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513" documentId="8_{390F0E84-D66F-4C4D-A4FA-C18740D11A77}" xr6:coauthVersionLast="47" xr6:coauthVersionMax="47" xr10:uidLastSave="{98AB7C1A-0FCD-456A-81BF-82BB81F0AF79}"/>
  <bookViews>
    <workbookView xWindow="28680" yWindow="-120" windowWidth="29040" windowHeight="16440" xr2:uid="{324EC751-9C60-40DD-8432-DBCA825DD949}"/>
  </bookViews>
  <sheets>
    <sheet name="About" sheetId="3" r:id="rId1"/>
    <sheet name="Model" sheetId="5" r:id="rId2"/>
    <sheet name="Analysis" sheetId="6" r:id="rId3"/>
    <sheet name="Control" sheetId="4" r:id="rId4"/>
  </sheets>
  <definedNames>
    <definedName name="Combo">Model!$B$9</definedName>
    <definedName name="dAvailableMaterials">Model!$C$19</definedName>
    <definedName name="dAvailablePeople">Model!$C$18</definedName>
    <definedName name="fAvailableCombo">Model!$C$20</definedName>
    <definedName name="fMarginTotal">Model!$B$23</definedName>
    <definedName name="fUsageMaterials">Model!$B$19</definedName>
    <definedName name="fUsagePeople">Model!$B$18</definedName>
    <definedName name="fUsageSales">Model!$B$20</definedName>
    <definedName name="MarginLunarOrb">Model!$D$7</definedName>
    <definedName name="MarginSolarDisc">Model!$D$6</definedName>
    <definedName name="MaterialsLunarOrb">Model!$C$7</definedName>
    <definedName name="MaterialsSolarDisc">Model!$C$6</definedName>
    <definedName name="OpenSolver_ChosenSolver" localSheetId="1" hidden="1">CBC</definedName>
    <definedName name="OpenSolver_DualsNewSheet" localSheetId="1" hidden="1">0</definedName>
    <definedName name="OpenSolver_LinearityCheck" localSheetId="1" hidden="1">1</definedName>
    <definedName name="PeopleLunarOrb">Model!$B$7</definedName>
    <definedName name="PeopleSolarDisc">Model!$B$6</definedName>
    <definedName name="Precision">Control!$B$4</definedName>
    <definedName name="_xlnm.Print_Area" localSheetId="0">About!$A$1:$K$25</definedName>
    <definedName name="_xlnm.Print_Area" localSheetId="2">Analysis!$A$1:$U$36</definedName>
    <definedName name="_xlnm.Print_Area" localSheetId="3">Control!$A$1:$Q$30</definedName>
    <definedName name="_xlnm.Print_Area" localSheetId="1">Model!$A$1:$Q$24</definedName>
    <definedName name="solver_adj" localSheetId="1" hidden="1">Model!$B$14,Model!$B$15</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100</definedName>
    <definedName name="solver_lhs1" localSheetId="1" hidden="1">Model!$B$19</definedName>
    <definedName name="solver_lhs2" localSheetId="1" hidden="1">Model!$B$18</definedName>
    <definedName name="solver_lhs3" localSheetId="1" hidden="1">Model!$B$20</definedName>
    <definedName name="solver_lhs4" localSheetId="1" hidden="1">Model!$B$20</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Model!$B$23</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el3" localSheetId="1" hidden="1">1</definedName>
    <definedName name="solver_rel4" localSheetId="1" hidden="1">1</definedName>
    <definedName name="solver_rhs1" localSheetId="1" hidden="1">dAvailableMaterials</definedName>
    <definedName name="solver_rhs2" localSheetId="1" hidden="1">dAvailablePeople</definedName>
    <definedName name="solver_rhs3" localSheetId="1" hidden="1">fAvailableCombo</definedName>
    <definedName name="solver_rhs4" localSheetId="1" hidden="1">fAvailableCombo</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100</definedName>
    <definedName name="solver_tol" localSheetId="1" hidden="1">0</definedName>
    <definedName name="solver_typ" localSheetId="1" hidden="1">1</definedName>
    <definedName name="solver_val" localSheetId="1" hidden="1">0</definedName>
    <definedName name="solver_ver" localSheetId="1" hidden="1">3</definedName>
    <definedName name="vProductionLunarOrb">Model!$B$15</definedName>
    <definedName name="vProductionSolarDisc">Model!$B$14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6" l="1"/>
  <c r="D40" i="6"/>
  <c r="E40" i="6"/>
  <c r="I40" i="6"/>
  <c r="J40" i="6"/>
  <c r="K40" i="6"/>
  <c r="L40" i="6"/>
  <c r="M40" i="6"/>
  <c r="N40" i="6"/>
  <c r="O40" i="6"/>
  <c r="P40" i="6"/>
  <c r="Q40" i="6"/>
  <c r="S40" i="6"/>
  <c r="T40" i="6"/>
  <c r="C41" i="6"/>
  <c r="D41" i="6"/>
  <c r="E41" i="6"/>
  <c r="I41" i="6"/>
  <c r="J41" i="6"/>
  <c r="K41" i="6"/>
  <c r="L41" i="6"/>
  <c r="M41" i="6"/>
  <c r="N41" i="6"/>
  <c r="O41" i="6"/>
  <c r="P41" i="6"/>
  <c r="Q41" i="6"/>
  <c r="S41" i="6"/>
  <c r="T41" i="6"/>
  <c r="C42" i="6"/>
  <c r="D42" i="6"/>
  <c r="E42" i="6"/>
  <c r="I42" i="6"/>
  <c r="J42" i="6"/>
  <c r="K42" i="6"/>
  <c r="L42" i="6"/>
  <c r="M42" i="6"/>
  <c r="N42" i="6"/>
  <c r="O42" i="6"/>
  <c r="P42" i="6"/>
  <c r="Q42" i="6"/>
  <c r="S42" i="6"/>
  <c r="T42" i="6"/>
  <c r="C43" i="6"/>
  <c r="D43" i="6"/>
  <c r="E43" i="6"/>
  <c r="I43" i="6"/>
  <c r="J43" i="6"/>
  <c r="K43" i="6"/>
  <c r="L43" i="6"/>
  <c r="M43" i="6"/>
  <c r="N43" i="6"/>
  <c r="O43" i="6"/>
  <c r="P43" i="6"/>
  <c r="Q43" i="6"/>
  <c r="S43" i="6"/>
  <c r="T43" i="6"/>
  <c r="C44" i="6"/>
  <c r="D44" i="6"/>
  <c r="E44" i="6"/>
  <c r="I44" i="6"/>
  <c r="J44" i="6"/>
  <c r="K44" i="6"/>
  <c r="L44" i="6"/>
  <c r="M44" i="6"/>
  <c r="N44" i="6"/>
  <c r="O44" i="6"/>
  <c r="P44" i="6"/>
  <c r="Q44" i="6"/>
  <c r="S44" i="6"/>
  <c r="T44" i="6"/>
  <c r="C45" i="6"/>
  <c r="D45" i="6"/>
  <c r="E45" i="6"/>
  <c r="I45" i="6"/>
  <c r="J45" i="6"/>
  <c r="K45" i="6"/>
  <c r="L45" i="6"/>
  <c r="M45" i="6"/>
  <c r="N45" i="6"/>
  <c r="O45" i="6"/>
  <c r="P45" i="6"/>
  <c r="Q45" i="6"/>
  <c r="S45" i="6"/>
  <c r="T45" i="6"/>
  <c r="C46" i="6"/>
  <c r="D46" i="6"/>
  <c r="E46" i="6"/>
  <c r="I46" i="6"/>
  <c r="J46" i="6"/>
  <c r="K46" i="6"/>
  <c r="L46" i="6"/>
  <c r="M46" i="6"/>
  <c r="N46" i="6"/>
  <c r="O46" i="6"/>
  <c r="P46" i="6"/>
  <c r="Q46" i="6"/>
  <c r="S46" i="6"/>
  <c r="T46" i="6"/>
  <c r="C47" i="6"/>
  <c r="D47" i="6"/>
  <c r="E47" i="6"/>
  <c r="I47" i="6"/>
  <c r="J47" i="6"/>
  <c r="K47" i="6"/>
  <c r="L47" i="6"/>
  <c r="M47" i="6"/>
  <c r="N47" i="6"/>
  <c r="O47" i="6"/>
  <c r="P47" i="6"/>
  <c r="Q47" i="6"/>
  <c r="S47" i="6"/>
  <c r="T47" i="6"/>
  <c r="C48" i="6"/>
  <c r="D48" i="6"/>
  <c r="E48" i="6"/>
  <c r="I48" i="6"/>
  <c r="J48" i="6"/>
  <c r="K48" i="6"/>
  <c r="L48" i="6"/>
  <c r="M48" i="6"/>
  <c r="N48" i="6"/>
  <c r="O48" i="6"/>
  <c r="P48" i="6"/>
  <c r="Q48" i="6"/>
  <c r="S48" i="6"/>
  <c r="T48" i="6"/>
  <c r="C49" i="6"/>
  <c r="D49" i="6"/>
  <c r="E49" i="6"/>
  <c r="I49" i="6"/>
  <c r="J49" i="6"/>
  <c r="K49" i="6"/>
  <c r="L49" i="6"/>
  <c r="M49" i="6"/>
  <c r="N49" i="6"/>
  <c r="O49" i="6"/>
  <c r="P49" i="6"/>
  <c r="Q49" i="6"/>
  <c r="S49" i="6"/>
  <c r="T49" i="6"/>
  <c r="C50" i="6"/>
  <c r="D50" i="6"/>
  <c r="E50" i="6"/>
  <c r="I50" i="6"/>
  <c r="J50" i="6"/>
  <c r="K50" i="6"/>
  <c r="L50" i="6"/>
  <c r="M50" i="6"/>
  <c r="N50" i="6"/>
  <c r="O50" i="6"/>
  <c r="P50" i="6"/>
  <c r="Q50" i="6"/>
  <c r="S50" i="6"/>
  <c r="T50" i="6"/>
  <c r="C51" i="6"/>
  <c r="D51" i="6"/>
  <c r="E51" i="6"/>
  <c r="I51" i="6"/>
  <c r="J51" i="6"/>
  <c r="K51" i="6"/>
  <c r="L51" i="6"/>
  <c r="M51" i="6"/>
  <c r="N51" i="6"/>
  <c r="O51" i="6"/>
  <c r="P51" i="6"/>
  <c r="Q51" i="6"/>
  <c r="S51" i="6"/>
  <c r="T51" i="6"/>
  <c r="C52" i="6"/>
  <c r="D52" i="6"/>
  <c r="E52" i="6"/>
  <c r="I52" i="6"/>
  <c r="J52" i="6"/>
  <c r="K52" i="6"/>
  <c r="L52" i="6"/>
  <c r="M52" i="6"/>
  <c r="N52" i="6"/>
  <c r="O52" i="6"/>
  <c r="P52" i="6"/>
  <c r="Q52" i="6"/>
  <c r="S52" i="6"/>
  <c r="T52" i="6"/>
  <c r="C53" i="6"/>
  <c r="D53" i="6"/>
  <c r="E53" i="6"/>
  <c r="I53" i="6"/>
  <c r="J53" i="6"/>
  <c r="K53" i="6"/>
  <c r="L53" i="6"/>
  <c r="M53" i="6"/>
  <c r="N53" i="6"/>
  <c r="O53" i="6"/>
  <c r="P53" i="6"/>
  <c r="Q53" i="6"/>
  <c r="S53" i="6"/>
  <c r="T53" i="6"/>
  <c r="C54" i="6"/>
  <c r="D54" i="6"/>
  <c r="E54" i="6"/>
  <c r="I54" i="6"/>
  <c r="J54" i="6"/>
  <c r="K54" i="6"/>
  <c r="L54" i="6"/>
  <c r="M54" i="6"/>
  <c r="N54" i="6"/>
  <c r="O54" i="6"/>
  <c r="P54" i="6"/>
  <c r="Q54" i="6"/>
  <c r="S54" i="6"/>
  <c r="T54" i="6"/>
  <c r="C55" i="6"/>
  <c r="D55" i="6"/>
  <c r="E55" i="6"/>
  <c r="I55" i="6"/>
  <c r="J55" i="6"/>
  <c r="K55" i="6"/>
  <c r="L55" i="6"/>
  <c r="M55" i="6"/>
  <c r="N55" i="6"/>
  <c r="O55" i="6"/>
  <c r="P55" i="6"/>
  <c r="Q55" i="6"/>
  <c r="S55" i="6"/>
  <c r="T55" i="6"/>
  <c r="C56" i="6"/>
  <c r="D56" i="6"/>
  <c r="E56" i="6"/>
  <c r="I56" i="6"/>
  <c r="J56" i="6"/>
  <c r="K56" i="6"/>
  <c r="L56" i="6"/>
  <c r="M56" i="6"/>
  <c r="N56" i="6"/>
  <c r="O56" i="6"/>
  <c r="P56" i="6"/>
  <c r="Q56" i="6"/>
  <c r="S56" i="6"/>
  <c r="T56" i="6"/>
  <c r="C57" i="6"/>
  <c r="D57" i="6"/>
  <c r="E57" i="6"/>
  <c r="I57" i="6"/>
  <c r="J57" i="6"/>
  <c r="K57" i="6"/>
  <c r="L57" i="6"/>
  <c r="M57" i="6"/>
  <c r="N57" i="6"/>
  <c r="O57" i="6"/>
  <c r="P57" i="6"/>
  <c r="Q57" i="6"/>
  <c r="S57" i="6"/>
  <c r="T57" i="6"/>
  <c r="C58" i="6"/>
  <c r="D58" i="6"/>
  <c r="E58" i="6"/>
  <c r="I58" i="6"/>
  <c r="J58" i="6"/>
  <c r="K58" i="6"/>
  <c r="L58" i="6"/>
  <c r="M58" i="6"/>
  <c r="N58" i="6"/>
  <c r="O58" i="6"/>
  <c r="P58" i="6"/>
  <c r="Q58" i="6"/>
  <c r="S58" i="6"/>
  <c r="T58" i="6"/>
  <c r="C59" i="6"/>
  <c r="D59" i="6"/>
  <c r="E59" i="6"/>
  <c r="I59" i="6"/>
  <c r="J59" i="6"/>
  <c r="K59" i="6"/>
  <c r="L59" i="6"/>
  <c r="M59" i="6"/>
  <c r="N59" i="6"/>
  <c r="O59" i="6"/>
  <c r="P59" i="6"/>
  <c r="Q59" i="6"/>
  <c r="S59" i="6"/>
  <c r="T59" i="6"/>
  <c r="C60" i="6"/>
  <c r="D60" i="6"/>
  <c r="E60" i="6"/>
  <c r="I60" i="6"/>
  <c r="J60" i="6"/>
  <c r="K60" i="6"/>
  <c r="L60" i="6"/>
  <c r="M60" i="6"/>
  <c r="N60" i="6"/>
  <c r="O60" i="6"/>
  <c r="P60" i="6"/>
  <c r="Q60" i="6"/>
  <c r="S60" i="6"/>
  <c r="T60" i="6"/>
  <c r="C61" i="6"/>
  <c r="D61" i="6"/>
  <c r="E61" i="6"/>
  <c r="I61" i="6"/>
  <c r="J61" i="6"/>
  <c r="K61" i="6"/>
  <c r="L61" i="6"/>
  <c r="M61" i="6"/>
  <c r="N61" i="6"/>
  <c r="O61" i="6"/>
  <c r="P61" i="6"/>
  <c r="Q61" i="6"/>
  <c r="S61" i="6"/>
  <c r="T61" i="6"/>
  <c r="C62" i="6"/>
  <c r="D62" i="6"/>
  <c r="E62" i="6"/>
  <c r="I62" i="6"/>
  <c r="J62" i="6"/>
  <c r="K62" i="6"/>
  <c r="L62" i="6"/>
  <c r="M62" i="6"/>
  <c r="N62" i="6"/>
  <c r="O62" i="6"/>
  <c r="P62" i="6"/>
  <c r="Q62" i="6"/>
  <c r="S62" i="6"/>
  <c r="T62" i="6"/>
  <c r="C63" i="6"/>
  <c r="D63" i="6"/>
  <c r="E63" i="6"/>
  <c r="I63" i="6"/>
  <c r="J63" i="6"/>
  <c r="K63" i="6"/>
  <c r="L63" i="6"/>
  <c r="M63" i="6"/>
  <c r="N63" i="6"/>
  <c r="O63" i="6"/>
  <c r="P63" i="6"/>
  <c r="Q63" i="6"/>
  <c r="S63" i="6"/>
  <c r="T63" i="6"/>
  <c r="C64" i="6"/>
  <c r="D64" i="6"/>
  <c r="E64" i="6"/>
  <c r="I64" i="6"/>
  <c r="J64" i="6"/>
  <c r="K64" i="6"/>
  <c r="L64" i="6"/>
  <c r="M64" i="6"/>
  <c r="N64" i="6"/>
  <c r="O64" i="6"/>
  <c r="P64" i="6"/>
  <c r="Q64" i="6"/>
  <c r="S64" i="6"/>
  <c r="T64" i="6"/>
  <c r="C65" i="6"/>
  <c r="D65" i="6"/>
  <c r="E65" i="6"/>
  <c r="I65" i="6"/>
  <c r="J65" i="6"/>
  <c r="K65" i="6"/>
  <c r="L65" i="6"/>
  <c r="M65" i="6"/>
  <c r="N65" i="6"/>
  <c r="O65" i="6"/>
  <c r="P65" i="6"/>
  <c r="Q65" i="6"/>
  <c r="S65" i="6"/>
  <c r="T65" i="6"/>
  <c r="C66" i="6"/>
  <c r="D66" i="6"/>
  <c r="E66" i="6"/>
  <c r="I66" i="6"/>
  <c r="J66" i="6"/>
  <c r="K66" i="6"/>
  <c r="L66" i="6"/>
  <c r="M66" i="6"/>
  <c r="N66" i="6"/>
  <c r="O66" i="6"/>
  <c r="P66" i="6"/>
  <c r="Q66" i="6"/>
  <c r="S66" i="6"/>
  <c r="T66" i="6"/>
  <c r="C67" i="6"/>
  <c r="D67" i="6"/>
  <c r="E67" i="6"/>
  <c r="I67" i="6"/>
  <c r="J67" i="6"/>
  <c r="K67" i="6"/>
  <c r="L67" i="6"/>
  <c r="M67" i="6"/>
  <c r="N67" i="6"/>
  <c r="O67" i="6"/>
  <c r="P67" i="6"/>
  <c r="Q67" i="6"/>
  <c r="S67" i="6"/>
  <c r="T67" i="6"/>
  <c r="C68" i="6"/>
  <c r="D68" i="6"/>
  <c r="E68" i="6"/>
  <c r="I68" i="6"/>
  <c r="J68" i="6"/>
  <c r="K68" i="6"/>
  <c r="L68" i="6"/>
  <c r="M68" i="6"/>
  <c r="N68" i="6"/>
  <c r="O68" i="6"/>
  <c r="P68" i="6"/>
  <c r="Q68" i="6"/>
  <c r="S68" i="6"/>
  <c r="T68" i="6"/>
  <c r="C69" i="6"/>
  <c r="D69" i="6"/>
  <c r="E69" i="6"/>
  <c r="I69" i="6"/>
  <c r="J69" i="6"/>
  <c r="K69" i="6"/>
  <c r="L69" i="6"/>
  <c r="M69" i="6"/>
  <c r="N69" i="6"/>
  <c r="O69" i="6"/>
  <c r="P69" i="6"/>
  <c r="Q69" i="6"/>
  <c r="S69" i="6"/>
  <c r="T69" i="6"/>
  <c r="C70" i="6"/>
  <c r="D70" i="6"/>
  <c r="E70" i="6"/>
  <c r="I70" i="6"/>
  <c r="J70" i="6"/>
  <c r="K70" i="6"/>
  <c r="L70" i="6"/>
  <c r="M70" i="6"/>
  <c r="N70" i="6"/>
  <c r="O70" i="6"/>
  <c r="P70" i="6"/>
  <c r="Q70" i="6"/>
  <c r="S70" i="6"/>
  <c r="T70" i="6"/>
  <c r="C71" i="6"/>
  <c r="D71" i="6"/>
  <c r="E71" i="6"/>
  <c r="I71" i="6"/>
  <c r="J71" i="6"/>
  <c r="K71" i="6"/>
  <c r="L71" i="6"/>
  <c r="M71" i="6"/>
  <c r="N71" i="6"/>
  <c r="O71" i="6"/>
  <c r="P71" i="6"/>
  <c r="Q71" i="6"/>
  <c r="S71" i="6"/>
  <c r="T71" i="6"/>
  <c r="C72" i="6"/>
  <c r="D72" i="6"/>
  <c r="E72" i="6"/>
  <c r="I72" i="6"/>
  <c r="J72" i="6"/>
  <c r="K72" i="6"/>
  <c r="L72" i="6"/>
  <c r="M72" i="6"/>
  <c r="N72" i="6"/>
  <c r="O72" i="6"/>
  <c r="P72" i="6"/>
  <c r="Q72" i="6"/>
  <c r="S72" i="6"/>
  <c r="T72" i="6"/>
  <c r="C73" i="6"/>
  <c r="D73" i="6"/>
  <c r="E73" i="6"/>
  <c r="I73" i="6"/>
  <c r="J73" i="6"/>
  <c r="K73" i="6"/>
  <c r="L73" i="6"/>
  <c r="M73" i="6"/>
  <c r="N73" i="6"/>
  <c r="O73" i="6"/>
  <c r="P73" i="6"/>
  <c r="Q73" i="6"/>
  <c r="S73" i="6"/>
  <c r="T73" i="6"/>
  <c r="C74" i="6"/>
  <c r="D74" i="6"/>
  <c r="E74" i="6"/>
  <c r="I74" i="6"/>
  <c r="J74" i="6"/>
  <c r="K74" i="6"/>
  <c r="L74" i="6"/>
  <c r="M74" i="6"/>
  <c r="N74" i="6"/>
  <c r="O74" i="6"/>
  <c r="P74" i="6"/>
  <c r="Q74" i="6"/>
  <c r="S74" i="6"/>
  <c r="T74" i="6"/>
  <c r="C75" i="6"/>
  <c r="D75" i="6"/>
  <c r="E75" i="6"/>
  <c r="I75" i="6"/>
  <c r="J75" i="6"/>
  <c r="K75" i="6"/>
  <c r="L75" i="6"/>
  <c r="M75" i="6"/>
  <c r="N75" i="6"/>
  <c r="O75" i="6"/>
  <c r="P75" i="6"/>
  <c r="Q75" i="6"/>
  <c r="S75" i="6"/>
  <c r="T75" i="6"/>
  <c r="C76" i="6"/>
  <c r="D76" i="6"/>
  <c r="E76" i="6"/>
  <c r="I76" i="6"/>
  <c r="J76" i="6"/>
  <c r="K76" i="6"/>
  <c r="L76" i="6"/>
  <c r="M76" i="6"/>
  <c r="N76" i="6"/>
  <c r="O76" i="6"/>
  <c r="P76" i="6"/>
  <c r="Q76" i="6"/>
  <c r="S76" i="6"/>
  <c r="T76" i="6"/>
  <c r="C77" i="6"/>
  <c r="D77" i="6"/>
  <c r="E77" i="6"/>
  <c r="I77" i="6"/>
  <c r="J77" i="6"/>
  <c r="K77" i="6"/>
  <c r="L77" i="6"/>
  <c r="M77" i="6"/>
  <c r="N77" i="6"/>
  <c r="O77" i="6"/>
  <c r="P77" i="6"/>
  <c r="Q77" i="6"/>
  <c r="S77" i="6"/>
  <c r="T77" i="6"/>
  <c r="C78" i="6"/>
  <c r="D78" i="6"/>
  <c r="E78" i="6"/>
  <c r="I78" i="6"/>
  <c r="J78" i="6"/>
  <c r="K78" i="6"/>
  <c r="L78" i="6"/>
  <c r="M78" i="6"/>
  <c r="N78" i="6"/>
  <c r="O78" i="6"/>
  <c r="P78" i="6"/>
  <c r="Q78" i="6"/>
  <c r="S78" i="6"/>
  <c r="T78" i="6"/>
  <c r="C79" i="6"/>
  <c r="D79" i="6"/>
  <c r="E79" i="6"/>
  <c r="I79" i="6"/>
  <c r="J79" i="6"/>
  <c r="K79" i="6"/>
  <c r="L79" i="6"/>
  <c r="M79" i="6"/>
  <c r="N79" i="6"/>
  <c r="O79" i="6"/>
  <c r="P79" i="6"/>
  <c r="Q79" i="6"/>
  <c r="S79" i="6"/>
  <c r="T79" i="6"/>
  <c r="C80" i="6"/>
  <c r="D80" i="6"/>
  <c r="E80" i="6"/>
  <c r="I80" i="6"/>
  <c r="J80" i="6"/>
  <c r="K80" i="6"/>
  <c r="L80" i="6"/>
  <c r="M80" i="6"/>
  <c r="N80" i="6"/>
  <c r="O80" i="6"/>
  <c r="P80" i="6"/>
  <c r="Q80" i="6"/>
  <c r="S80" i="6"/>
  <c r="T80" i="6"/>
  <c r="C81" i="6"/>
  <c r="D81" i="6"/>
  <c r="E81" i="6"/>
  <c r="I81" i="6"/>
  <c r="J81" i="6"/>
  <c r="K81" i="6"/>
  <c r="L81" i="6"/>
  <c r="M81" i="6"/>
  <c r="N81" i="6"/>
  <c r="O81" i="6"/>
  <c r="P81" i="6"/>
  <c r="Q81" i="6"/>
  <c r="S81" i="6"/>
  <c r="T81" i="6"/>
  <c r="C82" i="6"/>
  <c r="D82" i="6"/>
  <c r="E82" i="6"/>
  <c r="I82" i="6"/>
  <c r="J82" i="6"/>
  <c r="K82" i="6"/>
  <c r="L82" i="6"/>
  <c r="M82" i="6"/>
  <c r="N82" i="6"/>
  <c r="O82" i="6"/>
  <c r="P82" i="6"/>
  <c r="Q82" i="6"/>
  <c r="S82" i="6"/>
  <c r="T82" i="6"/>
  <c r="C83" i="6"/>
  <c r="D83" i="6"/>
  <c r="E83" i="6"/>
  <c r="I83" i="6"/>
  <c r="J83" i="6"/>
  <c r="K83" i="6"/>
  <c r="L83" i="6"/>
  <c r="M83" i="6"/>
  <c r="N83" i="6"/>
  <c r="O83" i="6"/>
  <c r="P83" i="6"/>
  <c r="Q83" i="6"/>
  <c r="S83" i="6"/>
  <c r="T83" i="6"/>
  <c r="C84" i="6"/>
  <c r="D84" i="6"/>
  <c r="E84" i="6"/>
  <c r="I84" i="6"/>
  <c r="J84" i="6"/>
  <c r="K84" i="6"/>
  <c r="L84" i="6"/>
  <c r="M84" i="6"/>
  <c r="N84" i="6"/>
  <c r="O84" i="6"/>
  <c r="P84" i="6"/>
  <c r="Q84" i="6"/>
  <c r="S84" i="6"/>
  <c r="T84" i="6"/>
  <c r="C85" i="6"/>
  <c r="D85" i="6"/>
  <c r="E85" i="6"/>
  <c r="I85" i="6"/>
  <c r="J85" i="6"/>
  <c r="K85" i="6"/>
  <c r="L85" i="6"/>
  <c r="M85" i="6"/>
  <c r="N85" i="6"/>
  <c r="O85" i="6"/>
  <c r="P85" i="6"/>
  <c r="Q85" i="6"/>
  <c r="S85" i="6"/>
  <c r="T85" i="6"/>
  <c r="C86" i="6"/>
  <c r="D86" i="6"/>
  <c r="E86" i="6"/>
  <c r="I86" i="6"/>
  <c r="J86" i="6"/>
  <c r="K86" i="6"/>
  <c r="L86" i="6"/>
  <c r="M86" i="6"/>
  <c r="N86" i="6"/>
  <c r="O86" i="6"/>
  <c r="P86" i="6"/>
  <c r="Q86" i="6"/>
  <c r="S86" i="6"/>
  <c r="T86" i="6"/>
  <c r="C87" i="6"/>
  <c r="D87" i="6"/>
  <c r="E87" i="6"/>
  <c r="I87" i="6"/>
  <c r="J87" i="6"/>
  <c r="K87" i="6"/>
  <c r="L87" i="6"/>
  <c r="M87" i="6"/>
  <c r="N87" i="6"/>
  <c r="O87" i="6"/>
  <c r="P87" i="6"/>
  <c r="Q87" i="6"/>
  <c r="S87" i="6"/>
  <c r="T87" i="6"/>
  <c r="C88" i="6"/>
  <c r="D88" i="6"/>
  <c r="E88" i="6"/>
  <c r="I88" i="6"/>
  <c r="J88" i="6"/>
  <c r="K88" i="6"/>
  <c r="L88" i="6"/>
  <c r="M88" i="6"/>
  <c r="N88" i="6"/>
  <c r="O88" i="6"/>
  <c r="P88" i="6"/>
  <c r="Q88" i="6"/>
  <c r="S88" i="6"/>
  <c r="T88" i="6"/>
  <c r="C89" i="6"/>
  <c r="D89" i="6"/>
  <c r="E89" i="6"/>
  <c r="I89" i="6"/>
  <c r="J89" i="6"/>
  <c r="K89" i="6"/>
  <c r="L89" i="6"/>
  <c r="M89" i="6"/>
  <c r="N89" i="6"/>
  <c r="O89" i="6"/>
  <c r="P89" i="6"/>
  <c r="Q89" i="6"/>
  <c r="S89" i="6"/>
  <c r="T89" i="6"/>
  <c r="C90" i="6"/>
  <c r="D90" i="6"/>
  <c r="E90" i="6"/>
  <c r="I90" i="6"/>
  <c r="J90" i="6"/>
  <c r="K90" i="6"/>
  <c r="L90" i="6"/>
  <c r="M90" i="6"/>
  <c r="N90" i="6"/>
  <c r="O90" i="6"/>
  <c r="P90" i="6"/>
  <c r="Q90" i="6"/>
  <c r="S90" i="6"/>
  <c r="T90" i="6"/>
  <c r="C91" i="6"/>
  <c r="D91" i="6"/>
  <c r="E91" i="6"/>
  <c r="I91" i="6"/>
  <c r="J91" i="6"/>
  <c r="K91" i="6"/>
  <c r="L91" i="6"/>
  <c r="M91" i="6"/>
  <c r="N91" i="6"/>
  <c r="O91" i="6"/>
  <c r="P91" i="6"/>
  <c r="Q91" i="6"/>
  <c r="S91" i="6"/>
  <c r="T91" i="6"/>
  <c r="C92" i="6"/>
  <c r="D92" i="6"/>
  <c r="E92" i="6"/>
  <c r="I92" i="6"/>
  <c r="J92" i="6"/>
  <c r="K92" i="6"/>
  <c r="L92" i="6"/>
  <c r="M92" i="6"/>
  <c r="N92" i="6"/>
  <c r="O92" i="6"/>
  <c r="P92" i="6"/>
  <c r="Q92" i="6"/>
  <c r="S92" i="6"/>
  <c r="T92" i="6"/>
  <c r="C93" i="6"/>
  <c r="D93" i="6"/>
  <c r="E93" i="6"/>
  <c r="I93" i="6"/>
  <c r="J93" i="6"/>
  <c r="K93" i="6"/>
  <c r="L93" i="6"/>
  <c r="M93" i="6"/>
  <c r="N93" i="6"/>
  <c r="O93" i="6"/>
  <c r="P93" i="6"/>
  <c r="Q93" i="6"/>
  <c r="S93" i="6"/>
  <c r="T93" i="6"/>
  <c r="C94" i="6"/>
  <c r="D94" i="6"/>
  <c r="E94" i="6"/>
  <c r="I94" i="6"/>
  <c r="J94" i="6"/>
  <c r="K94" i="6"/>
  <c r="L94" i="6"/>
  <c r="M94" i="6"/>
  <c r="N94" i="6"/>
  <c r="O94" i="6"/>
  <c r="P94" i="6"/>
  <c r="Q94" i="6"/>
  <c r="S94" i="6"/>
  <c r="T94" i="6"/>
  <c r="C95" i="6"/>
  <c r="D95" i="6"/>
  <c r="E95" i="6"/>
  <c r="I95" i="6"/>
  <c r="J95" i="6"/>
  <c r="K95" i="6"/>
  <c r="L95" i="6"/>
  <c r="M95" i="6"/>
  <c r="N95" i="6"/>
  <c r="O95" i="6"/>
  <c r="P95" i="6"/>
  <c r="Q95" i="6"/>
  <c r="S95" i="6"/>
  <c r="T95" i="6"/>
  <c r="C96" i="6"/>
  <c r="D96" i="6"/>
  <c r="E96" i="6"/>
  <c r="I96" i="6"/>
  <c r="J96" i="6"/>
  <c r="K96" i="6"/>
  <c r="L96" i="6"/>
  <c r="M96" i="6"/>
  <c r="N96" i="6"/>
  <c r="O96" i="6"/>
  <c r="P96" i="6"/>
  <c r="Q96" i="6"/>
  <c r="S96" i="6"/>
  <c r="T96" i="6"/>
  <c r="C97" i="6"/>
  <c r="D97" i="6"/>
  <c r="E97" i="6"/>
  <c r="I97" i="6"/>
  <c r="J97" i="6"/>
  <c r="K97" i="6"/>
  <c r="L97" i="6"/>
  <c r="M97" i="6"/>
  <c r="N97" i="6"/>
  <c r="O97" i="6"/>
  <c r="P97" i="6"/>
  <c r="Q97" i="6"/>
  <c r="S97" i="6"/>
  <c r="T97" i="6"/>
  <c r="C98" i="6"/>
  <c r="D98" i="6"/>
  <c r="E98" i="6"/>
  <c r="I98" i="6"/>
  <c r="J98" i="6"/>
  <c r="K98" i="6"/>
  <c r="L98" i="6"/>
  <c r="M98" i="6"/>
  <c r="N98" i="6"/>
  <c r="O98" i="6"/>
  <c r="P98" i="6"/>
  <c r="Q98" i="6"/>
  <c r="S98" i="6"/>
  <c r="T98" i="6"/>
  <c r="C99" i="6"/>
  <c r="D99" i="6"/>
  <c r="E99" i="6"/>
  <c r="I99" i="6"/>
  <c r="J99" i="6"/>
  <c r="K99" i="6"/>
  <c r="L99" i="6"/>
  <c r="M99" i="6"/>
  <c r="N99" i="6"/>
  <c r="O99" i="6"/>
  <c r="P99" i="6"/>
  <c r="Q99" i="6"/>
  <c r="S99" i="6"/>
  <c r="T99" i="6"/>
  <c r="C100" i="6"/>
  <c r="D100" i="6"/>
  <c r="E100" i="6"/>
  <c r="I100" i="6"/>
  <c r="J100" i="6"/>
  <c r="K100" i="6"/>
  <c r="L100" i="6"/>
  <c r="M100" i="6"/>
  <c r="N100" i="6"/>
  <c r="O100" i="6"/>
  <c r="P100" i="6"/>
  <c r="Q100" i="6"/>
  <c r="S100" i="6"/>
  <c r="T100" i="6"/>
  <c r="C101" i="6"/>
  <c r="D101" i="6"/>
  <c r="E101" i="6"/>
  <c r="I101" i="6"/>
  <c r="J101" i="6"/>
  <c r="K101" i="6"/>
  <c r="L101" i="6"/>
  <c r="M101" i="6"/>
  <c r="N101" i="6"/>
  <c r="O101" i="6"/>
  <c r="P101" i="6"/>
  <c r="Q101" i="6"/>
  <c r="S101" i="6"/>
  <c r="T101" i="6"/>
  <c r="C102" i="6"/>
  <c r="D102" i="6"/>
  <c r="E102" i="6"/>
  <c r="I102" i="6"/>
  <c r="J102" i="6"/>
  <c r="K102" i="6"/>
  <c r="L102" i="6"/>
  <c r="M102" i="6"/>
  <c r="N102" i="6"/>
  <c r="O102" i="6"/>
  <c r="P102" i="6"/>
  <c r="Q102" i="6"/>
  <c r="S102" i="6"/>
  <c r="T102" i="6"/>
  <c r="C103" i="6"/>
  <c r="D103" i="6"/>
  <c r="E103" i="6"/>
  <c r="I103" i="6"/>
  <c r="J103" i="6"/>
  <c r="K103" i="6"/>
  <c r="L103" i="6"/>
  <c r="M103" i="6"/>
  <c r="N103" i="6"/>
  <c r="O103" i="6"/>
  <c r="P103" i="6"/>
  <c r="Q103" i="6"/>
  <c r="S103" i="6"/>
  <c r="T103" i="6"/>
  <c r="C104" i="6"/>
  <c r="D104" i="6"/>
  <c r="E104" i="6"/>
  <c r="I104" i="6"/>
  <c r="J104" i="6"/>
  <c r="K104" i="6"/>
  <c r="L104" i="6"/>
  <c r="M104" i="6"/>
  <c r="N104" i="6"/>
  <c r="O104" i="6"/>
  <c r="P104" i="6"/>
  <c r="Q104" i="6"/>
  <c r="S104" i="6"/>
  <c r="T104" i="6"/>
  <c r="C105" i="6"/>
  <c r="D105" i="6"/>
  <c r="E105" i="6"/>
  <c r="I105" i="6"/>
  <c r="J105" i="6"/>
  <c r="K105" i="6"/>
  <c r="L105" i="6"/>
  <c r="M105" i="6"/>
  <c r="N105" i="6"/>
  <c r="O105" i="6"/>
  <c r="P105" i="6"/>
  <c r="Q105" i="6"/>
  <c r="S105" i="6"/>
  <c r="T105" i="6"/>
  <c r="C106" i="6"/>
  <c r="D106" i="6"/>
  <c r="E106" i="6"/>
  <c r="I106" i="6"/>
  <c r="J106" i="6"/>
  <c r="K106" i="6"/>
  <c r="L106" i="6"/>
  <c r="M106" i="6"/>
  <c r="N106" i="6"/>
  <c r="O106" i="6"/>
  <c r="P106" i="6"/>
  <c r="Q106" i="6"/>
  <c r="S106" i="6"/>
  <c r="T106" i="6"/>
  <c r="C107" i="6"/>
  <c r="D107" i="6"/>
  <c r="E107" i="6"/>
  <c r="I107" i="6"/>
  <c r="J107" i="6"/>
  <c r="K107" i="6"/>
  <c r="L107" i="6"/>
  <c r="M107" i="6"/>
  <c r="N107" i="6"/>
  <c r="O107" i="6"/>
  <c r="P107" i="6"/>
  <c r="Q107" i="6"/>
  <c r="S107" i="6"/>
  <c r="T107" i="6"/>
  <c r="C108" i="6"/>
  <c r="D108" i="6"/>
  <c r="E108" i="6"/>
  <c r="I108" i="6"/>
  <c r="J108" i="6"/>
  <c r="K108" i="6"/>
  <c r="L108" i="6"/>
  <c r="M108" i="6"/>
  <c r="N108" i="6"/>
  <c r="O108" i="6"/>
  <c r="P108" i="6"/>
  <c r="Q108" i="6"/>
  <c r="S108" i="6"/>
  <c r="T108" i="6"/>
  <c r="C109" i="6"/>
  <c r="D109" i="6"/>
  <c r="E109" i="6"/>
  <c r="I109" i="6"/>
  <c r="J109" i="6"/>
  <c r="K109" i="6"/>
  <c r="L109" i="6"/>
  <c r="M109" i="6"/>
  <c r="N109" i="6"/>
  <c r="O109" i="6"/>
  <c r="P109" i="6"/>
  <c r="Q109" i="6"/>
  <c r="S109" i="6"/>
  <c r="T109" i="6"/>
  <c r="C110" i="6"/>
  <c r="D110" i="6"/>
  <c r="E110" i="6"/>
  <c r="I110" i="6"/>
  <c r="J110" i="6"/>
  <c r="K110" i="6"/>
  <c r="L110" i="6"/>
  <c r="M110" i="6"/>
  <c r="N110" i="6"/>
  <c r="O110" i="6"/>
  <c r="P110" i="6"/>
  <c r="Q110" i="6"/>
  <c r="S110" i="6"/>
  <c r="T110" i="6"/>
  <c r="C111" i="6"/>
  <c r="D111" i="6"/>
  <c r="E111" i="6"/>
  <c r="I111" i="6"/>
  <c r="J111" i="6"/>
  <c r="K111" i="6"/>
  <c r="L111" i="6"/>
  <c r="M111" i="6"/>
  <c r="N111" i="6"/>
  <c r="O111" i="6"/>
  <c r="P111" i="6"/>
  <c r="Q111" i="6"/>
  <c r="S111" i="6"/>
  <c r="T111" i="6"/>
  <c r="C112" i="6"/>
  <c r="D112" i="6"/>
  <c r="E112" i="6"/>
  <c r="I112" i="6"/>
  <c r="J112" i="6"/>
  <c r="K112" i="6"/>
  <c r="L112" i="6"/>
  <c r="M112" i="6"/>
  <c r="N112" i="6"/>
  <c r="O112" i="6"/>
  <c r="P112" i="6"/>
  <c r="Q112" i="6"/>
  <c r="S112" i="6"/>
  <c r="T112" i="6"/>
  <c r="C113" i="6"/>
  <c r="D113" i="6"/>
  <c r="E113" i="6"/>
  <c r="I113" i="6"/>
  <c r="J113" i="6"/>
  <c r="K113" i="6"/>
  <c r="L113" i="6"/>
  <c r="M113" i="6"/>
  <c r="N113" i="6"/>
  <c r="O113" i="6"/>
  <c r="P113" i="6"/>
  <c r="Q113" i="6"/>
  <c r="S113" i="6"/>
  <c r="T113" i="6"/>
  <c r="C114" i="6"/>
  <c r="D114" i="6"/>
  <c r="E114" i="6"/>
  <c r="I114" i="6"/>
  <c r="J114" i="6"/>
  <c r="K114" i="6"/>
  <c r="L114" i="6"/>
  <c r="M114" i="6"/>
  <c r="N114" i="6"/>
  <c r="O114" i="6"/>
  <c r="P114" i="6"/>
  <c r="Q114" i="6"/>
  <c r="S114" i="6"/>
  <c r="T114" i="6"/>
  <c r="C115" i="6"/>
  <c r="D115" i="6"/>
  <c r="E115" i="6"/>
  <c r="I115" i="6"/>
  <c r="J115" i="6"/>
  <c r="K115" i="6"/>
  <c r="L115" i="6"/>
  <c r="M115" i="6"/>
  <c r="N115" i="6"/>
  <c r="O115" i="6"/>
  <c r="P115" i="6"/>
  <c r="Q115" i="6"/>
  <c r="S115" i="6"/>
  <c r="T115" i="6"/>
  <c r="C116" i="6"/>
  <c r="D116" i="6"/>
  <c r="E116" i="6"/>
  <c r="I116" i="6"/>
  <c r="J116" i="6"/>
  <c r="K116" i="6"/>
  <c r="L116" i="6"/>
  <c r="M116" i="6"/>
  <c r="N116" i="6"/>
  <c r="O116" i="6"/>
  <c r="P116" i="6"/>
  <c r="Q116" i="6"/>
  <c r="S116" i="6"/>
  <c r="T116" i="6"/>
  <c r="C117" i="6"/>
  <c r="D117" i="6"/>
  <c r="E117" i="6"/>
  <c r="I117" i="6"/>
  <c r="J117" i="6"/>
  <c r="K117" i="6"/>
  <c r="L117" i="6"/>
  <c r="M117" i="6"/>
  <c r="N117" i="6"/>
  <c r="O117" i="6"/>
  <c r="P117" i="6"/>
  <c r="Q117" i="6"/>
  <c r="S117" i="6"/>
  <c r="T117" i="6"/>
  <c r="C118" i="6"/>
  <c r="D118" i="6"/>
  <c r="E118" i="6"/>
  <c r="I118" i="6"/>
  <c r="J118" i="6"/>
  <c r="K118" i="6"/>
  <c r="L118" i="6"/>
  <c r="M118" i="6"/>
  <c r="N118" i="6"/>
  <c r="O118" i="6"/>
  <c r="P118" i="6"/>
  <c r="Q118" i="6"/>
  <c r="S118" i="6"/>
  <c r="T118" i="6"/>
  <c r="C119" i="6"/>
  <c r="D119" i="6"/>
  <c r="E119" i="6"/>
  <c r="I119" i="6"/>
  <c r="J119" i="6"/>
  <c r="K119" i="6"/>
  <c r="L119" i="6"/>
  <c r="M119" i="6"/>
  <c r="N119" i="6"/>
  <c r="O119" i="6"/>
  <c r="P119" i="6"/>
  <c r="Q119" i="6"/>
  <c r="S119" i="6"/>
  <c r="T119" i="6"/>
  <c r="C120" i="6"/>
  <c r="D120" i="6"/>
  <c r="E120" i="6"/>
  <c r="I120" i="6"/>
  <c r="J120" i="6"/>
  <c r="K120" i="6"/>
  <c r="L120" i="6"/>
  <c r="M120" i="6"/>
  <c r="N120" i="6"/>
  <c r="O120" i="6"/>
  <c r="P120" i="6"/>
  <c r="Q120" i="6"/>
  <c r="S120" i="6"/>
  <c r="T120" i="6"/>
  <c r="C121" i="6"/>
  <c r="D121" i="6"/>
  <c r="E121" i="6"/>
  <c r="I121" i="6"/>
  <c r="J121" i="6"/>
  <c r="K121" i="6"/>
  <c r="L121" i="6"/>
  <c r="M121" i="6"/>
  <c r="N121" i="6"/>
  <c r="O121" i="6"/>
  <c r="P121" i="6"/>
  <c r="Q121" i="6"/>
  <c r="S121" i="6"/>
  <c r="T121" i="6"/>
  <c r="C122" i="6"/>
  <c r="D122" i="6"/>
  <c r="E122" i="6"/>
  <c r="I122" i="6"/>
  <c r="J122" i="6"/>
  <c r="K122" i="6"/>
  <c r="L122" i="6"/>
  <c r="M122" i="6"/>
  <c r="N122" i="6"/>
  <c r="O122" i="6"/>
  <c r="P122" i="6"/>
  <c r="Q122" i="6"/>
  <c r="S122" i="6"/>
  <c r="T122" i="6"/>
  <c r="C123" i="6"/>
  <c r="D123" i="6"/>
  <c r="E123" i="6"/>
  <c r="I123" i="6"/>
  <c r="J123" i="6"/>
  <c r="K123" i="6"/>
  <c r="L123" i="6"/>
  <c r="M123" i="6"/>
  <c r="N123" i="6"/>
  <c r="O123" i="6"/>
  <c r="P123" i="6"/>
  <c r="Q123" i="6"/>
  <c r="S123" i="6"/>
  <c r="T123" i="6"/>
  <c r="C124" i="6"/>
  <c r="D124" i="6"/>
  <c r="E124" i="6"/>
  <c r="I124" i="6"/>
  <c r="J124" i="6"/>
  <c r="K124" i="6"/>
  <c r="L124" i="6"/>
  <c r="M124" i="6"/>
  <c r="N124" i="6"/>
  <c r="O124" i="6"/>
  <c r="P124" i="6"/>
  <c r="Q124" i="6"/>
  <c r="S124" i="6"/>
  <c r="T124" i="6"/>
  <c r="C125" i="6"/>
  <c r="D125" i="6"/>
  <c r="E125" i="6"/>
  <c r="I125" i="6"/>
  <c r="J125" i="6"/>
  <c r="K125" i="6"/>
  <c r="L125" i="6"/>
  <c r="M125" i="6"/>
  <c r="N125" i="6"/>
  <c r="O125" i="6"/>
  <c r="P125" i="6"/>
  <c r="Q125" i="6"/>
  <c r="S125" i="6"/>
  <c r="T125" i="6"/>
  <c r="C126" i="6"/>
  <c r="D126" i="6"/>
  <c r="E126" i="6"/>
  <c r="I126" i="6"/>
  <c r="J126" i="6"/>
  <c r="K126" i="6"/>
  <c r="L126" i="6"/>
  <c r="M126" i="6"/>
  <c r="N126" i="6"/>
  <c r="O126" i="6"/>
  <c r="P126" i="6"/>
  <c r="Q126" i="6"/>
  <c r="S126" i="6"/>
  <c r="T126" i="6"/>
  <c r="C127" i="6"/>
  <c r="D127" i="6"/>
  <c r="E127" i="6"/>
  <c r="I127" i="6"/>
  <c r="J127" i="6"/>
  <c r="K127" i="6"/>
  <c r="L127" i="6"/>
  <c r="M127" i="6"/>
  <c r="N127" i="6"/>
  <c r="O127" i="6"/>
  <c r="P127" i="6"/>
  <c r="Q127" i="6"/>
  <c r="S127" i="6"/>
  <c r="T127" i="6"/>
  <c r="C128" i="6"/>
  <c r="D128" i="6"/>
  <c r="E128" i="6"/>
  <c r="I128" i="6"/>
  <c r="J128" i="6"/>
  <c r="K128" i="6"/>
  <c r="L128" i="6"/>
  <c r="M128" i="6"/>
  <c r="N128" i="6"/>
  <c r="O128" i="6"/>
  <c r="P128" i="6"/>
  <c r="Q128" i="6"/>
  <c r="S128" i="6"/>
  <c r="T128" i="6"/>
  <c r="C129" i="6"/>
  <c r="D129" i="6"/>
  <c r="E129" i="6"/>
  <c r="I129" i="6"/>
  <c r="J129" i="6"/>
  <c r="K129" i="6"/>
  <c r="L129" i="6"/>
  <c r="M129" i="6"/>
  <c r="N129" i="6"/>
  <c r="O129" i="6"/>
  <c r="P129" i="6"/>
  <c r="Q129" i="6"/>
  <c r="S129" i="6"/>
  <c r="T129" i="6"/>
  <c r="C130" i="6"/>
  <c r="D130" i="6"/>
  <c r="E130" i="6"/>
  <c r="I130" i="6"/>
  <c r="J130" i="6"/>
  <c r="K130" i="6"/>
  <c r="L130" i="6"/>
  <c r="M130" i="6"/>
  <c r="N130" i="6"/>
  <c r="O130" i="6"/>
  <c r="P130" i="6"/>
  <c r="Q130" i="6"/>
  <c r="S130" i="6"/>
  <c r="T130" i="6"/>
  <c r="C131" i="6"/>
  <c r="D131" i="6"/>
  <c r="E131" i="6"/>
  <c r="I131" i="6"/>
  <c r="J131" i="6"/>
  <c r="K131" i="6"/>
  <c r="L131" i="6"/>
  <c r="M131" i="6"/>
  <c r="N131" i="6"/>
  <c r="O131" i="6"/>
  <c r="P131" i="6"/>
  <c r="Q131" i="6"/>
  <c r="S131" i="6"/>
  <c r="T131" i="6"/>
  <c r="C132" i="6"/>
  <c r="D132" i="6"/>
  <c r="E132" i="6"/>
  <c r="I132" i="6"/>
  <c r="J132" i="6"/>
  <c r="K132" i="6"/>
  <c r="L132" i="6"/>
  <c r="M132" i="6"/>
  <c r="N132" i="6"/>
  <c r="O132" i="6"/>
  <c r="P132" i="6"/>
  <c r="Q132" i="6"/>
  <c r="S132" i="6"/>
  <c r="T132" i="6"/>
  <c r="C133" i="6"/>
  <c r="D133" i="6"/>
  <c r="E133" i="6"/>
  <c r="I133" i="6"/>
  <c r="J133" i="6"/>
  <c r="K133" i="6"/>
  <c r="L133" i="6"/>
  <c r="M133" i="6"/>
  <c r="N133" i="6"/>
  <c r="O133" i="6"/>
  <c r="P133" i="6"/>
  <c r="Q133" i="6"/>
  <c r="S133" i="6"/>
  <c r="T133" i="6"/>
  <c r="C134" i="6"/>
  <c r="D134" i="6"/>
  <c r="E134" i="6"/>
  <c r="I134" i="6"/>
  <c r="J134" i="6"/>
  <c r="K134" i="6"/>
  <c r="L134" i="6"/>
  <c r="M134" i="6"/>
  <c r="N134" i="6"/>
  <c r="O134" i="6"/>
  <c r="P134" i="6"/>
  <c r="Q134" i="6"/>
  <c r="S134" i="6"/>
  <c r="T134" i="6"/>
  <c r="C135" i="6"/>
  <c r="D135" i="6"/>
  <c r="E135" i="6"/>
  <c r="I135" i="6"/>
  <c r="J135" i="6"/>
  <c r="K135" i="6"/>
  <c r="L135" i="6"/>
  <c r="M135" i="6"/>
  <c r="N135" i="6"/>
  <c r="O135" i="6"/>
  <c r="P135" i="6"/>
  <c r="Q135" i="6"/>
  <c r="S135" i="6"/>
  <c r="T135" i="6"/>
  <c r="C136" i="6"/>
  <c r="D136" i="6"/>
  <c r="E136" i="6"/>
  <c r="I136" i="6"/>
  <c r="J136" i="6"/>
  <c r="K136" i="6"/>
  <c r="L136" i="6"/>
  <c r="M136" i="6"/>
  <c r="N136" i="6"/>
  <c r="O136" i="6"/>
  <c r="P136" i="6"/>
  <c r="Q136" i="6"/>
  <c r="S136" i="6"/>
  <c r="T136" i="6"/>
  <c r="C137" i="6"/>
  <c r="D137" i="6"/>
  <c r="E137" i="6"/>
  <c r="I137" i="6"/>
  <c r="J137" i="6"/>
  <c r="K137" i="6"/>
  <c r="L137" i="6"/>
  <c r="M137" i="6"/>
  <c r="N137" i="6"/>
  <c r="O137" i="6"/>
  <c r="P137" i="6"/>
  <c r="Q137" i="6"/>
  <c r="S137" i="6"/>
  <c r="T137" i="6"/>
  <c r="C138" i="6"/>
  <c r="D138" i="6"/>
  <c r="E138" i="6"/>
  <c r="I138" i="6"/>
  <c r="J138" i="6"/>
  <c r="K138" i="6"/>
  <c r="L138" i="6"/>
  <c r="M138" i="6"/>
  <c r="N138" i="6"/>
  <c r="O138" i="6"/>
  <c r="P138" i="6"/>
  <c r="Q138" i="6"/>
  <c r="S138" i="6"/>
  <c r="T138" i="6"/>
  <c r="C139" i="6"/>
  <c r="D139" i="6"/>
  <c r="E139" i="6"/>
  <c r="I139" i="6"/>
  <c r="J139" i="6"/>
  <c r="K139" i="6"/>
  <c r="L139" i="6"/>
  <c r="M139" i="6"/>
  <c r="N139" i="6"/>
  <c r="O139" i="6"/>
  <c r="P139" i="6"/>
  <c r="Q139" i="6"/>
  <c r="S139" i="6"/>
  <c r="T139" i="6"/>
  <c r="C140" i="6"/>
  <c r="D140" i="6"/>
  <c r="E140" i="6"/>
  <c r="I140" i="6"/>
  <c r="J140" i="6"/>
  <c r="K140" i="6"/>
  <c r="L140" i="6"/>
  <c r="M140" i="6"/>
  <c r="N140" i="6"/>
  <c r="O140" i="6"/>
  <c r="P140" i="6"/>
  <c r="Q140" i="6"/>
  <c r="S140" i="6"/>
  <c r="T140" i="6"/>
  <c r="C141" i="6"/>
  <c r="D141" i="6"/>
  <c r="E141" i="6"/>
  <c r="I141" i="6"/>
  <c r="J141" i="6"/>
  <c r="K141" i="6"/>
  <c r="L141" i="6"/>
  <c r="M141" i="6"/>
  <c r="N141" i="6"/>
  <c r="O141" i="6"/>
  <c r="P141" i="6"/>
  <c r="Q141" i="6"/>
  <c r="S141" i="6"/>
  <c r="T141" i="6"/>
  <c r="C142" i="6"/>
  <c r="D142" i="6"/>
  <c r="E142" i="6"/>
  <c r="I142" i="6"/>
  <c r="J142" i="6"/>
  <c r="K142" i="6"/>
  <c r="L142" i="6"/>
  <c r="M142" i="6"/>
  <c r="N142" i="6"/>
  <c r="O142" i="6"/>
  <c r="P142" i="6"/>
  <c r="Q142" i="6"/>
  <c r="S142" i="6"/>
  <c r="T142" i="6"/>
  <c r="C143" i="6"/>
  <c r="D143" i="6"/>
  <c r="E143" i="6"/>
  <c r="I143" i="6"/>
  <c r="J143" i="6"/>
  <c r="K143" i="6"/>
  <c r="L143" i="6"/>
  <c r="M143" i="6"/>
  <c r="N143" i="6"/>
  <c r="O143" i="6"/>
  <c r="P143" i="6"/>
  <c r="Q143" i="6"/>
  <c r="S143" i="6"/>
  <c r="T143" i="6"/>
  <c r="C144" i="6"/>
  <c r="D144" i="6"/>
  <c r="E144" i="6"/>
  <c r="I144" i="6"/>
  <c r="J144" i="6"/>
  <c r="K144" i="6"/>
  <c r="L144" i="6"/>
  <c r="M144" i="6"/>
  <c r="N144" i="6"/>
  <c r="O144" i="6"/>
  <c r="P144" i="6"/>
  <c r="Q144" i="6"/>
  <c r="S144" i="6"/>
  <c r="T144" i="6"/>
  <c r="C145" i="6"/>
  <c r="D145" i="6"/>
  <c r="E145" i="6"/>
  <c r="I145" i="6"/>
  <c r="J145" i="6"/>
  <c r="K145" i="6"/>
  <c r="L145" i="6"/>
  <c r="M145" i="6"/>
  <c r="N145" i="6"/>
  <c r="O145" i="6"/>
  <c r="P145" i="6"/>
  <c r="Q145" i="6"/>
  <c r="S145" i="6"/>
  <c r="T145" i="6"/>
  <c r="C146" i="6"/>
  <c r="D146" i="6"/>
  <c r="E146" i="6"/>
  <c r="I146" i="6"/>
  <c r="J146" i="6"/>
  <c r="K146" i="6"/>
  <c r="L146" i="6"/>
  <c r="M146" i="6"/>
  <c r="N146" i="6"/>
  <c r="O146" i="6"/>
  <c r="P146" i="6"/>
  <c r="Q146" i="6"/>
  <c r="S146" i="6"/>
  <c r="T146" i="6"/>
  <c r="C147" i="6"/>
  <c r="D147" i="6"/>
  <c r="E147" i="6"/>
  <c r="I147" i="6"/>
  <c r="J147" i="6"/>
  <c r="K147" i="6"/>
  <c r="L147" i="6"/>
  <c r="M147" i="6"/>
  <c r="N147" i="6"/>
  <c r="O147" i="6"/>
  <c r="P147" i="6"/>
  <c r="Q147" i="6"/>
  <c r="S147" i="6"/>
  <c r="T147" i="6"/>
  <c r="C148" i="6"/>
  <c r="D148" i="6"/>
  <c r="E148" i="6"/>
  <c r="I148" i="6"/>
  <c r="J148" i="6"/>
  <c r="K148" i="6"/>
  <c r="L148" i="6"/>
  <c r="M148" i="6"/>
  <c r="N148" i="6"/>
  <c r="O148" i="6"/>
  <c r="P148" i="6"/>
  <c r="Q148" i="6"/>
  <c r="S148" i="6"/>
  <c r="T148" i="6"/>
  <c r="C149" i="6"/>
  <c r="D149" i="6"/>
  <c r="E149" i="6"/>
  <c r="I149" i="6"/>
  <c r="J149" i="6"/>
  <c r="K149" i="6"/>
  <c r="L149" i="6"/>
  <c r="M149" i="6"/>
  <c r="N149" i="6"/>
  <c r="O149" i="6"/>
  <c r="P149" i="6"/>
  <c r="Q149" i="6"/>
  <c r="S149" i="6"/>
  <c r="T149" i="6"/>
  <c r="C150" i="6"/>
  <c r="D150" i="6"/>
  <c r="E150" i="6"/>
  <c r="I150" i="6"/>
  <c r="J150" i="6"/>
  <c r="K150" i="6"/>
  <c r="L150" i="6"/>
  <c r="M150" i="6"/>
  <c r="N150" i="6"/>
  <c r="O150" i="6"/>
  <c r="P150" i="6"/>
  <c r="Q150" i="6"/>
  <c r="S150" i="6"/>
  <c r="T150" i="6"/>
  <c r="C151" i="6"/>
  <c r="D151" i="6"/>
  <c r="E151" i="6"/>
  <c r="I151" i="6"/>
  <c r="J151" i="6"/>
  <c r="K151" i="6"/>
  <c r="L151" i="6"/>
  <c r="M151" i="6"/>
  <c r="N151" i="6"/>
  <c r="O151" i="6"/>
  <c r="P151" i="6"/>
  <c r="Q151" i="6"/>
  <c r="S151" i="6"/>
  <c r="T151" i="6"/>
  <c r="C152" i="6"/>
  <c r="D152" i="6"/>
  <c r="E152" i="6"/>
  <c r="I152" i="6"/>
  <c r="J152" i="6"/>
  <c r="K152" i="6"/>
  <c r="L152" i="6"/>
  <c r="M152" i="6"/>
  <c r="N152" i="6"/>
  <c r="O152" i="6"/>
  <c r="P152" i="6"/>
  <c r="Q152" i="6"/>
  <c r="S152" i="6"/>
  <c r="T152" i="6"/>
  <c r="C153" i="6"/>
  <c r="D153" i="6"/>
  <c r="E153" i="6"/>
  <c r="I153" i="6"/>
  <c r="J153" i="6"/>
  <c r="K153" i="6"/>
  <c r="L153" i="6"/>
  <c r="M153" i="6"/>
  <c r="N153" i="6"/>
  <c r="O153" i="6"/>
  <c r="P153" i="6"/>
  <c r="Q153" i="6"/>
  <c r="S153" i="6"/>
  <c r="T153" i="6"/>
  <c r="C154" i="6"/>
  <c r="D154" i="6"/>
  <c r="E154" i="6"/>
  <c r="I154" i="6"/>
  <c r="J154" i="6"/>
  <c r="K154" i="6"/>
  <c r="L154" i="6"/>
  <c r="M154" i="6"/>
  <c r="N154" i="6"/>
  <c r="O154" i="6"/>
  <c r="P154" i="6"/>
  <c r="Q154" i="6"/>
  <c r="S154" i="6"/>
  <c r="T154" i="6"/>
  <c r="C155" i="6"/>
  <c r="D155" i="6"/>
  <c r="E155" i="6"/>
  <c r="I155" i="6"/>
  <c r="J155" i="6"/>
  <c r="K155" i="6"/>
  <c r="L155" i="6"/>
  <c r="M155" i="6"/>
  <c r="N155" i="6"/>
  <c r="O155" i="6"/>
  <c r="P155" i="6"/>
  <c r="Q155" i="6"/>
  <c r="S155" i="6"/>
  <c r="T155" i="6"/>
  <c r="C156" i="6"/>
  <c r="D156" i="6"/>
  <c r="E156" i="6"/>
  <c r="I156" i="6"/>
  <c r="J156" i="6"/>
  <c r="K156" i="6"/>
  <c r="L156" i="6"/>
  <c r="M156" i="6"/>
  <c r="N156" i="6"/>
  <c r="O156" i="6"/>
  <c r="P156" i="6"/>
  <c r="Q156" i="6"/>
  <c r="S156" i="6"/>
  <c r="T156" i="6"/>
  <c r="C157" i="6"/>
  <c r="D157" i="6"/>
  <c r="E157" i="6"/>
  <c r="I157" i="6"/>
  <c r="J157" i="6"/>
  <c r="K157" i="6"/>
  <c r="L157" i="6"/>
  <c r="M157" i="6"/>
  <c r="N157" i="6"/>
  <c r="O157" i="6"/>
  <c r="P157" i="6"/>
  <c r="Q157" i="6"/>
  <c r="S157" i="6"/>
  <c r="T157" i="6"/>
  <c r="C158" i="6"/>
  <c r="D158" i="6"/>
  <c r="E158" i="6"/>
  <c r="I158" i="6"/>
  <c r="J158" i="6"/>
  <c r="K158" i="6"/>
  <c r="L158" i="6"/>
  <c r="M158" i="6"/>
  <c r="N158" i="6"/>
  <c r="O158" i="6"/>
  <c r="P158" i="6"/>
  <c r="Q158" i="6"/>
  <c r="S158" i="6"/>
  <c r="T158" i="6"/>
  <c r="C159" i="6"/>
  <c r="D159" i="6"/>
  <c r="E159" i="6"/>
  <c r="I159" i="6"/>
  <c r="J159" i="6"/>
  <c r="K159" i="6"/>
  <c r="L159" i="6"/>
  <c r="M159" i="6"/>
  <c r="N159" i="6"/>
  <c r="O159" i="6"/>
  <c r="P159" i="6"/>
  <c r="Q159" i="6"/>
  <c r="S159" i="6"/>
  <c r="T159" i="6"/>
  <c r="C160" i="6"/>
  <c r="D160" i="6"/>
  <c r="E160" i="6"/>
  <c r="I160" i="6"/>
  <c r="J160" i="6"/>
  <c r="K160" i="6"/>
  <c r="L160" i="6"/>
  <c r="M160" i="6"/>
  <c r="N160" i="6"/>
  <c r="O160" i="6"/>
  <c r="P160" i="6"/>
  <c r="Q160" i="6"/>
  <c r="S160" i="6"/>
  <c r="T160" i="6"/>
  <c r="C161" i="6"/>
  <c r="D161" i="6"/>
  <c r="E161" i="6"/>
  <c r="I161" i="6"/>
  <c r="J161" i="6"/>
  <c r="K161" i="6"/>
  <c r="L161" i="6"/>
  <c r="M161" i="6"/>
  <c r="N161" i="6"/>
  <c r="O161" i="6"/>
  <c r="P161" i="6"/>
  <c r="Q161" i="6"/>
  <c r="S161" i="6"/>
  <c r="T161" i="6"/>
  <c r="C162" i="6"/>
  <c r="D162" i="6"/>
  <c r="E162" i="6"/>
  <c r="I162" i="6"/>
  <c r="J162" i="6"/>
  <c r="K162" i="6"/>
  <c r="L162" i="6"/>
  <c r="M162" i="6"/>
  <c r="N162" i="6"/>
  <c r="O162" i="6"/>
  <c r="P162" i="6"/>
  <c r="Q162" i="6"/>
  <c r="S162" i="6"/>
  <c r="T162" i="6"/>
  <c r="C163" i="6"/>
  <c r="D163" i="6"/>
  <c r="E163" i="6"/>
  <c r="I163" i="6"/>
  <c r="J163" i="6"/>
  <c r="K163" i="6"/>
  <c r="L163" i="6"/>
  <c r="M163" i="6"/>
  <c r="N163" i="6"/>
  <c r="O163" i="6"/>
  <c r="P163" i="6"/>
  <c r="Q163" i="6"/>
  <c r="S163" i="6"/>
  <c r="T163" i="6"/>
  <c r="C164" i="6"/>
  <c r="D164" i="6"/>
  <c r="E164" i="6"/>
  <c r="I164" i="6"/>
  <c r="J164" i="6"/>
  <c r="K164" i="6"/>
  <c r="L164" i="6"/>
  <c r="M164" i="6"/>
  <c r="N164" i="6"/>
  <c r="O164" i="6"/>
  <c r="P164" i="6"/>
  <c r="Q164" i="6"/>
  <c r="S164" i="6"/>
  <c r="T164" i="6"/>
  <c r="C165" i="6"/>
  <c r="D165" i="6"/>
  <c r="E165" i="6"/>
  <c r="I165" i="6"/>
  <c r="J165" i="6"/>
  <c r="K165" i="6"/>
  <c r="L165" i="6"/>
  <c r="M165" i="6"/>
  <c r="N165" i="6"/>
  <c r="O165" i="6"/>
  <c r="P165" i="6"/>
  <c r="Q165" i="6"/>
  <c r="S165" i="6"/>
  <c r="T165" i="6"/>
  <c r="C166" i="6"/>
  <c r="D166" i="6"/>
  <c r="E166" i="6"/>
  <c r="I166" i="6"/>
  <c r="J166" i="6"/>
  <c r="K166" i="6"/>
  <c r="L166" i="6"/>
  <c r="M166" i="6"/>
  <c r="N166" i="6"/>
  <c r="O166" i="6"/>
  <c r="P166" i="6"/>
  <c r="Q166" i="6"/>
  <c r="S166" i="6"/>
  <c r="T166" i="6"/>
  <c r="C167" i="6"/>
  <c r="D167" i="6"/>
  <c r="E167" i="6"/>
  <c r="I167" i="6"/>
  <c r="J167" i="6"/>
  <c r="K167" i="6"/>
  <c r="L167" i="6"/>
  <c r="M167" i="6"/>
  <c r="N167" i="6"/>
  <c r="O167" i="6"/>
  <c r="P167" i="6"/>
  <c r="Q167" i="6"/>
  <c r="S167" i="6"/>
  <c r="T167" i="6"/>
  <c r="C168" i="6"/>
  <c r="D168" i="6"/>
  <c r="E168" i="6"/>
  <c r="I168" i="6"/>
  <c r="J168" i="6"/>
  <c r="K168" i="6"/>
  <c r="L168" i="6"/>
  <c r="M168" i="6"/>
  <c r="N168" i="6"/>
  <c r="O168" i="6"/>
  <c r="P168" i="6"/>
  <c r="Q168" i="6"/>
  <c r="S168" i="6"/>
  <c r="T168" i="6"/>
  <c r="C169" i="6"/>
  <c r="D169" i="6"/>
  <c r="E169" i="6"/>
  <c r="I169" i="6"/>
  <c r="J169" i="6"/>
  <c r="K169" i="6"/>
  <c r="L169" i="6"/>
  <c r="M169" i="6"/>
  <c r="N169" i="6"/>
  <c r="O169" i="6"/>
  <c r="P169" i="6"/>
  <c r="Q169" i="6"/>
  <c r="S169" i="6"/>
  <c r="T169" i="6"/>
  <c r="C170" i="6"/>
  <c r="D170" i="6"/>
  <c r="E170" i="6"/>
  <c r="I170" i="6"/>
  <c r="J170" i="6"/>
  <c r="K170" i="6"/>
  <c r="L170" i="6"/>
  <c r="M170" i="6"/>
  <c r="N170" i="6"/>
  <c r="O170" i="6"/>
  <c r="P170" i="6"/>
  <c r="Q170" i="6"/>
  <c r="S170" i="6"/>
  <c r="T170" i="6"/>
  <c r="C171" i="6"/>
  <c r="D171" i="6"/>
  <c r="E171" i="6"/>
  <c r="I171" i="6"/>
  <c r="J171" i="6"/>
  <c r="K171" i="6"/>
  <c r="L171" i="6"/>
  <c r="M171" i="6"/>
  <c r="N171" i="6"/>
  <c r="O171" i="6"/>
  <c r="P171" i="6"/>
  <c r="Q171" i="6"/>
  <c r="S171" i="6"/>
  <c r="T171" i="6"/>
  <c r="C172" i="6"/>
  <c r="D172" i="6"/>
  <c r="E172" i="6"/>
  <c r="I172" i="6"/>
  <c r="J172" i="6"/>
  <c r="K172" i="6"/>
  <c r="L172" i="6"/>
  <c r="M172" i="6"/>
  <c r="N172" i="6"/>
  <c r="O172" i="6"/>
  <c r="P172" i="6"/>
  <c r="Q172" i="6"/>
  <c r="S172" i="6"/>
  <c r="T172" i="6"/>
  <c r="C173" i="6"/>
  <c r="D173" i="6"/>
  <c r="E173" i="6"/>
  <c r="I173" i="6"/>
  <c r="J173" i="6"/>
  <c r="K173" i="6"/>
  <c r="L173" i="6"/>
  <c r="M173" i="6"/>
  <c r="N173" i="6"/>
  <c r="O173" i="6"/>
  <c r="P173" i="6"/>
  <c r="Q173" i="6"/>
  <c r="S173" i="6"/>
  <c r="T173" i="6"/>
  <c r="C174" i="6"/>
  <c r="D174" i="6"/>
  <c r="E174" i="6"/>
  <c r="I174" i="6"/>
  <c r="J174" i="6"/>
  <c r="K174" i="6"/>
  <c r="L174" i="6"/>
  <c r="M174" i="6"/>
  <c r="N174" i="6"/>
  <c r="O174" i="6"/>
  <c r="P174" i="6"/>
  <c r="Q174" i="6"/>
  <c r="S174" i="6"/>
  <c r="T174" i="6"/>
  <c r="C175" i="6"/>
  <c r="D175" i="6"/>
  <c r="E175" i="6"/>
  <c r="I175" i="6"/>
  <c r="J175" i="6"/>
  <c r="K175" i="6"/>
  <c r="L175" i="6"/>
  <c r="M175" i="6"/>
  <c r="N175" i="6"/>
  <c r="O175" i="6"/>
  <c r="P175" i="6"/>
  <c r="Q175" i="6"/>
  <c r="S175" i="6"/>
  <c r="T175" i="6"/>
  <c r="C176" i="6"/>
  <c r="D176" i="6"/>
  <c r="E176" i="6"/>
  <c r="I176" i="6"/>
  <c r="J176" i="6"/>
  <c r="K176" i="6"/>
  <c r="L176" i="6"/>
  <c r="M176" i="6"/>
  <c r="N176" i="6"/>
  <c r="O176" i="6"/>
  <c r="P176" i="6"/>
  <c r="Q176" i="6"/>
  <c r="S176" i="6"/>
  <c r="T176" i="6"/>
  <c r="C177" i="6"/>
  <c r="D177" i="6"/>
  <c r="E177" i="6"/>
  <c r="I177" i="6"/>
  <c r="J177" i="6"/>
  <c r="K177" i="6"/>
  <c r="L177" i="6"/>
  <c r="M177" i="6"/>
  <c r="N177" i="6"/>
  <c r="O177" i="6"/>
  <c r="P177" i="6"/>
  <c r="Q177" i="6"/>
  <c r="S177" i="6"/>
  <c r="T177" i="6"/>
  <c r="C178" i="6"/>
  <c r="D178" i="6"/>
  <c r="E178" i="6"/>
  <c r="I178" i="6"/>
  <c r="J178" i="6"/>
  <c r="K178" i="6"/>
  <c r="L178" i="6"/>
  <c r="M178" i="6"/>
  <c r="N178" i="6"/>
  <c r="O178" i="6"/>
  <c r="P178" i="6"/>
  <c r="Q178" i="6"/>
  <c r="S178" i="6"/>
  <c r="T178" i="6"/>
  <c r="C179" i="6"/>
  <c r="D179" i="6"/>
  <c r="E179" i="6"/>
  <c r="I179" i="6"/>
  <c r="J179" i="6"/>
  <c r="K179" i="6"/>
  <c r="L179" i="6"/>
  <c r="M179" i="6"/>
  <c r="N179" i="6"/>
  <c r="O179" i="6"/>
  <c r="P179" i="6"/>
  <c r="Q179" i="6"/>
  <c r="S179" i="6"/>
  <c r="T179" i="6"/>
  <c r="C180" i="6"/>
  <c r="D180" i="6"/>
  <c r="E180" i="6"/>
  <c r="I180" i="6"/>
  <c r="J180" i="6"/>
  <c r="K180" i="6"/>
  <c r="L180" i="6"/>
  <c r="M180" i="6"/>
  <c r="N180" i="6"/>
  <c r="O180" i="6"/>
  <c r="P180" i="6"/>
  <c r="Q180" i="6"/>
  <c r="S180" i="6"/>
  <c r="T180" i="6"/>
  <c r="C181" i="6"/>
  <c r="D181" i="6"/>
  <c r="E181" i="6"/>
  <c r="I181" i="6"/>
  <c r="J181" i="6"/>
  <c r="K181" i="6"/>
  <c r="L181" i="6"/>
  <c r="M181" i="6"/>
  <c r="N181" i="6"/>
  <c r="O181" i="6"/>
  <c r="P181" i="6"/>
  <c r="Q181" i="6"/>
  <c r="S181" i="6"/>
  <c r="T181" i="6"/>
  <c r="C182" i="6"/>
  <c r="D182" i="6"/>
  <c r="E182" i="6"/>
  <c r="I182" i="6"/>
  <c r="J182" i="6"/>
  <c r="K182" i="6"/>
  <c r="L182" i="6"/>
  <c r="M182" i="6"/>
  <c r="N182" i="6"/>
  <c r="O182" i="6"/>
  <c r="P182" i="6"/>
  <c r="Q182" i="6"/>
  <c r="S182" i="6"/>
  <c r="T182" i="6"/>
  <c r="C183" i="6"/>
  <c r="D183" i="6"/>
  <c r="E183" i="6"/>
  <c r="I183" i="6"/>
  <c r="J183" i="6"/>
  <c r="K183" i="6"/>
  <c r="L183" i="6"/>
  <c r="M183" i="6"/>
  <c r="N183" i="6"/>
  <c r="O183" i="6"/>
  <c r="P183" i="6"/>
  <c r="Q183" i="6"/>
  <c r="S183" i="6"/>
  <c r="T183" i="6"/>
  <c r="C184" i="6"/>
  <c r="D184" i="6"/>
  <c r="E184" i="6"/>
  <c r="I184" i="6"/>
  <c r="J184" i="6"/>
  <c r="K184" i="6"/>
  <c r="L184" i="6"/>
  <c r="M184" i="6"/>
  <c r="N184" i="6"/>
  <c r="O184" i="6"/>
  <c r="P184" i="6"/>
  <c r="Q184" i="6"/>
  <c r="S184" i="6"/>
  <c r="T184" i="6"/>
  <c r="C185" i="6"/>
  <c r="D185" i="6"/>
  <c r="E185" i="6"/>
  <c r="I185" i="6"/>
  <c r="J185" i="6"/>
  <c r="K185" i="6"/>
  <c r="L185" i="6"/>
  <c r="M185" i="6"/>
  <c r="N185" i="6"/>
  <c r="O185" i="6"/>
  <c r="P185" i="6"/>
  <c r="Q185" i="6"/>
  <c r="S185" i="6"/>
  <c r="T185" i="6"/>
  <c r="C186" i="6"/>
  <c r="D186" i="6"/>
  <c r="E186" i="6"/>
  <c r="I186" i="6"/>
  <c r="J186" i="6"/>
  <c r="K186" i="6"/>
  <c r="L186" i="6"/>
  <c r="M186" i="6"/>
  <c r="N186" i="6"/>
  <c r="O186" i="6"/>
  <c r="P186" i="6"/>
  <c r="Q186" i="6"/>
  <c r="S186" i="6"/>
  <c r="T186" i="6"/>
  <c r="C187" i="6"/>
  <c r="D187" i="6"/>
  <c r="E187" i="6"/>
  <c r="I187" i="6"/>
  <c r="J187" i="6"/>
  <c r="K187" i="6"/>
  <c r="L187" i="6"/>
  <c r="M187" i="6"/>
  <c r="N187" i="6"/>
  <c r="O187" i="6"/>
  <c r="P187" i="6"/>
  <c r="Q187" i="6"/>
  <c r="S187" i="6"/>
  <c r="T187" i="6"/>
  <c r="C188" i="6"/>
  <c r="D188" i="6"/>
  <c r="E188" i="6"/>
  <c r="I188" i="6"/>
  <c r="J188" i="6"/>
  <c r="K188" i="6"/>
  <c r="L188" i="6"/>
  <c r="M188" i="6"/>
  <c r="N188" i="6"/>
  <c r="O188" i="6"/>
  <c r="P188" i="6"/>
  <c r="Q188" i="6"/>
  <c r="S188" i="6"/>
  <c r="T188" i="6"/>
  <c r="C189" i="6"/>
  <c r="D189" i="6"/>
  <c r="E189" i="6"/>
  <c r="I189" i="6"/>
  <c r="J189" i="6"/>
  <c r="K189" i="6"/>
  <c r="L189" i="6"/>
  <c r="M189" i="6"/>
  <c r="N189" i="6"/>
  <c r="O189" i="6"/>
  <c r="P189" i="6"/>
  <c r="Q189" i="6"/>
  <c r="S189" i="6"/>
  <c r="T189" i="6"/>
  <c r="C190" i="6"/>
  <c r="D190" i="6"/>
  <c r="E190" i="6"/>
  <c r="I190" i="6"/>
  <c r="J190" i="6"/>
  <c r="K190" i="6"/>
  <c r="L190" i="6"/>
  <c r="M190" i="6"/>
  <c r="N190" i="6"/>
  <c r="O190" i="6"/>
  <c r="P190" i="6"/>
  <c r="Q190" i="6"/>
  <c r="S190" i="6"/>
  <c r="T190" i="6"/>
  <c r="C191" i="6"/>
  <c r="D191" i="6"/>
  <c r="E191" i="6"/>
  <c r="I191" i="6"/>
  <c r="J191" i="6"/>
  <c r="K191" i="6"/>
  <c r="L191" i="6"/>
  <c r="M191" i="6"/>
  <c r="N191" i="6"/>
  <c r="O191" i="6"/>
  <c r="P191" i="6"/>
  <c r="Q191" i="6"/>
  <c r="S191" i="6"/>
  <c r="T191" i="6"/>
  <c r="C192" i="6"/>
  <c r="D192" i="6"/>
  <c r="E192" i="6"/>
  <c r="I192" i="6"/>
  <c r="J192" i="6"/>
  <c r="K192" i="6"/>
  <c r="L192" i="6"/>
  <c r="M192" i="6"/>
  <c r="N192" i="6"/>
  <c r="O192" i="6"/>
  <c r="P192" i="6"/>
  <c r="Q192" i="6"/>
  <c r="S192" i="6"/>
  <c r="T192" i="6"/>
  <c r="C193" i="6"/>
  <c r="D193" i="6"/>
  <c r="E193" i="6"/>
  <c r="I193" i="6"/>
  <c r="J193" i="6"/>
  <c r="K193" i="6"/>
  <c r="L193" i="6"/>
  <c r="M193" i="6"/>
  <c r="N193" i="6"/>
  <c r="O193" i="6"/>
  <c r="P193" i="6"/>
  <c r="Q193" i="6"/>
  <c r="S193" i="6"/>
  <c r="T193" i="6"/>
  <c r="C194" i="6"/>
  <c r="D194" i="6"/>
  <c r="E194" i="6"/>
  <c r="I194" i="6"/>
  <c r="J194" i="6"/>
  <c r="K194" i="6"/>
  <c r="L194" i="6"/>
  <c r="M194" i="6"/>
  <c r="N194" i="6"/>
  <c r="O194" i="6"/>
  <c r="P194" i="6"/>
  <c r="Q194" i="6"/>
  <c r="S194" i="6"/>
  <c r="T194" i="6"/>
  <c r="C195" i="6"/>
  <c r="D195" i="6"/>
  <c r="E195" i="6"/>
  <c r="I195" i="6"/>
  <c r="J195" i="6"/>
  <c r="K195" i="6"/>
  <c r="L195" i="6"/>
  <c r="M195" i="6"/>
  <c r="N195" i="6"/>
  <c r="O195" i="6"/>
  <c r="P195" i="6"/>
  <c r="Q195" i="6"/>
  <c r="S195" i="6"/>
  <c r="T195" i="6"/>
  <c r="C196" i="6"/>
  <c r="D196" i="6"/>
  <c r="E196" i="6"/>
  <c r="I196" i="6"/>
  <c r="J196" i="6"/>
  <c r="K196" i="6"/>
  <c r="L196" i="6"/>
  <c r="M196" i="6"/>
  <c r="N196" i="6"/>
  <c r="O196" i="6"/>
  <c r="P196" i="6"/>
  <c r="Q196" i="6"/>
  <c r="S196" i="6"/>
  <c r="T196" i="6"/>
  <c r="C197" i="6"/>
  <c r="D197" i="6"/>
  <c r="E197" i="6"/>
  <c r="I197" i="6"/>
  <c r="J197" i="6"/>
  <c r="K197" i="6"/>
  <c r="L197" i="6"/>
  <c r="M197" i="6"/>
  <c r="N197" i="6"/>
  <c r="O197" i="6"/>
  <c r="P197" i="6"/>
  <c r="Q197" i="6"/>
  <c r="S197" i="6"/>
  <c r="T197" i="6"/>
  <c r="C198" i="6"/>
  <c r="D198" i="6"/>
  <c r="E198" i="6"/>
  <c r="I198" i="6"/>
  <c r="J198" i="6"/>
  <c r="K198" i="6"/>
  <c r="L198" i="6"/>
  <c r="M198" i="6"/>
  <c r="N198" i="6"/>
  <c r="O198" i="6"/>
  <c r="P198" i="6"/>
  <c r="Q198" i="6"/>
  <c r="S198" i="6"/>
  <c r="T198" i="6"/>
  <c r="C199" i="6"/>
  <c r="D199" i="6"/>
  <c r="E199" i="6"/>
  <c r="I199" i="6"/>
  <c r="J199" i="6"/>
  <c r="K199" i="6"/>
  <c r="L199" i="6"/>
  <c r="M199" i="6"/>
  <c r="N199" i="6"/>
  <c r="O199" i="6"/>
  <c r="P199" i="6"/>
  <c r="Q199" i="6"/>
  <c r="S199" i="6"/>
  <c r="T199" i="6"/>
  <c r="C200" i="6"/>
  <c r="D200" i="6"/>
  <c r="E200" i="6"/>
  <c r="I200" i="6"/>
  <c r="J200" i="6"/>
  <c r="K200" i="6"/>
  <c r="L200" i="6"/>
  <c r="M200" i="6"/>
  <c r="N200" i="6"/>
  <c r="O200" i="6"/>
  <c r="P200" i="6"/>
  <c r="Q200" i="6"/>
  <c r="S200" i="6"/>
  <c r="T200" i="6"/>
  <c r="C201" i="6"/>
  <c r="D201" i="6"/>
  <c r="E201" i="6"/>
  <c r="I201" i="6"/>
  <c r="J201" i="6"/>
  <c r="K201" i="6"/>
  <c r="L201" i="6"/>
  <c r="M201" i="6"/>
  <c r="N201" i="6"/>
  <c r="O201" i="6"/>
  <c r="P201" i="6"/>
  <c r="Q201" i="6"/>
  <c r="S201" i="6"/>
  <c r="T201" i="6"/>
  <c r="C202" i="6"/>
  <c r="D202" i="6"/>
  <c r="E202" i="6"/>
  <c r="I202" i="6"/>
  <c r="J202" i="6"/>
  <c r="K202" i="6"/>
  <c r="L202" i="6"/>
  <c r="M202" i="6"/>
  <c r="N202" i="6"/>
  <c r="O202" i="6"/>
  <c r="P202" i="6"/>
  <c r="Q202" i="6"/>
  <c r="S202" i="6"/>
  <c r="T202" i="6"/>
  <c r="C203" i="6"/>
  <c r="D203" i="6"/>
  <c r="E203" i="6"/>
  <c r="I203" i="6"/>
  <c r="J203" i="6"/>
  <c r="K203" i="6"/>
  <c r="L203" i="6"/>
  <c r="M203" i="6"/>
  <c r="N203" i="6"/>
  <c r="O203" i="6"/>
  <c r="P203" i="6"/>
  <c r="Q203" i="6"/>
  <c r="S203" i="6"/>
  <c r="T203" i="6"/>
  <c r="C204" i="6"/>
  <c r="D204" i="6"/>
  <c r="E204" i="6"/>
  <c r="I204" i="6"/>
  <c r="J204" i="6"/>
  <c r="K204" i="6"/>
  <c r="L204" i="6"/>
  <c r="M204" i="6"/>
  <c r="N204" i="6"/>
  <c r="O204" i="6"/>
  <c r="P204" i="6"/>
  <c r="Q204" i="6"/>
  <c r="S204" i="6"/>
  <c r="T204" i="6"/>
  <c r="C205" i="6"/>
  <c r="D205" i="6"/>
  <c r="E205" i="6"/>
  <c r="I205" i="6"/>
  <c r="J205" i="6"/>
  <c r="K205" i="6"/>
  <c r="L205" i="6"/>
  <c r="M205" i="6"/>
  <c r="N205" i="6"/>
  <c r="O205" i="6"/>
  <c r="P205" i="6"/>
  <c r="Q205" i="6"/>
  <c r="S205" i="6"/>
  <c r="T205" i="6"/>
  <c r="C206" i="6"/>
  <c r="D206" i="6"/>
  <c r="E206" i="6"/>
  <c r="I206" i="6"/>
  <c r="J206" i="6"/>
  <c r="K206" i="6"/>
  <c r="L206" i="6"/>
  <c r="M206" i="6"/>
  <c r="N206" i="6"/>
  <c r="O206" i="6"/>
  <c r="P206" i="6"/>
  <c r="Q206" i="6"/>
  <c r="S206" i="6"/>
  <c r="T206" i="6"/>
  <c r="C207" i="6"/>
  <c r="D207" i="6"/>
  <c r="E207" i="6"/>
  <c r="I207" i="6"/>
  <c r="J207" i="6"/>
  <c r="K207" i="6"/>
  <c r="L207" i="6"/>
  <c r="M207" i="6"/>
  <c r="N207" i="6"/>
  <c r="O207" i="6"/>
  <c r="P207" i="6"/>
  <c r="Q207" i="6"/>
  <c r="S207" i="6"/>
  <c r="T207" i="6"/>
  <c r="C208" i="6"/>
  <c r="D208" i="6"/>
  <c r="E208" i="6"/>
  <c r="I208" i="6"/>
  <c r="J208" i="6"/>
  <c r="K208" i="6"/>
  <c r="L208" i="6"/>
  <c r="M208" i="6"/>
  <c r="N208" i="6"/>
  <c r="O208" i="6"/>
  <c r="P208" i="6"/>
  <c r="Q208" i="6"/>
  <c r="S208" i="6"/>
  <c r="T208" i="6"/>
  <c r="C209" i="6"/>
  <c r="D209" i="6"/>
  <c r="E209" i="6"/>
  <c r="I209" i="6"/>
  <c r="J209" i="6"/>
  <c r="K209" i="6"/>
  <c r="L209" i="6"/>
  <c r="M209" i="6"/>
  <c r="N209" i="6"/>
  <c r="O209" i="6"/>
  <c r="P209" i="6"/>
  <c r="Q209" i="6"/>
  <c r="S209" i="6"/>
  <c r="T209" i="6"/>
  <c r="C210" i="6"/>
  <c r="D210" i="6"/>
  <c r="E210" i="6"/>
  <c r="I210" i="6"/>
  <c r="J210" i="6"/>
  <c r="K210" i="6"/>
  <c r="L210" i="6"/>
  <c r="M210" i="6"/>
  <c r="N210" i="6"/>
  <c r="O210" i="6"/>
  <c r="P210" i="6"/>
  <c r="Q210" i="6"/>
  <c r="S210" i="6"/>
  <c r="T210" i="6"/>
  <c r="C211" i="6"/>
  <c r="D211" i="6"/>
  <c r="E211" i="6"/>
  <c r="I211" i="6"/>
  <c r="J211" i="6"/>
  <c r="K211" i="6"/>
  <c r="L211" i="6"/>
  <c r="M211" i="6"/>
  <c r="N211" i="6"/>
  <c r="O211" i="6"/>
  <c r="P211" i="6"/>
  <c r="Q211" i="6"/>
  <c r="S211" i="6"/>
  <c r="T211" i="6"/>
  <c r="C212" i="6"/>
  <c r="D212" i="6"/>
  <c r="E212" i="6"/>
  <c r="I212" i="6"/>
  <c r="J212" i="6"/>
  <c r="K212" i="6"/>
  <c r="L212" i="6"/>
  <c r="M212" i="6"/>
  <c r="N212" i="6"/>
  <c r="O212" i="6"/>
  <c r="P212" i="6"/>
  <c r="Q212" i="6"/>
  <c r="S212" i="6"/>
  <c r="T212" i="6"/>
  <c r="C213" i="6"/>
  <c r="D213" i="6"/>
  <c r="E213" i="6"/>
  <c r="I213" i="6"/>
  <c r="J213" i="6"/>
  <c r="K213" i="6"/>
  <c r="L213" i="6"/>
  <c r="M213" i="6"/>
  <c r="N213" i="6"/>
  <c r="O213" i="6"/>
  <c r="P213" i="6"/>
  <c r="Q213" i="6"/>
  <c r="S213" i="6"/>
  <c r="T213" i="6"/>
  <c r="C214" i="6"/>
  <c r="D214" i="6"/>
  <c r="E214" i="6"/>
  <c r="I214" i="6"/>
  <c r="J214" i="6"/>
  <c r="K214" i="6"/>
  <c r="L214" i="6"/>
  <c r="M214" i="6"/>
  <c r="N214" i="6"/>
  <c r="O214" i="6"/>
  <c r="P214" i="6"/>
  <c r="Q214" i="6"/>
  <c r="S214" i="6"/>
  <c r="T214" i="6"/>
  <c r="C215" i="6"/>
  <c r="D215" i="6"/>
  <c r="E215" i="6"/>
  <c r="I215" i="6"/>
  <c r="J215" i="6"/>
  <c r="K215" i="6"/>
  <c r="L215" i="6"/>
  <c r="M215" i="6"/>
  <c r="N215" i="6"/>
  <c r="O215" i="6"/>
  <c r="P215" i="6"/>
  <c r="Q215" i="6"/>
  <c r="S215" i="6"/>
  <c r="T215" i="6"/>
  <c r="C216" i="6"/>
  <c r="D216" i="6"/>
  <c r="E216" i="6"/>
  <c r="I216" i="6"/>
  <c r="J216" i="6"/>
  <c r="K216" i="6"/>
  <c r="L216" i="6"/>
  <c r="M216" i="6"/>
  <c r="N216" i="6"/>
  <c r="O216" i="6"/>
  <c r="P216" i="6"/>
  <c r="Q216" i="6"/>
  <c r="S216" i="6"/>
  <c r="T216" i="6"/>
  <c r="C217" i="6"/>
  <c r="D217" i="6"/>
  <c r="E217" i="6"/>
  <c r="I217" i="6"/>
  <c r="J217" i="6"/>
  <c r="K217" i="6"/>
  <c r="L217" i="6"/>
  <c r="M217" i="6"/>
  <c r="N217" i="6"/>
  <c r="O217" i="6"/>
  <c r="P217" i="6"/>
  <c r="Q217" i="6"/>
  <c r="S217" i="6"/>
  <c r="T217" i="6"/>
  <c r="C218" i="6"/>
  <c r="D218" i="6"/>
  <c r="E218" i="6"/>
  <c r="I218" i="6"/>
  <c r="J218" i="6"/>
  <c r="K218" i="6"/>
  <c r="L218" i="6"/>
  <c r="M218" i="6"/>
  <c r="N218" i="6"/>
  <c r="O218" i="6"/>
  <c r="P218" i="6"/>
  <c r="Q218" i="6"/>
  <c r="S218" i="6"/>
  <c r="T218" i="6"/>
  <c r="C219" i="6"/>
  <c r="D219" i="6"/>
  <c r="E219" i="6"/>
  <c r="I219" i="6"/>
  <c r="J219" i="6"/>
  <c r="K219" i="6"/>
  <c r="L219" i="6"/>
  <c r="M219" i="6"/>
  <c r="N219" i="6"/>
  <c r="O219" i="6"/>
  <c r="P219" i="6"/>
  <c r="Q219" i="6"/>
  <c r="S219" i="6"/>
  <c r="T219" i="6"/>
  <c r="C220" i="6"/>
  <c r="D220" i="6"/>
  <c r="E220" i="6"/>
  <c r="I220" i="6"/>
  <c r="J220" i="6"/>
  <c r="K220" i="6"/>
  <c r="L220" i="6"/>
  <c r="M220" i="6"/>
  <c r="N220" i="6"/>
  <c r="O220" i="6"/>
  <c r="P220" i="6"/>
  <c r="Q220" i="6"/>
  <c r="S220" i="6"/>
  <c r="T220" i="6"/>
  <c r="C221" i="6"/>
  <c r="D221" i="6"/>
  <c r="E221" i="6"/>
  <c r="I221" i="6"/>
  <c r="J221" i="6"/>
  <c r="K221" i="6"/>
  <c r="L221" i="6"/>
  <c r="M221" i="6"/>
  <c r="N221" i="6"/>
  <c r="O221" i="6"/>
  <c r="P221" i="6"/>
  <c r="Q221" i="6"/>
  <c r="S221" i="6"/>
  <c r="T221" i="6"/>
  <c r="C222" i="6"/>
  <c r="D222" i="6"/>
  <c r="E222" i="6"/>
  <c r="I222" i="6"/>
  <c r="J222" i="6"/>
  <c r="K222" i="6"/>
  <c r="L222" i="6"/>
  <c r="M222" i="6"/>
  <c r="N222" i="6"/>
  <c r="O222" i="6"/>
  <c r="P222" i="6"/>
  <c r="Q222" i="6"/>
  <c r="S222" i="6"/>
  <c r="T222" i="6"/>
  <c r="C223" i="6"/>
  <c r="D223" i="6"/>
  <c r="E223" i="6"/>
  <c r="I223" i="6"/>
  <c r="J223" i="6"/>
  <c r="K223" i="6"/>
  <c r="L223" i="6"/>
  <c r="M223" i="6"/>
  <c r="N223" i="6"/>
  <c r="O223" i="6"/>
  <c r="P223" i="6"/>
  <c r="Q223" i="6"/>
  <c r="S223" i="6"/>
  <c r="T223" i="6"/>
  <c r="C224" i="6"/>
  <c r="D224" i="6"/>
  <c r="E224" i="6"/>
  <c r="I224" i="6"/>
  <c r="J224" i="6"/>
  <c r="K224" i="6"/>
  <c r="L224" i="6"/>
  <c r="M224" i="6"/>
  <c r="N224" i="6"/>
  <c r="O224" i="6"/>
  <c r="P224" i="6"/>
  <c r="Q224" i="6"/>
  <c r="S224" i="6"/>
  <c r="T224" i="6"/>
  <c r="C225" i="6"/>
  <c r="D225" i="6"/>
  <c r="E225" i="6"/>
  <c r="I225" i="6"/>
  <c r="J225" i="6"/>
  <c r="K225" i="6"/>
  <c r="L225" i="6"/>
  <c r="M225" i="6"/>
  <c r="N225" i="6"/>
  <c r="O225" i="6"/>
  <c r="P225" i="6"/>
  <c r="Q225" i="6"/>
  <c r="S225" i="6"/>
  <c r="T225" i="6"/>
  <c r="C226" i="6"/>
  <c r="D226" i="6"/>
  <c r="E226" i="6"/>
  <c r="I226" i="6"/>
  <c r="J226" i="6"/>
  <c r="K226" i="6"/>
  <c r="L226" i="6"/>
  <c r="M226" i="6"/>
  <c r="N226" i="6"/>
  <c r="O226" i="6"/>
  <c r="P226" i="6"/>
  <c r="Q226" i="6"/>
  <c r="S226" i="6"/>
  <c r="T226" i="6"/>
  <c r="C227" i="6"/>
  <c r="D227" i="6"/>
  <c r="E227" i="6"/>
  <c r="I227" i="6"/>
  <c r="J227" i="6"/>
  <c r="K227" i="6"/>
  <c r="L227" i="6"/>
  <c r="M227" i="6"/>
  <c r="N227" i="6"/>
  <c r="O227" i="6"/>
  <c r="P227" i="6"/>
  <c r="Q227" i="6"/>
  <c r="S227" i="6"/>
  <c r="T227" i="6"/>
  <c r="C228" i="6"/>
  <c r="D228" i="6"/>
  <c r="E228" i="6"/>
  <c r="I228" i="6"/>
  <c r="J228" i="6"/>
  <c r="K228" i="6"/>
  <c r="L228" i="6"/>
  <c r="M228" i="6"/>
  <c r="N228" i="6"/>
  <c r="O228" i="6"/>
  <c r="P228" i="6"/>
  <c r="Q228" i="6"/>
  <c r="S228" i="6"/>
  <c r="T228" i="6"/>
  <c r="C229" i="6"/>
  <c r="D229" i="6"/>
  <c r="E229" i="6"/>
  <c r="I229" i="6"/>
  <c r="J229" i="6"/>
  <c r="K229" i="6"/>
  <c r="L229" i="6"/>
  <c r="M229" i="6"/>
  <c r="N229" i="6"/>
  <c r="O229" i="6"/>
  <c r="P229" i="6"/>
  <c r="Q229" i="6"/>
  <c r="S229" i="6"/>
  <c r="T229" i="6"/>
  <c r="C230" i="6"/>
  <c r="D230" i="6"/>
  <c r="E230" i="6"/>
  <c r="I230" i="6"/>
  <c r="J230" i="6"/>
  <c r="K230" i="6"/>
  <c r="L230" i="6"/>
  <c r="M230" i="6"/>
  <c r="N230" i="6"/>
  <c r="O230" i="6"/>
  <c r="P230" i="6"/>
  <c r="Q230" i="6"/>
  <c r="S230" i="6"/>
  <c r="T230" i="6"/>
  <c r="C231" i="6"/>
  <c r="D231" i="6"/>
  <c r="E231" i="6"/>
  <c r="I231" i="6"/>
  <c r="J231" i="6"/>
  <c r="K231" i="6"/>
  <c r="L231" i="6"/>
  <c r="M231" i="6"/>
  <c r="N231" i="6"/>
  <c r="O231" i="6"/>
  <c r="P231" i="6"/>
  <c r="Q231" i="6"/>
  <c r="S231" i="6"/>
  <c r="T231" i="6"/>
  <c r="C232" i="6"/>
  <c r="D232" i="6"/>
  <c r="E232" i="6"/>
  <c r="I232" i="6"/>
  <c r="J232" i="6"/>
  <c r="K232" i="6"/>
  <c r="L232" i="6"/>
  <c r="M232" i="6"/>
  <c r="N232" i="6"/>
  <c r="O232" i="6"/>
  <c r="P232" i="6"/>
  <c r="Q232" i="6"/>
  <c r="S232" i="6"/>
  <c r="T232" i="6"/>
  <c r="C233" i="6"/>
  <c r="D233" i="6"/>
  <c r="E233" i="6"/>
  <c r="I233" i="6"/>
  <c r="J233" i="6"/>
  <c r="K233" i="6"/>
  <c r="L233" i="6"/>
  <c r="M233" i="6"/>
  <c r="N233" i="6"/>
  <c r="O233" i="6"/>
  <c r="P233" i="6"/>
  <c r="Q233" i="6"/>
  <c r="S233" i="6"/>
  <c r="T233" i="6"/>
  <c r="C234" i="6"/>
  <c r="D234" i="6"/>
  <c r="E234" i="6"/>
  <c r="I234" i="6"/>
  <c r="J234" i="6"/>
  <c r="K234" i="6"/>
  <c r="L234" i="6"/>
  <c r="M234" i="6"/>
  <c r="N234" i="6"/>
  <c r="O234" i="6"/>
  <c r="P234" i="6"/>
  <c r="Q234" i="6"/>
  <c r="S234" i="6"/>
  <c r="T234" i="6"/>
  <c r="C235" i="6"/>
  <c r="D235" i="6"/>
  <c r="E235" i="6"/>
  <c r="I235" i="6"/>
  <c r="J235" i="6"/>
  <c r="K235" i="6"/>
  <c r="L235" i="6"/>
  <c r="M235" i="6"/>
  <c r="N235" i="6"/>
  <c r="O235" i="6"/>
  <c r="P235" i="6"/>
  <c r="Q235" i="6"/>
  <c r="S235" i="6"/>
  <c r="T235" i="6"/>
  <c r="C236" i="6"/>
  <c r="D236" i="6"/>
  <c r="E236" i="6"/>
  <c r="I236" i="6"/>
  <c r="J236" i="6"/>
  <c r="K236" i="6"/>
  <c r="L236" i="6"/>
  <c r="M236" i="6"/>
  <c r="N236" i="6"/>
  <c r="O236" i="6"/>
  <c r="P236" i="6"/>
  <c r="Q236" i="6"/>
  <c r="S236" i="6"/>
  <c r="T236" i="6"/>
  <c r="C237" i="6"/>
  <c r="D237" i="6"/>
  <c r="E237" i="6"/>
  <c r="I237" i="6"/>
  <c r="J237" i="6"/>
  <c r="K237" i="6"/>
  <c r="L237" i="6"/>
  <c r="M237" i="6"/>
  <c r="N237" i="6"/>
  <c r="O237" i="6"/>
  <c r="P237" i="6"/>
  <c r="Q237" i="6"/>
  <c r="S237" i="6"/>
  <c r="T237" i="6"/>
  <c r="C238" i="6"/>
  <c r="D238" i="6"/>
  <c r="E238" i="6"/>
  <c r="I238" i="6"/>
  <c r="J238" i="6"/>
  <c r="K238" i="6"/>
  <c r="L238" i="6"/>
  <c r="M238" i="6"/>
  <c r="N238" i="6"/>
  <c r="O238" i="6"/>
  <c r="P238" i="6"/>
  <c r="Q238" i="6"/>
  <c r="S238" i="6"/>
  <c r="T238" i="6"/>
  <c r="C239" i="6"/>
  <c r="D239" i="6"/>
  <c r="E239" i="6"/>
  <c r="I239" i="6"/>
  <c r="J239" i="6"/>
  <c r="K239" i="6"/>
  <c r="L239" i="6"/>
  <c r="M239" i="6"/>
  <c r="N239" i="6"/>
  <c r="O239" i="6"/>
  <c r="P239" i="6"/>
  <c r="Q239" i="6"/>
  <c r="S239" i="6"/>
  <c r="T239" i="6"/>
  <c r="C240" i="6"/>
  <c r="D240" i="6"/>
  <c r="E240" i="6"/>
  <c r="I240" i="6"/>
  <c r="J240" i="6"/>
  <c r="K240" i="6"/>
  <c r="L240" i="6"/>
  <c r="M240" i="6"/>
  <c r="N240" i="6"/>
  <c r="O240" i="6"/>
  <c r="P240" i="6"/>
  <c r="Q240" i="6"/>
  <c r="S240" i="6"/>
  <c r="T240" i="6"/>
  <c r="C241" i="6"/>
  <c r="D241" i="6"/>
  <c r="E241" i="6"/>
  <c r="I241" i="6"/>
  <c r="J241" i="6"/>
  <c r="K241" i="6"/>
  <c r="L241" i="6"/>
  <c r="M241" i="6"/>
  <c r="N241" i="6"/>
  <c r="O241" i="6"/>
  <c r="P241" i="6"/>
  <c r="Q241" i="6"/>
  <c r="S241" i="6"/>
  <c r="T241" i="6"/>
  <c r="C242" i="6"/>
  <c r="D242" i="6"/>
  <c r="E242" i="6"/>
  <c r="I242" i="6"/>
  <c r="J242" i="6"/>
  <c r="K242" i="6"/>
  <c r="L242" i="6"/>
  <c r="M242" i="6"/>
  <c r="N242" i="6"/>
  <c r="O242" i="6"/>
  <c r="P242" i="6"/>
  <c r="Q242" i="6"/>
  <c r="S242" i="6"/>
  <c r="T242" i="6"/>
  <c r="C243" i="6"/>
  <c r="D243" i="6"/>
  <c r="E243" i="6"/>
  <c r="I243" i="6"/>
  <c r="J243" i="6"/>
  <c r="K243" i="6"/>
  <c r="L243" i="6"/>
  <c r="M243" i="6"/>
  <c r="N243" i="6"/>
  <c r="O243" i="6"/>
  <c r="P243" i="6"/>
  <c r="Q243" i="6"/>
  <c r="S243" i="6"/>
  <c r="T243" i="6"/>
  <c r="C244" i="6"/>
  <c r="D244" i="6"/>
  <c r="E244" i="6"/>
  <c r="I244" i="6"/>
  <c r="J244" i="6"/>
  <c r="K244" i="6"/>
  <c r="L244" i="6"/>
  <c r="M244" i="6"/>
  <c r="N244" i="6"/>
  <c r="O244" i="6"/>
  <c r="P244" i="6"/>
  <c r="Q244" i="6"/>
  <c r="S244" i="6"/>
  <c r="T244" i="6"/>
  <c r="C245" i="6"/>
  <c r="D245" i="6"/>
  <c r="E245" i="6"/>
  <c r="I245" i="6"/>
  <c r="J245" i="6"/>
  <c r="K245" i="6"/>
  <c r="L245" i="6"/>
  <c r="M245" i="6"/>
  <c r="N245" i="6"/>
  <c r="O245" i="6"/>
  <c r="P245" i="6"/>
  <c r="Q245" i="6"/>
  <c r="S245" i="6"/>
  <c r="T245" i="6"/>
  <c r="C246" i="6"/>
  <c r="D246" i="6"/>
  <c r="E246" i="6"/>
  <c r="I246" i="6"/>
  <c r="J246" i="6"/>
  <c r="K246" i="6"/>
  <c r="L246" i="6"/>
  <c r="M246" i="6"/>
  <c r="N246" i="6"/>
  <c r="O246" i="6"/>
  <c r="P246" i="6"/>
  <c r="Q246" i="6"/>
  <c r="S246" i="6"/>
  <c r="T246" i="6"/>
  <c r="C247" i="6"/>
  <c r="D247" i="6"/>
  <c r="E247" i="6"/>
  <c r="I247" i="6"/>
  <c r="J247" i="6"/>
  <c r="K247" i="6"/>
  <c r="L247" i="6"/>
  <c r="M247" i="6"/>
  <c r="N247" i="6"/>
  <c r="O247" i="6"/>
  <c r="P247" i="6"/>
  <c r="Q247" i="6"/>
  <c r="S247" i="6"/>
  <c r="T247" i="6"/>
  <c r="C248" i="6"/>
  <c r="D248" i="6"/>
  <c r="E248" i="6"/>
  <c r="I248" i="6"/>
  <c r="J248" i="6"/>
  <c r="K248" i="6"/>
  <c r="L248" i="6"/>
  <c r="M248" i="6"/>
  <c r="N248" i="6"/>
  <c r="O248" i="6"/>
  <c r="P248" i="6"/>
  <c r="Q248" i="6"/>
  <c r="S248" i="6"/>
  <c r="T248" i="6"/>
  <c r="C249" i="6"/>
  <c r="D249" i="6"/>
  <c r="E249" i="6"/>
  <c r="I249" i="6"/>
  <c r="J249" i="6"/>
  <c r="K249" i="6"/>
  <c r="L249" i="6"/>
  <c r="M249" i="6"/>
  <c r="N249" i="6"/>
  <c r="O249" i="6"/>
  <c r="P249" i="6"/>
  <c r="Q249" i="6"/>
  <c r="S249" i="6"/>
  <c r="T249" i="6"/>
  <c r="C250" i="6"/>
  <c r="D250" i="6"/>
  <c r="E250" i="6"/>
  <c r="I250" i="6"/>
  <c r="J250" i="6"/>
  <c r="K250" i="6"/>
  <c r="L250" i="6"/>
  <c r="M250" i="6"/>
  <c r="N250" i="6"/>
  <c r="O250" i="6"/>
  <c r="P250" i="6"/>
  <c r="Q250" i="6"/>
  <c r="S250" i="6"/>
  <c r="T250" i="6"/>
  <c r="C251" i="6"/>
  <c r="D251" i="6"/>
  <c r="E251" i="6"/>
  <c r="I251" i="6"/>
  <c r="J251" i="6"/>
  <c r="K251" i="6"/>
  <c r="L251" i="6"/>
  <c r="M251" i="6"/>
  <c r="N251" i="6"/>
  <c r="O251" i="6"/>
  <c r="P251" i="6"/>
  <c r="Q251" i="6"/>
  <c r="S251" i="6"/>
  <c r="T251" i="6"/>
  <c r="C252" i="6"/>
  <c r="D252" i="6"/>
  <c r="E252" i="6"/>
  <c r="I252" i="6"/>
  <c r="J252" i="6"/>
  <c r="K252" i="6"/>
  <c r="L252" i="6"/>
  <c r="M252" i="6"/>
  <c r="N252" i="6"/>
  <c r="O252" i="6"/>
  <c r="P252" i="6"/>
  <c r="Q252" i="6"/>
  <c r="S252" i="6"/>
  <c r="T252" i="6"/>
  <c r="C253" i="6"/>
  <c r="D253" i="6"/>
  <c r="E253" i="6"/>
  <c r="I253" i="6"/>
  <c r="J253" i="6"/>
  <c r="K253" i="6"/>
  <c r="L253" i="6"/>
  <c r="M253" i="6"/>
  <c r="N253" i="6"/>
  <c r="O253" i="6"/>
  <c r="P253" i="6"/>
  <c r="Q253" i="6"/>
  <c r="S253" i="6"/>
  <c r="T253" i="6"/>
  <c r="C254" i="6"/>
  <c r="D254" i="6"/>
  <c r="E254" i="6"/>
  <c r="I254" i="6"/>
  <c r="J254" i="6"/>
  <c r="K254" i="6"/>
  <c r="L254" i="6"/>
  <c r="M254" i="6"/>
  <c r="N254" i="6"/>
  <c r="O254" i="6"/>
  <c r="P254" i="6"/>
  <c r="Q254" i="6"/>
  <c r="S254" i="6"/>
  <c r="T254" i="6"/>
  <c r="C255" i="6"/>
  <c r="D255" i="6"/>
  <c r="E255" i="6"/>
  <c r="I255" i="6"/>
  <c r="J255" i="6"/>
  <c r="K255" i="6"/>
  <c r="L255" i="6"/>
  <c r="M255" i="6"/>
  <c r="N255" i="6"/>
  <c r="O255" i="6"/>
  <c r="P255" i="6"/>
  <c r="Q255" i="6"/>
  <c r="S255" i="6"/>
  <c r="T255" i="6"/>
  <c r="C256" i="6"/>
  <c r="D256" i="6"/>
  <c r="E256" i="6"/>
  <c r="I256" i="6"/>
  <c r="J256" i="6"/>
  <c r="K256" i="6"/>
  <c r="L256" i="6"/>
  <c r="M256" i="6"/>
  <c r="N256" i="6"/>
  <c r="O256" i="6"/>
  <c r="P256" i="6"/>
  <c r="Q256" i="6"/>
  <c r="S256" i="6"/>
  <c r="T256" i="6"/>
  <c r="C257" i="6"/>
  <c r="D257" i="6"/>
  <c r="E257" i="6"/>
  <c r="I257" i="6"/>
  <c r="J257" i="6"/>
  <c r="K257" i="6"/>
  <c r="L257" i="6"/>
  <c r="M257" i="6"/>
  <c r="N257" i="6"/>
  <c r="O257" i="6"/>
  <c r="P257" i="6"/>
  <c r="Q257" i="6"/>
  <c r="S257" i="6"/>
  <c r="T257" i="6"/>
  <c r="C258" i="6"/>
  <c r="D258" i="6"/>
  <c r="E258" i="6"/>
  <c r="I258" i="6"/>
  <c r="J258" i="6"/>
  <c r="K258" i="6"/>
  <c r="L258" i="6"/>
  <c r="M258" i="6"/>
  <c r="N258" i="6"/>
  <c r="O258" i="6"/>
  <c r="P258" i="6"/>
  <c r="Q258" i="6"/>
  <c r="S258" i="6"/>
  <c r="T258" i="6"/>
  <c r="C259" i="6"/>
  <c r="D259" i="6"/>
  <c r="E259" i="6"/>
  <c r="I259" i="6"/>
  <c r="J259" i="6"/>
  <c r="K259" i="6"/>
  <c r="L259" i="6"/>
  <c r="M259" i="6"/>
  <c r="N259" i="6"/>
  <c r="O259" i="6"/>
  <c r="P259" i="6"/>
  <c r="Q259" i="6"/>
  <c r="S259" i="6"/>
  <c r="T259" i="6"/>
  <c r="C260" i="6"/>
  <c r="D260" i="6"/>
  <c r="E260" i="6"/>
  <c r="I260" i="6"/>
  <c r="J260" i="6"/>
  <c r="K260" i="6"/>
  <c r="L260" i="6"/>
  <c r="M260" i="6"/>
  <c r="N260" i="6"/>
  <c r="O260" i="6"/>
  <c r="P260" i="6"/>
  <c r="Q260" i="6"/>
  <c r="S260" i="6"/>
  <c r="T260" i="6"/>
  <c r="C261" i="6"/>
  <c r="D261" i="6"/>
  <c r="E261" i="6"/>
  <c r="I261" i="6"/>
  <c r="J261" i="6"/>
  <c r="K261" i="6"/>
  <c r="L261" i="6"/>
  <c r="M261" i="6"/>
  <c r="N261" i="6"/>
  <c r="O261" i="6"/>
  <c r="P261" i="6"/>
  <c r="Q261" i="6"/>
  <c r="S261" i="6"/>
  <c r="T261" i="6"/>
  <c r="C262" i="6"/>
  <c r="D262" i="6"/>
  <c r="E262" i="6"/>
  <c r="I262" i="6"/>
  <c r="J262" i="6"/>
  <c r="K262" i="6"/>
  <c r="L262" i="6"/>
  <c r="M262" i="6"/>
  <c r="N262" i="6"/>
  <c r="O262" i="6"/>
  <c r="P262" i="6"/>
  <c r="Q262" i="6"/>
  <c r="S262" i="6"/>
  <c r="T262" i="6"/>
  <c r="C263" i="6"/>
  <c r="D263" i="6"/>
  <c r="E263" i="6"/>
  <c r="I263" i="6"/>
  <c r="J263" i="6"/>
  <c r="K263" i="6"/>
  <c r="L263" i="6"/>
  <c r="M263" i="6"/>
  <c r="N263" i="6"/>
  <c r="O263" i="6"/>
  <c r="P263" i="6"/>
  <c r="Q263" i="6"/>
  <c r="S263" i="6"/>
  <c r="T263" i="6"/>
  <c r="C264" i="6"/>
  <c r="D264" i="6"/>
  <c r="E264" i="6"/>
  <c r="I264" i="6"/>
  <c r="J264" i="6"/>
  <c r="K264" i="6"/>
  <c r="L264" i="6"/>
  <c r="M264" i="6"/>
  <c r="N264" i="6"/>
  <c r="O264" i="6"/>
  <c r="P264" i="6"/>
  <c r="Q264" i="6"/>
  <c r="S264" i="6"/>
  <c r="T264" i="6"/>
  <c r="C265" i="6"/>
  <c r="D265" i="6"/>
  <c r="E265" i="6"/>
  <c r="I265" i="6"/>
  <c r="J265" i="6"/>
  <c r="K265" i="6"/>
  <c r="L265" i="6"/>
  <c r="M265" i="6"/>
  <c r="N265" i="6"/>
  <c r="O265" i="6"/>
  <c r="P265" i="6"/>
  <c r="Q265" i="6"/>
  <c r="S265" i="6"/>
  <c r="T265" i="6"/>
  <c r="C266" i="6"/>
  <c r="D266" i="6"/>
  <c r="E266" i="6"/>
  <c r="I266" i="6"/>
  <c r="J266" i="6"/>
  <c r="K266" i="6"/>
  <c r="L266" i="6"/>
  <c r="M266" i="6"/>
  <c r="N266" i="6"/>
  <c r="O266" i="6"/>
  <c r="P266" i="6"/>
  <c r="Q266" i="6"/>
  <c r="S266" i="6"/>
  <c r="T266" i="6"/>
  <c r="C267" i="6"/>
  <c r="D267" i="6"/>
  <c r="E267" i="6"/>
  <c r="I267" i="6"/>
  <c r="J267" i="6"/>
  <c r="K267" i="6"/>
  <c r="L267" i="6"/>
  <c r="M267" i="6"/>
  <c r="N267" i="6"/>
  <c r="O267" i="6"/>
  <c r="P267" i="6"/>
  <c r="Q267" i="6"/>
  <c r="S267" i="6"/>
  <c r="T267" i="6"/>
  <c r="C268" i="6"/>
  <c r="D268" i="6"/>
  <c r="E268" i="6"/>
  <c r="I268" i="6"/>
  <c r="J268" i="6"/>
  <c r="K268" i="6"/>
  <c r="L268" i="6"/>
  <c r="M268" i="6"/>
  <c r="N268" i="6"/>
  <c r="O268" i="6"/>
  <c r="P268" i="6"/>
  <c r="Q268" i="6"/>
  <c r="S268" i="6"/>
  <c r="T268" i="6"/>
  <c r="C269" i="6"/>
  <c r="D269" i="6"/>
  <c r="E269" i="6"/>
  <c r="I269" i="6"/>
  <c r="J269" i="6"/>
  <c r="K269" i="6"/>
  <c r="L269" i="6"/>
  <c r="M269" i="6"/>
  <c r="N269" i="6"/>
  <c r="O269" i="6"/>
  <c r="P269" i="6"/>
  <c r="Q269" i="6"/>
  <c r="S269" i="6"/>
  <c r="T269" i="6"/>
  <c r="C270" i="6"/>
  <c r="D270" i="6"/>
  <c r="E270" i="6"/>
  <c r="I270" i="6"/>
  <c r="J270" i="6"/>
  <c r="K270" i="6"/>
  <c r="L270" i="6"/>
  <c r="M270" i="6"/>
  <c r="N270" i="6"/>
  <c r="O270" i="6"/>
  <c r="P270" i="6"/>
  <c r="Q270" i="6"/>
  <c r="S270" i="6"/>
  <c r="T270" i="6"/>
  <c r="C271" i="6"/>
  <c r="D271" i="6"/>
  <c r="E271" i="6"/>
  <c r="I271" i="6"/>
  <c r="J271" i="6"/>
  <c r="K271" i="6"/>
  <c r="L271" i="6"/>
  <c r="M271" i="6"/>
  <c r="N271" i="6"/>
  <c r="O271" i="6"/>
  <c r="P271" i="6"/>
  <c r="Q271" i="6"/>
  <c r="S271" i="6"/>
  <c r="T271" i="6"/>
  <c r="C272" i="6"/>
  <c r="D272" i="6"/>
  <c r="E272" i="6"/>
  <c r="I272" i="6"/>
  <c r="J272" i="6"/>
  <c r="K272" i="6"/>
  <c r="L272" i="6"/>
  <c r="M272" i="6"/>
  <c r="N272" i="6"/>
  <c r="O272" i="6"/>
  <c r="P272" i="6"/>
  <c r="Q272" i="6"/>
  <c r="S272" i="6"/>
  <c r="T272" i="6"/>
  <c r="C273" i="6"/>
  <c r="D273" i="6"/>
  <c r="E273" i="6"/>
  <c r="I273" i="6"/>
  <c r="J273" i="6"/>
  <c r="K273" i="6"/>
  <c r="L273" i="6"/>
  <c r="M273" i="6"/>
  <c r="N273" i="6"/>
  <c r="O273" i="6"/>
  <c r="P273" i="6"/>
  <c r="Q273" i="6"/>
  <c r="S273" i="6"/>
  <c r="T273" i="6"/>
  <c r="C274" i="6"/>
  <c r="D274" i="6"/>
  <c r="E274" i="6"/>
  <c r="I274" i="6"/>
  <c r="J274" i="6"/>
  <c r="K274" i="6"/>
  <c r="L274" i="6"/>
  <c r="M274" i="6"/>
  <c r="N274" i="6"/>
  <c r="O274" i="6"/>
  <c r="P274" i="6"/>
  <c r="Q274" i="6"/>
  <c r="S274" i="6"/>
  <c r="T274" i="6"/>
  <c r="C275" i="6"/>
  <c r="D275" i="6"/>
  <c r="E275" i="6"/>
  <c r="I275" i="6"/>
  <c r="J275" i="6"/>
  <c r="K275" i="6"/>
  <c r="L275" i="6"/>
  <c r="M275" i="6"/>
  <c r="N275" i="6"/>
  <c r="O275" i="6"/>
  <c r="P275" i="6"/>
  <c r="Q275" i="6"/>
  <c r="S275" i="6"/>
  <c r="T275" i="6"/>
  <c r="C276" i="6"/>
  <c r="D276" i="6"/>
  <c r="E276" i="6"/>
  <c r="I276" i="6"/>
  <c r="J276" i="6"/>
  <c r="K276" i="6"/>
  <c r="L276" i="6"/>
  <c r="M276" i="6"/>
  <c r="N276" i="6"/>
  <c r="O276" i="6"/>
  <c r="P276" i="6"/>
  <c r="Q276" i="6"/>
  <c r="S276" i="6"/>
  <c r="T276" i="6"/>
  <c r="C277" i="6"/>
  <c r="D277" i="6"/>
  <c r="E277" i="6"/>
  <c r="I277" i="6"/>
  <c r="J277" i="6"/>
  <c r="K277" i="6"/>
  <c r="L277" i="6"/>
  <c r="M277" i="6"/>
  <c r="N277" i="6"/>
  <c r="O277" i="6"/>
  <c r="P277" i="6"/>
  <c r="Q277" i="6"/>
  <c r="S277" i="6"/>
  <c r="T277" i="6"/>
  <c r="C278" i="6"/>
  <c r="D278" i="6"/>
  <c r="E278" i="6"/>
  <c r="I278" i="6"/>
  <c r="J278" i="6"/>
  <c r="K278" i="6"/>
  <c r="L278" i="6"/>
  <c r="M278" i="6"/>
  <c r="N278" i="6"/>
  <c r="O278" i="6"/>
  <c r="P278" i="6"/>
  <c r="Q278" i="6"/>
  <c r="S278" i="6"/>
  <c r="T278" i="6"/>
  <c r="C279" i="6"/>
  <c r="D279" i="6"/>
  <c r="E279" i="6"/>
  <c r="I279" i="6"/>
  <c r="J279" i="6"/>
  <c r="K279" i="6"/>
  <c r="L279" i="6"/>
  <c r="M279" i="6"/>
  <c r="N279" i="6"/>
  <c r="O279" i="6"/>
  <c r="P279" i="6"/>
  <c r="Q279" i="6"/>
  <c r="S279" i="6"/>
  <c r="T279" i="6"/>
  <c r="C280" i="6"/>
  <c r="D280" i="6"/>
  <c r="E280" i="6"/>
  <c r="I280" i="6"/>
  <c r="J280" i="6"/>
  <c r="K280" i="6"/>
  <c r="L280" i="6"/>
  <c r="M280" i="6"/>
  <c r="N280" i="6"/>
  <c r="O280" i="6"/>
  <c r="P280" i="6"/>
  <c r="Q280" i="6"/>
  <c r="S280" i="6"/>
  <c r="T280" i="6"/>
  <c r="C281" i="6"/>
  <c r="D281" i="6"/>
  <c r="E281" i="6"/>
  <c r="I281" i="6"/>
  <c r="J281" i="6"/>
  <c r="K281" i="6"/>
  <c r="L281" i="6"/>
  <c r="M281" i="6"/>
  <c r="N281" i="6"/>
  <c r="O281" i="6"/>
  <c r="P281" i="6"/>
  <c r="Q281" i="6"/>
  <c r="S281" i="6"/>
  <c r="T281" i="6"/>
  <c r="C282" i="6"/>
  <c r="D282" i="6"/>
  <c r="E282" i="6"/>
  <c r="I282" i="6"/>
  <c r="J282" i="6"/>
  <c r="K282" i="6"/>
  <c r="L282" i="6"/>
  <c r="M282" i="6"/>
  <c r="N282" i="6"/>
  <c r="O282" i="6"/>
  <c r="P282" i="6"/>
  <c r="Q282" i="6"/>
  <c r="S282" i="6"/>
  <c r="T282" i="6"/>
  <c r="C283" i="6"/>
  <c r="D283" i="6"/>
  <c r="E283" i="6"/>
  <c r="I283" i="6"/>
  <c r="J283" i="6"/>
  <c r="K283" i="6"/>
  <c r="L283" i="6"/>
  <c r="M283" i="6"/>
  <c r="N283" i="6"/>
  <c r="O283" i="6"/>
  <c r="P283" i="6"/>
  <c r="Q283" i="6"/>
  <c r="S283" i="6"/>
  <c r="T283" i="6"/>
  <c r="C284" i="6"/>
  <c r="D284" i="6"/>
  <c r="E284" i="6"/>
  <c r="I284" i="6"/>
  <c r="J284" i="6"/>
  <c r="K284" i="6"/>
  <c r="L284" i="6"/>
  <c r="M284" i="6"/>
  <c r="N284" i="6"/>
  <c r="O284" i="6"/>
  <c r="P284" i="6"/>
  <c r="Q284" i="6"/>
  <c r="S284" i="6"/>
  <c r="T284" i="6"/>
  <c r="C285" i="6"/>
  <c r="D285" i="6"/>
  <c r="E285" i="6"/>
  <c r="I285" i="6"/>
  <c r="J285" i="6"/>
  <c r="K285" i="6"/>
  <c r="L285" i="6"/>
  <c r="M285" i="6"/>
  <c r="N285" i="6"/>
  <c r="O285" i="6"/>
  <c r="P285" i="6"/>
  <c r="Q285" i="6"/>
  <c r="S285" i="6"/>
  <c r="T285" i="6"/>
  <c r="C286" i="6"/>
  <c r="D286" i="6"/>
  <c r="E286" i="6"/>
  <c r="I286" i="6"/>
  <c r="J286" i="6"/>
  <c r="K286" i="6"/>
  <c r="L286" i="6"/>
  <c r="M286" i="6"/>
  <c r="N286" i="6"/>
  <c r="O286" i="6"/>
  <c r="P286" i="6"/>
  <c r="Q286" i="6"/>
  <c r="S286" i="6"/>
  <c r="T286" i="6"/>
  <c r="C287" i="6"/>
  <c r="D287" i="6"/>
  <c r="E287" i="6"/>
  <c r="I287" i="6"/>
  <c r="J287" i="6"/>
  <c r="K287" i="6"/>
  <c r="L287" i="6"/>
  <c r="M287" i="6"/>
  <c r="N287" i="6"/>
  <c r="O287" i="6"/>
  <c r="P287" i="6"/>
  <c r="Q287" i="6"/>
  <c r="S287" i="6"/>
  <c r="T287" i="6"/>
  <c r="C288" i="6"/>
  <c r="D288" i="6"/>
  <c r="E288" i="6"/>
  <c r="I288" i="6"/>
  <c r="J288" i="6"/>
  <c r="K288" i="6"/>
  <c r="L288" i="6"/>
  <c r="M288" i="6"/>
  <c r="N288" i="6"/>
  <c r="O288" i="6"/>
  <c r="P288" i="6"/>
  <c r="Q288" i="6"/>
  <c r="S288" i="6"/>
  <c r="T288" i="6"/>
  <c r="C289" i="6"/>
  <c r="D289" i="6"/>
  <c r="E289" i="6"/>
  <c r="I289" i="6"/>
  <c r="J289" i="6"/>
  <c r="K289" i="6"/>
  <c r="L289" i="6"/>
  <c r="M289" i="6"/>
  <c r="N289" i="6"/>
  <c r="O289" i="6"/>
  <c r="P289" i="6"/>
  <c r="Q289" i="6"/>
  <c r="S289" i="6"/>
  <c r="T289" i="6"/>
  <c r="C290" i="6"/>
  <c r="D290" i="6"/>
  <c r="E290" i="6"/>
  <c r="I290" i="6"/>
  <c r="J290" i="6"/>
  <c r="K290" i="6"/>
  <c r="L290" i="6"/>
  <c r="M290" i="6"/>
  <c r="N290" i="6"/>
  <c r="O290" i="6"/>
  <c r="P290" i="6"/>
  <c r="Q290" i="6"/>
  <c r="S290" i="6"/>
  <c r="T290" i="6"/>
  <c r="B18" i="5"/>
  <c r="E18" i="5" s="1"/>
  <c r="B19" i="5"/>
  <c r="F19" i="5" s="1"/>
  <c r="B20" i="5"/>
  <c r="C20" i="5"/>
  <c r="B23" i="5"/>
  <c r="G40" i="6" l="1"/>
  <c r="G59" i="6"/>
  <c r="E20" i="5"/>
  <c r="F20" i="5"/>
  <c r="E19" i="5"/>
  <c r="G276" i="6"/>
  <c r="G274" i="6"/>
  <c r="G272" i="6"/>
  <c r="G266" i="6"/>
  <c r="G186" i="6"/>
  <c r="G152" i="6"/>
  <c r="G146" i="6"/>
  <c r="G144" i="6"/>
  <c r="G138" i="6"/>
  <c r="G229" i="6"/>
  <c r="G213" i="6"/>
  <c r="G58" i="6"/>
  <c r="G250" i="6"/>
  <c r="G234" i="6"/>
  <c r="G230" i="6"/>
  <c r="G226" i="6"/>
  <c r="G218" i="6"/>
  <c r="G122" i="6"/>
  <c r="G257" i="6"/>
  <c r="G255" i="6"/>
  <c r="G254" i="6"/>
  <c r="G253" i="6"/>
  <c r="G251" i="6"/>
  <c r="G249" i="6"/>
  <c r="G170" i="6"/>
  <c r="G166" i="6"/>
  <c r="G165" i="6"/>
  <c r="G158" i="6"/>
  <c r="G154" i="6"/>
  <c r="G149" i="6"/>
  <c r="G88" i="6"/>
  <c r="G82" i="6"/>
  <c r="G80" i="6"/>
  <c r="G74" i="6"/>
  <c r="G238" i="6"/>
  <c r="G187" i="6"/>
  <c r="G106" i="6"/>
  <c r="G102" i="6"/>
  <c r="G101" i="6"/>
  <c r="G94" i="6"/>
  <c r="G90" i="6"/>
  <c r="G85" i="6"/>
  <c r="G286" i="6"/>
  <c r="G208" i="6"/>
  <c r="G202" i="6"/>
  <c r="G123" i="6"/>
  <c r="G256" i="6"/>
  <c r="G241" i="6"/>
  <c r="G239" i="6"/>
  <c r="G237" i="6"/>
  <c r="G235" i="6"/>
  <c r="G233" i="6"/>
  <c r="G214" i="6"/>
  <c r="G210" i="6"/>
  <c r="G192" i="6"/>
  <c r="G171" i="6"/>
  <c r="G150" i="6"/>
  <c r="G142" i="6"/>
  <c r="G136" i="6"/>
  <c r="G130" i="6"/>
  <c r="G128" i="6"/>
  <c r="G107" i="6"/>
  <c r="G86" i="6"/>
  <c r="G78" i="6"/>
  <c r="G72" i="6"/>
  <c r="G66" i="6"/>
  <c r="G64" i="6"/>
  <c r="G43" i="6"/>
  <c r="G41" i="6"/>
  <c r="G278" i="6"/>
  <c r="G290" i="6"/>
  <c r="G289" i="6"/>
  <c r="G287" i="6"/>
  <c r="G262" i="6"/>
  <c r="G258" i="6"/>
  <c r="G240" i="6"/>
  <c r="G223" i="6"/>
  <c r="G222" i="6"/>
  <c r="G219" i="6"/>
  <c r="G198" i="6"/>
  <c r="G197" i="6"/>
  <c r="G194" i="6"/>
  <c r="G193" i="6"/>
  <c r="G190" i="6"/>
  <c r="G184" i="6"/>
  <c r="G178" i="6"/>
  <c r="G176" i="6"/>
  <c r="G155" i="6"/>
  <c r="G134" i="6"/>
  <c r="G133" i="6"/>
  <c r="G126" i="6"/>
  <c r="G120" i="6"/>
  <c r="G114" i="6"/>
  <c r="G112" i="6"/>
  <c r="G91" i="6"/>
  <c r="G70" i="6"/>
  <c r="G69" i="6"/>
  <c r="G62" i="6"/>
  <c r="G48" i="6"/>
  <c r="G282" i="6"/>
  <c r="G277" i="6"/>
  <c r="G275" i="6"/>
  <c r="G273" i="6"/>
  <c r="G271" i="6"/>
  <c r="G270" i="6"/>
  <c r="G269" i="6"/>
  <c r="G267" i="6"/>
  <c r="G246" i="6"/>
  <c r="G245" i="6"/>
  <c r="G242" i="6"/>
  <c r="G224" i="6"/>
  <c r="G207" i="6"/>
  <c r="G206" i="6"/>
  <c r="G203" i="6"/>
  <c r="G182" i="6"/>
  <c r="G181" i="6"/>
  <c r="G174" i="6"/>
  <c r="G168" i="6"/>
  <c r="G162" i="6"/>
  <c r="G160" i="6"/>
  <c r="G139" i="6"/>
  <c r="G118" i="6"/>
  <c r="G117" i="6"/>
  <c r="G110" i="6"/>
  <c r="G104" i="6"/>
  <c r="G98" i="6"/>
  <c r="G96" i="6"/>
  <c r="G75" i="6"/>
  <c r="G54" i="6"/>
  <c r="G53" i="6"/>
  <c r="G50" i="6"/>
  <c r="G46" i="6"/>
  <c r="G288" i="6"/>
  <c r="G285" i="6"/>
  <c r="G283" i="6"/>
  <c r="G268" i="6"/>
  <c r="G265" i="6"/>
  <c r="G263" i="6"/>
  <c r="G252" i="6"/>
  <c r="G247" i="6"/>
  <c r="G236" i="6"/>
  <c r="G231" i="6"/>
  <c r="G225" i="6"/>
  <c r="G220" i="6"/>
  <c r="G215" i="6"/>
  <c r="G209" i="6"/>
  <c r="G204" i="6"/>
  <c r="G199" i="6"/>
  <c r="G188" i="6"/>
  <c r="G183" i="6"/>
  <c r="G177" i="6"/>
  <c r="G172" i="6"/>
  <c r="G167" i="6"/>
  <c r="G161" i="6"/>
  <c r="G156" i="6"/>
  <c r="G151" i="6"/>
  <c r="G145" i="6"/>
  <c r="G140" i="6"/>
  <c r="G135" i="6"/>
  <c r="G129" i="6"/>
  <c r="G124" i="6"/>
  <c r="G119" i="6"/>
  <c r="G113" i="6"/>
  <c r="G108" i="6"/>
  <c r="G103" i="6"/>
  <c r="G97" i="6"/>
  <c r="G92" i="6"/>
  <c r="G87" i="6"/>
  <c r="G81" i="6"/>
  <c r="G76" i="6"/>
  <c r="G71" i="6"/>
  <c r="G65" i="6"/>
  <c r="G60" i="6"/>
  <c r="G55" i="6"/>
  <c r="G49" i="6"/>
  <c r="G44" i="6"/>
  <c r="G284" i="6"/>
  <c r="G281" i="6"/>
  <c r="G279" i="6"/>
  <c r="G264" i="6"/>
  <c r="G261" i="6"/>
  <c r="G259" i="6"/>
  <c r="G248" i="6"/>
  <c r="G243" i="6"/>
  <c r="G232" i="6"/>
  <c r="G227" i="6"/>
  <c r="G221" i="6"/>
  <c r="G216" i="6"/>
  <c r="G211" i="6"/>
  <c r="G205" i="6"/>
  <c r="G200" i="6"/>
  <c r="G195" i="6"/>
  <c r="G189" i="6"/>
  <c r="G179" i="6"/>
  <c r="G173" i="6"/>
  <c r="G163" i="6"/>
  <c r="G157" i="6"/>
  <c r="G147" i="6"/>
  <c r="G141" i="6"/>
  <c r="G131" i="6"/>
  <c r="G125" i="6"/>
  <c r="G115" i="6"/>
  <c r="G109" i="6"/>
  <c r="G99" i="6"/>
  <c r="G93" i="6"/>
  <c r="G83" i="6"/>
  <c r="G77" i="6"/>
  <c r="G67" i="6"/>
  <c r="G61" i="6"/>
  <c r="G56" i="6"/>
  <c r="G51" i="6"/>
  <c r="G45" i="6"/>
  <c r="G42" i="6"/>
  <c r="G280" i="6"/>
  <c r="G260" i="6"/>
  <c r="G244" i="6"/>
  <c r="G228" i="6"/>
  <c r="G217" i="6"/>
  <c r="G212" i="6"/>
  <c r="G201" i="6"/>
  <c r="G196" i="6"/>
  <c r="G191" i="6"/>
  <c r="G185" i="6"/>
  <c r="G180" i="6"/>
  <c r="G175" i="6"/>
  <c r="G169" i="6"/>
  <c r="G164" i="6"/>
  <c r="G159" i="6"/>
  <c r="G153" i="6"/>
  <c r="G148" i="6"/>
  <c r="G143" i="6"/>
  <c r="G137" i="6"/>
  <c r="G132" i="6"/>
  <c r="G127" i="6"/>
  <c r="G121" i="6"/>
  <c r="G116" i="6"/>
  <c r="G111" i="6"/>
  <c r="G105" i="6"/>
  <c r="G100" i="6"/>
  <c r="G95" i="6"/>
  <c r="G89" i="6"/>
  <c r="G84" i="6"/>
  <c r="G79" i="6"/>
  <c r="G73" i="6"/>
  <c r="G68" i="6"/>
  <c r="G63" i="6"/>
  <c r="G57" i="6"/>
  <c r="G52" i="6"/>
  <c r="G47" i="6"/>
  <c r="F1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7" authorId="0" shapeId="0" xr:uid="{00000000-0006-0000-0300-000001000000}">
      <text>
        <r>
          <rPr>
            <sz val="8"/>
            <color indexed="81"/>
            <rFont val="Tahoma"/>
            <family val="2"/>
          </rPr>
          <t>Conditional formatting indicates if the constraint is:
- infeasible (red shading)
- binding (bold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3BBA1727-BEA6-4F36-9FC4-78403848ED31}">
      <text>
        <r>
          <rPr>
            <sz val="9"/>
            <color indexed="81"/>
            <rFont val="Tahoma"/>
            <family val="2"/>
          </rPr>
          <t>For highlighting binding constraints</t>
        </r>
      </text>
    </comment>
  </commentList>
</comments>
</file>

<file path=xl/sharedStrings.xml><?xml version="1.0" encoding="utf-8"?>
<sst xmlns="http://schemas.openxmlformats.org/spreadsheetml/2006/main" count="64" uniqueCount="50">
  <si>
    <t>Solution</t>
  </si>
  <si>
    <t>Model</t>
  </si>
  <si>
    <t>Supporting analyses</t>
  </si>
  <si>
    <t>Key</t>
  </si>
  <si>
    <t>Version</t>
  </si>
  <si>
    <t>Data</t>
  </si>
  <si>
    <t>Constant</t>
  </si>
  <si>
    <t>Highlight</t>
  </si>
  <si>
    <t>Pasted values</t>
  </si>
  <si>
    <t>About</t>
  </si>
  <si>
    <t>Solver variable</t>
  </si>
  <si>
    <t>Description</t>
  </si>
  <si>
    <t>www.solvermax.com</t>
  </si>
  <si>
    <t>Workbook control</t>
  </si>
  <si>
    <t>Constants</t>
  </si>
  <si>
    <t>Units</t>
  </si>
  <si>
    <t>$/week</t>
  </si>
  <si>
    <t>Total Margin</t>
  </si>
  <si>
    <t>items/week</t>
  </si>
  <si>
    <t>Sales</t>
  </si>
  <si>
    <t>kg/week</t>
  </si>
  <si>
    <t>Materials</t>
  </si>
  <si>
    <t>hours/week</t>
  </si>
  <si>
    <t>People</t>
  </si>
  <si>
    <t>Binding</t>
  </si>
  <si>
    <t>Feasible</t>
  </si>
  <si>
    <t>Available</t>
  </si>
  <si>
    <t>Usage</t>
  </si>
  <si>
    <t>Constraints</t>
  </si>
  <si>
    <t>Lunar Orbs</t>
  </si>
  <si>
    <t>Solar Discs</t>
  </si>
  <si>
    <t>Current</t>
  </si>
  <si>
    <t>Production</t>
  </si>
  <si>
    <t>Variables</t>
  </si>
  <si>
    <t>Precision</t>
  </si>
  <si>
    <t>Lunar Orbs for every Solar Disc</t>
  </si>
  <si>
    <t>Sales limit</t>
  </si>
  <si>
    <t>$/item</t>
  </si>
  <si>
    <t>kg/item</t>
  </si>
  <si>
    <t>hr/item</t>
  </si>
  <si>
    <t>Margin</t>
  </si>
  <si>
    <t>Product</t>
  </si>
  <si>
    <t>Optimal</t>
  </si>
  <si>
    <t>Objective function iso-curves</t>
  </si>
  <si>
    <t>Production mix</t>
  </si>
  <si>
    <t>Pottery boutique solution space</t>
  </si>
  <si>
    <t>Notes about charting the solution space</t>
  </si>
  <si>
    <t>Notes</t>
  </si>
  <si>
    <t>v 1.2</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</si>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</sst>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dd\ mmm\ yyyy"/>
    <numFmt numFmtId="166" formatCode="#,##0.00_ ;\-#,##0.00\ "/>
    <numFmt numFmtId="167" formatCode="_-* #,##0.0_-;\-* #,##0.0_-;_-* &quot;-&quot;??_-;_-@_-"/>
  </numFmts>
  <fonts count="23" x14ac:knownFonts="1">
    <font>
      <sz val="11"/>
      <color theme="1"/>
      <name val="Calibri Light"/>
      <family val="2"/>
    </font>
    <font>
      <sz val="11"/>
      <color theme="1"/>
      <name val="Calibri"/>
      <family val="2"/>
    </font>
    <font>
      <sz val="11"/>
      <color theme="1"/>
      <name val="Calibri"/>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1.5"/>
      <color theme="1"/>
      <name val="Arial"/>
      <family val="2"/>
    </font>
    <font>
      <sz val="11.5"/>
      <color theme="1"/>
      <name val="Calibri"/>
      <family val="2"/>
      <scheme val="minor"/>
    </font>
    <font>
      <sz val="11"/>
      <color theme="1"/>
      <name val="Calibri"/>
      <family val="2"/>
      <scheme val="minor"/>
    </font>
    <font>
      <sz val="8"/>
      <color indexed="81"/>
      <name val="Tahoma"/>
      <family val="2"/>
    </font>
    <font>
      <sz val="11.5"/>
      <color theme="1"/>
      <name val="Calibri Light"/>
      <family val="2"/>
      <scheme val="major"/>
    </font>
    <font>
      <sz val="11"/>
      <color theme="1"/>
      <name val="Calibri Light"/>
      <family val="2"/>
      <scheme val="major"/>
    </font>
    <font>
      <sz val="11"/>
      <color theme="4"/>
      <name val="Calibri Light"/>
      <family val="2"/>
      <scheme val="major"/>
    </font>
    <font>
      <u/>
      <sz val="16"/>
      <name val="Calibri Light"/>
      <family val="2"/>
      <scheme val="major"/>
    </font>
    <font>
      <b/>
      <sz val="11.5"/>
      <color theme="1"/>
      <name val="Calibri Light"/>
      <family val="2"/>
      <scheme val="major"/>
    </font>
    <font>
      <sz val="12"/>
      <color theme="4"/>
      <name val="Calibri"/>
      <family val="2"/>
    </font>
    <font>
      <sz val="9"/>
      <color indexed="81"/>
      <name val="Tahoma"/>
      <family val="2"/>
    </font>
    <font>
      <sz val="13"/>
      <color theme="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3">
    <border>
      <left/>
      <right/>
      <top/>
      <bottom/>
      <diagonal/>
    </border>
    <border>
      <left/>
      <right/>
      <top/>
      <bottom style="thin">
        <color indexed="64"/>
      </bottom>
      <diagonal/>
    </border>
    <border>
      <left/>
      <right/>
      <top/>
      <bottom style="thin">
        <color theme="1"/>
      </bottom>
      <diagonal/>
    </border>
  </borders>
  <cellStyleXfs count="13">
    <xf numFmtId="0" fontId="0" fillId="0" borderId="0"/>
    <xf numFmtId="0" fontId="8" fillId="0" borderId="0" applyNumberFormat="0" applyFill="0" applyAlignment="0" applyProtection="0"/>
    <xf numFmtId="0" fontId="9" fillId="0" borderId="2" applyNumberFormat="0" applyAlignment="0" applyProtection="0"/>
    <xf numFmtId="0" fontId="10" fillId="0" borderId="0" applyNumberFormat="0" applyFill="0" applyBorder="0" applyAlignment="0" applyProtection="0"/>
    <xf numFmtId="0" fontId="5" fillId="3" borderId="0" applyNumberFormat="0" applyBorder="0" applyAlignment="0">
      <protection locked="0"/>
    </xf>
    <xf numFmtId="164" fontId="4" fillId="4" borderId="0" applyNumberFormat="0" applyBorder="0" applyAlignment="0"/>
    <xf numFmtId="164" fontId="3" fillId="0" borderId="0" applyNumberFormat="0" applyBorder="0" applyAlignment="0" applyProtection="0"/>
    <xf numFmtId="0" fontId="2" fillId="2" borderId="0" applyNumberFormat="0" applyFont="0" applyBorder="0" applyAlignment="0"/>
    <xf numFmtId="0" fontId="6" fillId="0" borderId="0" applyNumberFormat="0" applyFill="0" applyBorder="0" applyAlignment="0" applyProtection="0">
      <alignment horizontal="center"/>
    </xf>
    <xf numFmtId="0" fontId="7" fillId="0" borderId="0" applyNumberFormat="0" applyFill="0" applyBorder="0" applyAlignment="0" applyProtection="0"/>
    <xf numFmtId="0" fontId="1" fillId="0" borderId="0"/>
    <xf numFmtId="0" fontId="11" fillId="0" borderId="0"/>
    <xf numFmtId="43" fontId="11" fillId="0" borderId="0" applyFont="0" applyFill="0" applyBorder="0" applyAlignment="0" applyProtection="0"/>
  </cellStyleXfs>
  <cellXfs count="48">
    <xf numFmtId="0" fontId="0" fillId="0" borderId="0" xfId="0"/>
    <xf numFmtId="0" fontId="5" fillId="3" borderId="0" xfId="4">
      <protection locked="0"/>
    </xf>
    <xf numFmtId="0" fontId="4" fillId="4" borderId="0" xfId="5" applyNumberFormat="1"/>
    <xf numFmtId="0" fontId="3" fillId="0" borderId="0" xfId="6" applyNumberFormat="1"/>
    <xf numFmtId="0" fontId="0" fillId="2" borderId="0" xfId="7" applyFont="1"/>
    <xf numFmtId="0" fontId="6" fillId="0" borderId="0" xfId="8" applyAlignment="1"/>
    <xf numFmtId="0" fontId="9" fillId="0" borderId="2" xfId="2"/>
    <xf numFmtId="0" fontId="8" fillId="0" borderId="0" xfId="1"/>
    <xf numFmtId="0" fontId="10" fillId="0" borderId="0" xfId="3"/>
    <xf numFmtId="165" fontId="0" fillId="0" borderId="0" xfId="0" applyNumberFormat="1" applyAlignment="1">
      <alignment horizontal="left"/>
    </xf>
    <xf numFmtId="0" fontId="9" fillId="0" borderId="2" xfId="2" applyAlignment="1">
      <alignment horizontal="center"/>
    </xf>
    <xf numFmtId="0" fontId="7" fillId="0" borderId="0" xfId="9"/>
    <xf numFmtId="0" fontId="1" fillId="0" borderId="0" xfId="10"/>
    <xf numFmtId="0" fontId="0" fillId="0" borderId="0" xfId="0" applyAlignment="1">
      <alignment horizontal="right"/>
    </xf>
    <xf numFmtId="0" fontId="12" fillId="0" borderId="0" xfId="11" applyFont="1"/>
    <xf numFmtId="0" fontId="11" fillId="0" borderId="0" xfId="11"/>
    <xf numFmtId="0" fontId="13" fillId="0" borderId="0" xfId="11" applyFont="1"/>
    <xf numFmtId="0" fontId="15" fillId="0" borderId="0" xfId="11" applyFont="1"/>
    <xf numFmtId="0" fontId="15" fillId="0" borderId="0" xfId="11" applyFont="1" applyAlignment="1">
      <alignment horizontal="right"/>
    </xf>
    <xf numFmtId="0" fontId="16" fillId="0" borderId="0" xfId="0" applyFont="1"/>
    <xf numFmtId="0" fontId="16" fillId="0" borderId="0" xfId="11" applyFont="1"/>
    <xf numFmtId="0" fontId="16" fillId="0" borderId="0" xfId="11" applyFont="1" applyAlignment="1">
      <alignment horizontal="right"/>
    </xf>
    <xf numFmtId="167" fontId="17" fillId="0" borderId="0" xfId="12" applyNumberFormat="1" applyFont="1"/>
    <xf numFmtId="4" fontId="16" fillId="0" borderId="0" xfId="11" applyNumberFormat="1" applyFont="1"/>
    <xf numFmtId="0" fontId="18" fillId="0" borderId="0" xfId="1" applyFont="1"/>
    <xf numFmtId="0" fontId="15" fillId="0" borderId="1" xfId="11" applyFont="1" applyBorder="1"/>
    <xf numFmtId="0" fontId="15" fillId="0" borderId="1" xfId="11" applyFont="1" applyBorder="1" applyAlignment="1">
      <alignment horizontal="right"/>
    </xf>
    <xf numFmtId="0" fontId="19" fillId="0" borderId="1" xfId="11" applyFont="1" applyBorder="1" applyAlignment="1">
      <alignment horizontal="centerContinuous"/>
    </xf>
    <xf numFmtId="0" fontId="15" fillId="0" borderId="1" xfId="11" applyFont="1" applyBorder="1" applyAlignment="1">
      <alignment horizontal="centerContinuous"/>
    </xf>
    <xf numFmtId="0" fontId="10" fillId="0" borderId="0" xfId="3" applyAlignment="1">
      <alignment horizontal="right"/>
    </xf>
    <xf numFmtId="3" fontId="20" fillId="0" borderId="0" xfId="3" applyNumberFormat="1" applyFont="1"/>
    <xf numFmtId="0" fontId="9" fillId="0" borderId="2" xfId="2" applyAlignment="1">
      <alignment horizontal="left"/>
    </xf>
    <xf numFmtId="0" fontId="9" fillId="0" borderId="2" xfId="2" applyAlignment="1">
      <alignment horizontal="right"/>
    </xf>
    <xf numFmtId="166" fontId="4" fillId="4" borderId="0" xfId="5" applyNumberFormat="1"/>
    <xf numFmtId="166" fontId="3" fillId="0" borderId="0" xfId="6" applyNumberFormat="1"/>
    <xf numFmtId="166" fontId="5" fillId="3" borderId="0" xfId="4" applyNumberFormat="1">
      <protection locked="0"/>
    </xf>
    <xf numFmtId="2" fontId="0" fillId="0" borderId="0" xfId="0" applyNumberFormat="1"/>
    <xf numFmtId="0" fontId="10" fillId="0" borderId="2" xfId="3" applyBorder="1" applyAlignment="1">
      <alignment horizontal="left"/>
    </xf>
    <xf numFmtId="0" fontId="10" fillId="0" borderId="2" xfId="3" applyBorder="1" applyAlignment="1">
      <alignment horizontal="right"/>
    </xf>
    <xf numFmtId="0" fontId="13" fillId="0" borderId="0" xfId="11" applyFont="1" applyBorder="1" applyAlignment="1">
      <alignment horizontal="left"/>
    </xf>
    <xf numFmtId="0" fontId="10" fillId="0" borderId="0" xfId="3" applyBorder="1" applyAlignment="1">
      <alignment horizontal="left"/>
    </xf>
    <xf numFmtId="0" fontId="10" fillId="0" borderId="0" xfId="3" applyBorder="1" applyAlignment="1">
      <alignment horizontal="right"/>
    </xf>
    <xf numFmtId="0" fontId="10" fillId="0" borderId="2" xfId="3" applyBorder="1"/>
    <xf numFmtId="4" fontId="16" fillId="0" borderId="0" xfId="11" applyNumberFormat="1" applyFont="1" applyAlignment="1">
      <alignment horizontal="right"/>
    </xf>
    <xf numFmtId="0" fontId="22" fillId="0" borderId="2" xfId="2" applyFont="1"/>
    <xf numFmtId="0" fontId="0" fillId="5" borderId="0" xfId="7" applyFont="1" applyFill="1"/>
    <xf numFmtId="2" fontId="5" fillId="3" borderId="0" xfId="4" applyNumberFormat="1">
      <protection locked="0"/>
    </xf>
    <xf numFmtId="4" fontId="0" fillId="0" borderId="0" xfId="0" applyNumberFormat="1"/>
  </cellXfs>
  <cellStyles count="13">
    <cellStyle name="Comma 2" xfId="12" xr:uid="{F8465FFD-6DD6-4A8A-A1E7-3885903D1108}"/>
    <cellStyle name="Constant" xfId="5" xr:uid="{796A1085-F0EF-4C67-8AA0-F853232DDC71}"/>
    <cellStyle name="Data" xfId="4" xr:uid="{71F5B92E-D361-4283-9818-F4CBFF584C90}"/>
    <cellStyle name="Heading 1" xfId="1" builtinId="16" customBuiltin="1"/>
    <cellStyle name="Heading 2" xfId="2" builtinId="17" customBuiltin="1"/>
    <cellStyle name="Heading 3" xfId="3" builtinId="18" customBuiltin="1"/>
    <cellStyle name="Highlight" xfId="7" xr:uid="{B0575228-8C74-4A43-8879-54481562CDC8}"/>
    <cellStyle name="Hyperlink" xfId="9" builtinId="8"/>
    <cellStyle name="Normal" xfId="0" builtinId="0" customBuiltin="1"/>
    <cellStyle name="Normal 2" xfId="10" xr:uid="{559CD362-17CD-48F5-91B2-7DC5FC64D3FA}"/>
    <cellStyle name="Normal 3" xfId="11" xr:uid="{6BCDAE39-C3AA-427F-9D25-034EC22BA8CF}"/>
    <cellStyle name="Pasted values" xfId="8" xr:uid="{030D59A0-04D2-42DE-9BD8-7A15F8DCD3BF}"/>
    <cellStyle name="Variable" xfId="6" xr:uid="{4B1E7875-0649-4BAC-92A3-2AE0B4C7E180}"/>
  </cellStyles>
  <dxfs count="2">
    <dxf>
      <font>
        <b/>
        <i val="0"/>
      </font>
    </dxf>
    <dxf>
      <fill>
        <patternFill>
          <bgColor rgb="FFFCAAB8"/>
        </patternFill>
      </fill>
    </dxf>
  </dxfs>
  <tableStyles count="0" defaultTableStyle="TableStyleMedium2" defaultPivotStyle="PivotStyleLight16"/>
  <colors>
    <mruColors>
      <color rgb="FFFCAAB8"/>
      <color rgb="FFE8E8E8"/>
      <color rgb="FFFF8000"/>
      <color rgb="FFFF9900"/>
      <color rgb="FFFAE6FF"/>
      <color rgb="FFEBF5FF"/>
      <color rgb="FFFFF0FF"/>
      <color rgb="FFFADCFF"/>
      <color rgb="FFF0D2FF"/>
      <color rgb="FFFA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644948116723802E-2"/>
          <c:y val="5.4481580360394861E-2"/>
          <c:w val="0.84933095267413705"/>
          <c:h val="0.81330434554049846"/>
        </c:manualLayout>
      </c:layout>
      <c:areaChart>
        <c:grouping val="standard"/>
        <c:varyColors val="0"/>
        <c:ser>
          <c:idx val="12"/>
          <c:order val="11"/>
          <c:spPr>
            <a:solidFill>
              <a:srgbClr val="FFFF99">
                <a:alpha val="49804"/>
              </a:srgbClr>
            </a:solidFill>
          </c:spPr>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Analysis!$G$40:$G$290</c:f>
              <c:numCache>
                <c:formatCode>#,##0.00</c:formatCode>
                <c:ptCount val="251"/>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pt idx="59">
                  <c:v>11.8</c:v>
                </c:pt>
                <c:pt idx="60">
                  <c:v>12</c:v>
                </c:pt>
                <c:pt idx="61">
                  <c:v>12.2</c:v>
                </c:pt>
                <c:pt idx="62">
                  <c:v>12.4</c:v>
                </c:pt>
                <c:pt idx="63">
                  <c:v>12.6</c:v>
                </c:pt>
                <c:pt idx="64">
                  <c:v>12.8</c:v>
                </c:pt>
                <c:pt idx="65">
                  <c:v>12.766666666666667</c:v>
                </c:pt>
                <c:pt idx="66">
                  <c:v>12.706666666666667</c:v>
                </c:pt>
                <c:pt idx="67">
                  <c:v>12.646666666666667</c:v>
                </c:pt>
                <c:pt idx="68">
                  <c:v>12.586666666666668</c:v>
                </c:pt>
                <c:pt idx="69">
                  <c:v>12.526666666666667</c:v>
                </c:pt>
                <c:pt idx="70">
                  <c:v>12.466666666666667</c:v>
                </c:pt>
                <c:pt idx="71">
                  <c:v>12.406666666666666</c:v>
                </c:pt>
                <c:pt idx="72">
                  <c:v>12.346666666666666</c:v>
                </c:pt>
                <c:pt idx="73">
                  <c:v>12.286666666666667</c:v>
                </c:pt>
                <c:pt idx="74">
                  <c:v>12.226666666666665</c:v>
                </c:pt>
                <c:pt idx="75">
                  <c:v>12.166666666666666</c:v>
                </c:pt>
                <c:pt idx="76">
                  <c:v>12.106666666666667</c:v>
                </c:pt>
                <c:pt idx="77">
                  <c:v>12.052666666666665</c:v>
                </c:pt>
                <c:pt idx="78">
                  <c:v>11.986666666666668</c:v>
                </c:pt>
                <c:pt idx="79">
                  <c:v>11.926666666666666</c:v>
                </c:pt>
                <c:pt idx="80">
                  <c:v>11.866666666666667</c:v>
                </c:pt>
                <c:pt idx="81">
                  <c:v>11.806666666666668</c:v>
                </c:pt>
                <c:pt idx="82">
                  <c:v>11.746666666666666</c:v>
                </c:pt>
                <c:pt idx="83">
                  <c:v>11.686666666666667</c:v>
                </c:pt>
                <c:pt idx="84">
                  <c:v>11.626666666666665</c:v>
                </c:pt>
                <c:pt idx="85">
                  <c:v>11.566666666666666</c:v>
                </c:pt>
                <c:pt idx="86">
                  <c:v>11.506666666666668</c:v>
                </c:pt>
                <c:pt idx="87">
                  <c:v>11.446666666666665</c:v>
                </c:pt>
                <c:pt idx="88">
                  <c:v>11.386666666666667</c:v>
                </c:pt>
                <c:pt idx="89">
                  <c:v>11.326666666666664</c:v>
                </c:pt>
                <c:pt idx="90">
                  <c:v>11.266666666666667</c:v>
                </c:pt>
                <c:pt idx="91">
                  <c:v>11.206666666666669</c:v>
                </c:pt>
                <c:pt idx="92">
                  <c:v>11.146666666666667</c:v>
                </c:pt>
                <c:pt idx="93">
                  <c:v>11.086666666666668</c:v>
                </c:pt>
                <c:pt idx="94">
                  <c:v>11.026666666666666</c:v>
                </c:pt>
                <c:pt idx="95">
                  <c:v>10.966666666666667</c:v>
                </c:pt>
                <c:pt idx="96">
                  <c:v>10.906666666666668</c:v>
                </c:pt>
                <c:pt idx="97">
                  <c:v>10.846666666666666</c:v>
                </c:pt>
                <c:pt idx="98">
                  <c:v>10.786666666666667</c:v>
                </c:pt>
                <c:pt idx="99">
                  <c:v>10.726666666666665</c:v>
                </c:pt>
                <c:pt idx="100">
                  <c:v>10.666666666666666</c:v>
                </c:pt>
                <c:pt idx="101">
                  <c:v>10.606666666666667</c:v>
                </c:pt>
                <c:pt idx="102">
                  <c:v>10.546666666666665</c:v>
                </c:pt>
                <c:pt idx="103">
                  <c:v>10.486666666666668</c:v>
                </c:pt>
                <c:pt idx="104">
                  <c:v>10.426666666666666</c:v>
                </c:pt>
                <c:pt idx="105">
                  <c:v>10.366666666666667</c:v>
                </c:pt>
                <c:pt idx="106">
                  <c:v>10.306666666666668</c:v>
                </c:pt>
                <c:pt idx="107">
                  <c:v>10.246666666666666</c:v>
                </c:pt>
                <c:pt idx="108">
                  <c:v>10.186666666666667</c:v>
                </c:pt>
                <c:pt idx="109">
                  <c:v>10.126666666666665</c:v>
                </c:pt>
                <c:pt idx="110">
                  <c:v>10.066666666666666</c:v>
                </c:pt>
                <c:pt idx="111">
                  <c:v>10.006666666666668</c:v>
                </c:pt>
                <c:pt idx="112">
                  <c:v>9.9466666666666654</c:v>
                </c:pt>
                <c:pt idx="113">
                  <c:v>9.8866666666666667</c:v>
                </c:pt>
                <c:pt idx="114">
                  <c:v>9.8266666666666644</c:v>
                </c:pt>
                <c:pt idx="115">
                  <c:v>9.7666666666666675</c:v>
                </c:pt>
                <c:pt idx="116">
                  <c:v>9.7066666666666688</c:v>
                </c:pt>
                <c:pt idx="117">
                  <c:v>9.6466666666666665</c:v>
                </c:pt>
                <c:pt idx="118">
                  <c:v>9.5866666666666678</c:v>
                </c:pt>
                <c:pt idx="119">
                  <c:v>9.5266666666666655</c:v>
                </c:pt>
                <c:pt idx="120">
                  <c:v>9.4666666666666668</c:v>
                </c:pt>
                <c:pt idx="121">
                  <c:v>9.4066666666666681</c:v>
                </c:pt>
                <c:pt idx="122">
                  <c:v>9.3466666666666658</c:v>
                </c:pt>
                <c:pt idx="123">
                  <c:v>9.2866666666666671</c:v>
                </c:pt>
                <c:pt idx="124">
                  <c:v>9.2266666666666648</c:v>
                </c:pt>
                <c:pt idx="125">
                  <c:v>9.1666666666666661</c:v>
                </c:pt>
                <c:pt idx="126">
                  <c:v>9.1066666666666674</c:v>
                </c:pt>
                <c:pt idx="127">
                  <c:v>9.0466666666666651</c:v>
                </c:pt>
                <c:pt idx="128">
                  <c:v>8.9866666666666681</c:v>
                </c:pt>
                <c:pt idx="129">
                  <c:v>8.875</c:v>
                </c:pt>
                <c:pt idx="130">
                  <c:v>8.75</c:v>
                </c:pt>
                <c:pt idx="131">
                  <c:v>8.625</c:v>
                </c:pt>
                <c:pt idx="132">
                  <c:v>8.5</c:v>
                </c:pt>
                <c:pt idx="133">
                  <c:v>8.375</c:v>
                </c:pt>
                <c:pt idx="134">
                  <c:v>8.25</c:v>
                </c:pt>
                <c:pt idx="135">
                  <c:v>8.125</c:v>
                </c:pt>
                <c:pt idx="136">
                  <c:v>8</c:v>
                </c:pt>
                <c:pt idx="137">
                  <c:v>7.875</c:v>
                </c:pt>
                <c:pt idx="138">
                  <c:v>7.75</c:v>
                </c:pt>
                <c:pt idx="139">
                  <c:v>7.625</c:v>
                </c:pt>
                <c:pt idx="140">
                  <c:v>7.5</c:v>
                </c:pt>
                <c:pt idx="141">
                  <c:v>7.375</c:v>
                </c:pt>
                <c:pt idx="142">
                  <c:v>7.25</c:v>
                </c:pt>
                <c:pt idx="143">
                  <c:v>7.125</c:v>
                </c:pt>
                <c:pt idx="144">
                  <c:v>7</c:v>
                </c:pt>
                <c:pt idx="145">
                  <c:v>6.875</c:v>
                </c:pt>
                <c:pt idx="146">
                  <c:v>6.75</c:v>
                </c:pt>
                <c:pt idx="147">
                  <c:v>6.625</c:v>
                </c:pt>
                <c:pt idx="148">
                  <c:v>6.5</c:v>
                </c:pt>
                <c:pt idx="149">
                  <c:v>6.375</c:v>
                </c:pt>
                <c:pt idx="150">
                  <c:v>6.25</c:v>
                </c:pt>
                <c:pt idx="151">
                  <c:v>6.125</c:v>
                </c:pt>
                <c:pt idx="152">
                  <c:v>6</c:v>
                </c:pt>
                <c:pt idx="153">
                  <c:v>5.875</c:v>
                </c:pt>
                <c:pt idx="154">
                  <c:v>5.75</c:v>
                </c:pt>
                <c:pt idx="155">
                  <c:v>5.625</c:v>
                </c:pt>
                <c:pt idx="156">
                  <c:v>5.5</c:v>
                </c:pt>
                <c:pt idx="157">
                  <c:v>5.375</c:v>
                </c:pt>
                <c:pt idx="158">
                  <c:v>5.25</c:v>
                </c:pt>
                <c:pt idx="159">
                  <c:v>5.125</c:v>
                </c:pt>
                <c:pt idx="160">
                  <c:v>5</c:v>
                </c:pt>
                <c:pt idx="161">
                  <c:v>4.8749999999999973</c:v>
                </c:pt>
                <c:pt idx="162">
                  <c:v>4.75</c:v>
                </c:pt>
                <c:pt idx="163">
                  <c:v>4.625</c:v>
                </c:pt>
                <c:pt idx="164">
                  <c:v>4.5000000000000027</c:v>
                </c:pt>
                <c:pt idx="165">
                  <c:v>4.375</c:v>
                </c:pt>
                <c:pt idx="166">
                  <c:v>4.2499999999999973</c:v>
                </c:pt>
                <c:pt idx="167">
                  <c:v>4.125</c:v>
                </c:pt>
                <c:pt idx="168">
                  <c:v>4</c:v>
                </c:pt>
                <c:pt idx="169">
                  <c:v>3.8750000000000027</c:v>
                </c:pt>
                <c:pt idx="170">
                  <c:v>3.75</c:v>
                </c:pt>
                <c:pt idx="171">
                  <c:v>3.6249999999999973</c:v>
                </c:pt>
                <c:pt idx="172">
                  <c:v>3.5</c:v>
                </c:pt>
                <c:pt idx="173">
                  <c:v>3.375</c:v>
                </c:pt>
                <c:pt idx="174">
                  <c:v>3.2500000000000027</c:v>
                </c:pt>
                <c:pt idx="175">
                  <c:v>3.125</c:v>
                </c:pt>
                <c:pt idx="176">
                  <c:v>2.9999999999999973</c:v>
                </c:pt>
                <c:pt idx="177">
                  <c:v>2.875</c:v>
                </c:pt>
                <c:pt idx="178">
                  <c:v>2.75</c:v>
                </c:pt>
                <c:pt idx="179">
                  <c:v>2.6250000000000027</c:v>
                </c:pt>
                <c:pt idx="180">
                  <c:v>2.5</c:v>
                </c:pt>
                <c:pt idx="181">
                  <c:v>2.3749999999999973</c:v>
                </c:pt>
                <c:pt idx="182">
                  <c:v>2.25</c:v>
                </c:pt>
                <c:pt idx="183">
                  <c:v>2.125</c:v>
                </c:pt>
                <c:pt idx="184">
                  <c:v>2.0000000000000027</c:v>
                </c:pt>
                <c:pt idx="185">
                  <c:v>1.875</c:v>
                </c:pt>
                <c:pt idx="186">
                  <c:v>1.7499999999999971</c:v>
                </c:pt>
                <c:pt idx="187">
                  <c:v>1.625</c:v>
                </c:pt>
                <c:pt idx="188">
                  <c:v>1.5</c:v>
                </c:pt>
                <c:pt idx="189">
                  <c:v>1.3750000000000029</c:v>
                </c:pt>
                <c:pt idx="190">
                  <c:v>1.25</c:v>
                </c:pt>
                <c:pt idx="191">
                  <c:v>1.1249999999999971</c:v>
                </c:pt>
                <c:pt idx="192">
                  <c:v>1</c:v>
                </c:pt>
                <c:pt idx="193">
                  <c:v>0.875</c:v>
                </c:pt>
                <c:pt idx="194">
                  <c:v>0.75000000000000289</c:v>
                </c:pt>
                <c:pt idx="195">
                  <c:v>0.625</c:v>
                </c:pt>
                <c:pt idx="196">
                  <c:v>0.49999999999999717</c:v>
                </c:pt>
                <c:pt idx="197">
                  <c:v>0.375</c:v>
                </c:pt>
                <c:pt idx="198">
                  <c:v>0.25</c:v>
                </c:pt>
                <c:pt idx="199">
                  <c:v>0.12500000000000283</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extLst>
            <c:ext xmlns:c16="http://schemas.microsoft.com/office/drawing/2014/chart" uri="{C3380CC4-5D6E-409C-BE32-E72D297353CC}">
              <c16:uniqueId val="{00000000-5EC2-4398-A1F1-86DFB39BB308}"/>
            </c:ext>
          </c:extLst>
        </c:ser>
        <c:dLbls>
          <c:showLegendKey val="0"/>
          <c:showVal val="0"/>
          <c:showCatName val="0"/>
          <c:showSerName val="0"/>
          <c:showPercent val="0"/>
          <c:showBubbleSize val="0"/>
        </c:dLbls>
        <c:axId val="450857216"/>
        <c:axId val="450880256"/>
      </c:areaChart>
      <c:lineChart>
        <c:grouping val="standard"/>
        <c:varyColors val="0"/>
        <c:ser>
          <c:idx val="1"/>
          <c:order val="0"/>
          <c:spPr>
            <a:ln w="38100">
              <a:solidFill>
                <a:srgbClr val="C00000"/>
              </a:solidFill>
            </a:ln>
          </c:spPr>
          <c:marker>
            <c:symbol val="none"/>
          </c:marker>
          <c:dLbls>
            <c:dLbl>
              <c:idx val="4"/>
              <c:layout>
                <c:manualLayout>
                  <c:x val="0.63720511117207734"/>
                  <c:y val="0.76587752585143709"/>
                </c:manualLayout>
              </c:layout>
              <c:tx>
                <c:strRef>
                  <c:f>Model!$A$18</c:f>
                  <c:strCache>
                    <c:ptCount val="1"/>
                    <c:pt idx="0">
                      <c:v>People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{1FF531DB-5360-408B-B1F6-1626DFD125BB}</c15:txfldGUID>
                      <c15:f>Model!$A$18</c15:f>
                      <c15:dlblFieldTableCache>
                        <c:ptCount val="1"/>
                        <c:pt idx="0">
                          <c:v>People</c:v>
                        </c:pt>
                      </c15:dlblFieldTableCache>
                    </c15:dlblFTEntry>
                  </c15:dlblFieldTable>
                  <c15:showDataLabelsRange val="0"/>
                </c:ext>
                <c:ext xmlns:c16="http://schemas.microsoft.com/office/drawing/2014/chart" uri="{C3380CC4-5D6E-409C-BE32-E72D297353CC}">
                  <c16:uniqueId val="{00000001-5EC2-4398-A1F1-86DFB39BB308}"/>
                </c:ext>
              </c:extLst>
            </c:dLbl>
            <c:spPr>
              <a:noFill/>
              <a:ln>
                <a:noFill/>
              </a:ln>
              <a:effectLst/>
            </c:spPr>
            <c:txPr>
              <a:bodyPr wrap="square" lIns="38100" tIns="19050" rIns="38100" bIns="19050" anchor="ctr">
                <a:spAutoFit/>
              </a:bodyPr>
              <a:lstStyle/>
              <a:p>
                <a:pPr>
                  <a:defRPr sz="1600">
                    <a:solidFill>
                      <a:srgbClr val="C00000"/>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Analysis!$C$40:$C$290</c:f>
              <c:numCache>
                <c:formatCode>#,##0.00</c:formatCode>
                <c:ptCount val="251"/>
                <c:pt idx="0">
                  <c:v>25</c:v>
                </c:pt>
                <c:pt idx="1">
                  <c:v>24.875</c:v>
                </c:pt>
                <c:pt idx="2">
                  <c:v>24.75</c:v>
                </c:pt>
                <c:pt idx="3">
                  <c:v>24.625</c:v>
                </c:pt>
                <c:pt idx="4">
                  <c:v>24.5</c:v>
                </c:pt>
                <c:pt idx="5">
                  <c:v>24.375</c:v>
                </c:pt>
                <c:pt idx="6">
                  <c:v>24.25</c:v>
                </c:pt>
                <c:pt idx="7">
                  <c:v>24.125</c:v>
                </c:pt>
                <c:pt idx="8">
                  <c:v>24</c:v>
                </c:pt>
                <c:pt idx="9">
                  <c:v>23.875</c:v>
                </c:pt>
                <c:pt idx="10">
                  <c:v>23.75</c:v>
                </c:pt>
                <c:pt idx="11">
                  <c:v>23.625</c:v>
                </c:pt>
                <c:pt idx="12">
                  <c:v>23.5</c:v>
                </c:pt>
                <c:pt idx="13">
                  <c:v>23.375</c:v>
                </c:pt>
                <c:pt idx="14">
                  <c:v>23.25</c:v>
                </c:pt>
                <c:pt idx="15">
                  <c:v>23.125</c:v>
                </c:pt>
                <c:pt idx="16">
                  <c:v>23</c:v>
                </c:pt>
                <c:pt idx="17">
                  <c:v>22.875</c:v>
                </c:pt>
                <c:pt idx="18">
                  <c:v>22.75</c:v>
                </c:pt>
                <c:pt idx="19">
                  <c:v>22.625</c:v>
                </c:pt>
                <c:pt idx="20">
                  <c:v>22.5</c:v>
                </c:pt>
                <c:pt idx="21">
                  <c:v>22.375</c:v>
                </c:pt>
                <c:pt idx="22">
                  <c:v>22.25</c:v>
                </c:pt>
                <c:pt idx="23">
                  <c:v>22.125</c:v>
                </c:pt>
                <c:pt idx="24">
                  <c:v>22</c:v>
                </c:pt>
                <c:pt idx="25">
                  <c:v>21.875</c:v>
                </c:pt>
                <c:pt idx="26">
                  <c:v>21.75</c:v>
                </c:pt>
                <c:pt idx="27">
                  <c:v>21.625</c:v>
                </c:pt>
                <c:pt idx="28">
                  <c:v>21.5</c:v>
                </c:pt>
                <c:pt idx="29">
                  <c:v>21.375</c:v>
                </c:pt>
                <c:pt idx="30">
                  <c:v>21.25</c:v>
                </c:pt>
                <c:pt idx="31">
                  <c:v>21.125</c:v>
                </c:pt>
                <c:pt idx="32">
                  <c:v>21</c:v>
                </c:pt>
                <c:pt idx="33">
                  <c:v>20.875</c:v>
                </c:pt>
                <c:pt idx="34">
                  <c:v>20.75</c:v>
                </c:pt>
                <c:pt idx="35">
                  <c:v>20.625</c:v>
                </c:pt>
                <c:pt idx="36">
                  <c:v>20.5</c:v>
                </c:pt>
                <c:pt idx="37">
                  <c:v>20.375</c:v>
                </c:pt>
                <c:pt idx="38">
                  <c:v>20.25</c:v>
                </c:pt>
                <c:pt idx="39">
                  <c:v>20.125</c:v>
                </c:pt>
                <c:pt idx="40">
                  <c:v>20</c:v>
                </c:pt>
                <c:pt idx="41">
                  <c:v>19.875</c:v>
                </c:pt>
                <c:pt idx="42">
                  <c:v>19.75</c:v>
                </c:pt>
                <c:pt idx="43">
                  <c:v>19.625</c:v>
                </c:pt>
                <c:pt idx="44">
                  <c:v>19.5</c:v>
                </c:pt>
                <c:pt idx="45">
                  <c:v>19.375</c:v>
                </c:pt>
                <c:pt idx="46">
                  <c:v>19.25</c:v>
                </c:pt>
                <c:pt idx="47">
                  <c:v>19.125</c:v>
                </c:pt>
                <c:pt idx="48">
                  <c:v>19</c:v>
                </c:pt>
                <c:pt idx="49">
                  <c:v>18.875</c:v>
                </c:pt>
                <c:pt idx="50">
                  <c:v>18.75</c:v>
                </c:pt>
                <c:pt idx="51">
                  <c:v>18.625</c:v>
                </c:pt>
                <c:pt idx="52">
                  <c:v>18.5</c:v>
                </c:pt>
                <c:pt idx="53">
                  <c:v>18.375</c:v>
                </c:pt>
                <c:pt idx="54">
                  <c:v>18.25</c:v>
                </c:pt>
                <c:pt idx="55">
                  <c:v>18.125</c:v>
                </c:pt>
                <c:pt idx="56">
                  <c:v>18</c:v>
                </c:pt>
                <c:pt idx="57">
                  <c:v>17.875</c:v>
                </c:pt>
                <c:pt idx="58">
                  <c:v>17.75</c:v>
                </c:pt>
                <c:pt idx="59">
                  <c:v>17.625</c:v>
                </c:pt>
                <c:pt idx="60">
                  <c:v>17.5</c:v>
                </c:pt>
                <c:pt idx="61">
                  <c:v>17.375</c:v>
                </c:pt>
                <c:pt idx="62">
                  <c:v>17.25</c:v>
                </c:pt>
                <c:pt idx="63">
                  <c:v>17.125</c:v>
                </c:pt>
                <c:pt idx="64">
                  <c:v>17</c:v>
                </c:pt>
                <c:pt idx="65">
                  <c:v>16.875</c:v>
                </c:pt>
                <c:pt idx="66">
                  <c:v>16.75</c:v>
                </c:pt>
                <c:pt idx="67">
                  <c:v>16.625</c:v>
                </c:pt>
                <c:pt idx="68">
                  <c:v>16.5</c:v>
                </c:pt>
                <c:pt idx="69">
                  <c:v>16.375</c:v>
                </c:pt>
                <c:pt idx="70">
                  <c:v>16.25</c:v>
                </c:pt>
                <c:pt idx="71">
                  <c:v>16.125</c:v>
                </c:pt>
                <c:pt idx="72">
                  <c:v>16</c:v>
                </c:pt>
                <c:pt idx="73">
                  <c:v>15.875</c:v>
                </c:pt>
                <c:pt idx="74">
                  <c:v>15.75</c:v>
                </c:pt>
                <c:pt idx="75">
                  <c:v>15.625</c:v>
                </c:pt>
                <c:pt idx="76">
                  <c:v>15.5</c:v>
                </c:pt>
                <c:pt idx="77">
                  <c:v>15.387499999999999</c:v>
                </c:pt>
                <c:pt idx="78">
                  <c:v>15.25</c:v>
                </c:pt>
                <c:pt idx="79">
                  <c:v>15.125</c:v>
                </c:pt>
                <c:pt idx="80">
                  <c:v>15</c:v>
                </c:pt>
                <c:pt idx="81">
                  <c:v>14.875</c:v>
                </c:pt>
                <c:pt idx="82">
                  <c:v>14.75</c:v>
                </c:pt>
                <c:pt idx="83">
                  <c:v>14.625</c:v>
                </c:pt>
                <c:pt idx="84">
                  <c:v>14.5</c:v>
                </c:pt>
                <c:pt idx="85">
                  <c:v>14.375</c:v>
                </c:pt>
                <c:pt idx="86">
                  <c:v>14.25</c:v>
                </c:pt>
                <c:pt idx="87">
                  <c:v>14.125</c:v>
                </c:pt>
                <c:pt idx="88">
                  <c:v>14</c:v>
                </c:pt>
                <c:pt idx="89">
                  <c:v>13.875</c:v>
                </c:pt>
                <c:pt idx="90">
                  <c:v>13.75</c:v>
                </c:pt>
                <c:pt idx="91">
                  <c:v>13.625</c:v>
                </c:pt>
                <c:pt idx="92">
                  <c:v>13.5</c:v>
                </c:pt>
                <c:pt idx="93">
                  <c:v>13.375</c:v>
                </c:pt>
                <c:pt idx="94">
                  <c:v>13.25</c:v>
                </c:pt>
                <c:pt idx="95">
                  <c:v>13.125</c:v>
                </c:pt>
                <c:pt idx="96">
                  <c:v>13</c:v>
                </c:pt>
                <c:pt idx="97">
                  <c:v>12.875</c:v>
                </c:pt>
                <c:pt idx="98">
                  <c:v>12.749999999999998</c:v>
                </c:pt>
                <c:pt idx="99">
                  <c:v>12.625</c:v>
                </c:pt>
                <c:pt idx="100">
                  <c:v>12.5</c:v>
                </c:pt>
                <c:pt idx="101">
                  <c:v>12.375</c:v>
                </c:pt>
                <c:pt idx="102">
                  <c:v>12.250000000000002</c:v>
                </c:pt>
                <c:pt idx="103">
                  <c:v>12.125</c:v>
                </c:pt>
                <c:pt idx="104">
                  <c:v>12</c:v>
                </c:pt>
                <c:pt idx="105">
                  <c:v>11.875</c:v>
                </c:pt>
                <c:pt idx="106">
                  <c:v>11.75</c:v>
                </c:pt>
                <c:pt idx="107">
                  <c:v>11.625</c:v>
                </c:pt>
                <c:pt idx="108">
                  <c:v>11.5</c:v>
                </c:pt>
                <c:pt idx="109">
                  <c:v>11.375</c:v>
                </c:pt>
                <c:pt idx="110">
                  <c:v>11.25</c:v>
                </c:pt>
                <c:pt idx="111">
                  <c:v>11.125</c:v>
                </c:pt>
                <c:pt idx="112">
                  <c:v>11</c:v>
                </c:pt>
                <c:pt idx="113">
                  <c:v>10.875</c:v>
                </c:pt>
                <c:pt idx="114">
                  <c:v>10.75</c:v>
                </c:pt>
                <c:pt idx="115">
                  <c:v>10.625</c:v>
                </c:pt>
                <c:pt idx="116">
                  <c:v>10.5</c:v>
                </c:pt>
                <c:pt idx="117">
                  <c:v>10.375</c:v>
                </c:pt>
                <c:pt idx="118">
                  <c:v>10.25</c:v>
                </c:pt>
                <c:pt idx="119">
                  <c:v>10.125</c:v>
                </c:pt>
                <c:pt idx="120">
                  <c:v>10</c:v>
                </c:pt>
                <c:pt idx="121">
                  <c:v>9.875</c:v>
                </c:pt>
                <c:pt idx="122">
                  <c:v>9.75</c:v>
                </c:pt>
                <c:pt idx="123">
                  <c:v>9.625</c:v>
                </c:pt>
                <c:pt idx="124">
                  <c:v>9.5</c:v>
                </c:pt>
                <c:pt idx="125">
                  <c:v>9.375</c:v>
                </c:pt>
                <c:pt idx="126">
                  <c:v>9.25</c:v>
                </c:pt>
                <c:pt idx="127">
                  <c:v>9.125</c:v>
                </c:pt>
                <c:pt idx="128">
                  <c:v>9</c:v>
                </c:pt>
                <c:pt idx="129">
                  <c:v>8.875</c:v>
                </c:pt>
                <c:pt idx="130">
                  <c:v>8.75</c:v>
                </c:pt>
                <c:pt idx="131">
                  <c:v>8.625</c:v>
                </c:pt>
                <c:pt idx="132">
                  <c:v>8.5</c:v>
                </c:pt>
                <c:pt idx="133">
                  <c:v>8.375</c:v>
                </c:pt>
                <c:pt idx="134">
                  <c:v>8.25</c:v>
                </c:pt>
                <c:pt idx="135">
                  <c:v>8.125</c:v>
                </c:pt>
                <c:pt idx="136">
                  <c:v>8</c:v>
                </c:pt>
                <c:pt idx="137">
                  <c:v>7.875</c:v>
                </c:pt>
                <c:pt idx="138">
                  <c:v>7.75</c:v>
                </c:pt>
                <c:pt idx="139">
                  <c:v>7.625</c:v>
                </c:pt>
                <c:pt idx="140">
                  <c:v>7.5</c:v>
                </c:pt>
                <c:pt idx="141">
                  <c:v>7.375</c:v>
                </c:pt>
                <c:pt idx="142">
                  <c:v>7.25</c:v>
                </c:pt>
                <c:pt idx="143">
                  <c:v>7.125</c:v>
                </c:pt>
                <c:pt idx="144">
                  <c:v>7</c:v>
                </c:pt>
                <c:pt idx="145">
                  <c:v>6.875</c:v>
                </c:pt>
                <c:pt idx="146">
                  <c:v>6.75</c:v>
                </c:pt>
                <c:pt idx="147">
                  <c:v>6.625</c:v>
                </c:pt>
                <c:pt idx="148">
                  <c:v>6.5</c:v>
                </c:pt>
                <c:pt idx="149">
                  <c:v>6.375</c:v>
                </c:pt>
                <c:pt idx="150">
                  <c:v>6.25</c:v>
                </c:pt>
                <c:pt idx="151">
                  <c:v>6.125</c:v>
                </c:pt>
                <c:pt idx="152">
                  <c:v>6</c:v>
                </c:pt>
                <c:pt idx="153">
                  <c:v>5.875</c:v>
                </c:pt>
                <c:pt idx="154">
                  <c:v>5.75</c:v>
                </c:pt>
                <c:pt idx="155">
                  <c:v>5.625</c:v>
                </c:pt>
                <c:pt idx="156">
                  <c:v>5.5</c:v>
                </c:pt>
                <c:pt idx="157">
                  <c:v>5.375</c:v>
                </c:pt>
                <c:pt idx="158">
                  <c:v>5.25</c:v>
                </c:pt>
                <c:pt idx="159">
                  <c:v>5.125</c:v>
                </c:pt>
                <c:pt idx="160">
                  <c:v>5</c:v>
                </c:pt>
                <c:pt idx="161">
                  <c:v>4.8749999999999973</c:v>
                </c:pt>
                <c:pt idx="162">
                  <c:v>4.75</c:v>
                </c:pt>
                <c:pt idx="163">
                  <c:v>4.625</c:v>
                </c:pt>
                <c:pt idx="164">
                  <c:v>4.5000000000000027</c:v>
                </c:pt>
                <c:pt idx="165">
                  <c:v>4.375</c:v>
                </c:pt>
                <c:pt idx="166">
                  <c:v>4.2499999999999973</c:v>
                </c:pt>
                <c:pt idx="167">
                  <c:v>4.125</c:v>
                </c:pt>
                <c:pt idx="168">
                  <c:v>4</c:v>
                </c:pt>
                <c:pt idx="169">
                  <c:v>3.8750000000000027</c:v>
                </c:pt>
                <c:pt idx="170">
                  <c:v>3.75</c:v>
                </c:pt>
                <c:pt idx="171">
                  <c:v>3.6249999999999973</c:v>
                </c:pt>
                <c:pt idx="172">
                  <c:v>3.5</c:v>
                </c:pt>
                <c:pt idx="173">
                  <c:v>3.375</c:v>
                </c:pt>
                <c:pt idx="174">
                  <c:v>3.2500000000000027</c:v>
                </c:pt>
                <c:pt idx="175">
                  <c:v>3.125</c:v>
                </c:pt>
                <c:pt idx="176">
                  <c:v>2.9999999999999973</c:v>
                </c:pt>
                <c:pt idx="177">
                  <c:v>2.875</c:v>
                </c:pt>
                <c:pt idx="178">
                  <c:v>2.75</c:v>
                </c:pt>
                <c:pt idx="179">
                  <c:v>2.6250000000000027</c:v>
                </c:pt>
                <c:pt idx="180">
                  <c:v>2.5</c:v>
                </c:pt>
                <c:pt idx="181">
                  <c:v>2.3749999999999973</c:v>
                </c:pt>
                <c:pt idx="182">
                  <c:v>2.25</c:v>
                </c:pt>
                <c:pt idx="183">
                  <c:v>2.125</c:v>
                </c:pt>
                <c:pt idx="184">
                  <c:v>2.0000000000000027</c:v>
                </c:pt>
                <c:pt idx="185">
                  <c:v>1.875</c:v>
                </c:pt>
                <c:pt idx="186">
                  <c:v>1.7499999999999971</c:v>
                </c:pt>
                <c:pt idx="187">
                  <c:v>1.625</c:v>
                </c:pt>
                <c:pt idx="188">
                  <c:v>1.5</c:v>
                </c:pt>
                <c:pt idx="189">
                  <c:v>1.3750000000000029</c:v>
                </c:pt>
                <c:pt idx="190">
                  <c:v>1.25</c:v>
                </c:pt>
                <c:pt idx="191">
                  <c:v>1.1249999999999971</c:v>
                </c:pt>
                <c:pt idx="192">
                  <c:v>1</c:v>
                </c:pt>
                <c:pt idx="193">
                  <c:v>0.875</c:v>
                </c:pt>
                <c:pt idx="194">
                  <c:v>0.75000000000000289</c:v>
                </c:pt>
                <c:pt idx="195">
                  <c:v>0.625</c:v>
                </c:pt>
                <c:pt idx="196">
                  <c:v>0.49999999999999717</c:v>
                </c:pt>
                <c:pt idx="197">
                  <c:v>0.375</c:v>
                </c:pt>
                <c:pt idx="198">
                  <c:v>0.25</c:v>
                </c:pt>
                <c:pt idx="199">
                  <c:v>0.12500000000000283</c:v>
                </c:pt>
                <c:pt idx="200">
                  <c:v>0</c:v>
                </c:pt>
                <c:pt idx="201">
                  <c:v>-0.12500000000000283</c:v>
                </c:pt>
                <c:pt idx="202">
                  <c:v>-0.25</c:v>
                </c:pt>
                <c:pt idx="203">
                  <c:v>-0.375</c:v>
                </c:pt>
                <c:pt idx="204">
                  <c:v>-0.49999999999999717</c:v>
                </c:pt>
                <c:pt idx="205">
                  <c:v>-0.625</c:v>
                </c:pt>
                <c:pt idx="206">
                  <c:v>-0.75</c:v>
                </c:pt>
                <c:pt idx="207">
                  <c:v>-0.875</c:v>
                </c:pt>
                <c:pt idx="208">
                  <c:v>-1</c:v>
                </c:pt>
                <c:pt idx="209">
                  <c:v>-1.125</c:v>
                </c:pt>
                <c:pt idx="210">
                  <c:v>-1.25</c:v>
                </c:pt>
                <c:pt idx="211">
                  <c:v>-1.375</c:v>
                </c:pt>
                <c:pt idx="212">
                  <c:v>-1.5</c:v>
                </c:pt>
                <c:pt idx="213">
                  <c:v>-1.625</c:v>
                </c:pt>
                <c:pt idx="214">
                  <c:v>-1.75</c:v>
                </c:pt>
                <c:pt idx="215">
                  <c:v>-1.875</c:v>
                </c:pt>
                <c:pt idx="216">
                  <c:v>-2</c:v>
                </c:pt>
                <c:pt idx="217">
                  <c:v>-2.125</c:v>
                </c:pt>
                <c:pt idx="218">
                  <c:v>-2.25</c:v>
                </c:pt>
                <c:pt idx="219">
                  <c:v>-2.375</c:v>
                </c:pt>
                <c:pt idx="220">
                  <c:v>-2.5</c:v>
                </c:pt>
                <c:pt idx="221">
                  <c:v>-2.625</c:v>
                </c:pt>
                <c:pt idx="222">
                  <c:v>-2.75</c:v>
                </c:pt>
                <c:pt idx="223">
                  <c:v>-2.875</c:v>
                </c:pt>
                <c:pt idx="224">
                  <c:v>-3</c:v>
                </c:pt>
                <c:pt idx="225">
                  <c:v>-3.125</c:v>
                </c:pt>
                <c:pt idx="226">
                  <c:v>-3.25</c:v>
                </c:pt>
                <c:pt idx="227">
                  <c:v>-3.375</c:v>
                </c:pt>
                <c:pt idx="228">
                  <c:v>-3.5</c:v>
                </c:pt>
                <c:pt idx="229">
                  <c:v>-3.625</c:v>
                </c:pt>
                <c:pt idx="230">
                  <c:v>-3.75</c:v>
                </c:pt>
                <c:pt idx="231">
                  <c:v>-3.875</c:v>
                </c:pt>
                <c:pt idx="232">
                  <c:v>-4</c:v>
                </c:pt>
                <c:pt idx="233">
                  <c:v>-4.125</c:v>
                </c:pt>
                <c:pt idx="234">
                  <c:v>-4.25</c:v>
                </c:pt>
                <c:pt idx="235">
                  <c:v>-4.375</c:v>
                </c:pt>
                <c:pt idx="236">
                  <c:v>-4.5</c:v>
                </c:pt>
                <c:pt idx="237">
                  <c:v>-4.625</c:v>
                </c:pt>
                <c:pt idx="238">
                  <c:v>-4.75</c:v>
                </c:pt>
                <c:pt idx="239">
                  <c:v>-4.875</c:v>
                </c:pt>
                <c:pt idx="240">
                  <c:v>-5</c:v>
                </c:pt>
                <c:pt idx="241">
                  <c:v>-5.125</c:v>
                </c:pt>
                <c:pt idx="242">
                  <c:v>-5.25</c:v>
                </c:pt>
                <c:pt idx="243">
                  <c:v>-5.375</c:v>
                </c:pt>
                <c:pt idx="244">
                  <c:v>-5.5</c:v>
                </c:pt>
                <c:pt idx="245">
                  <c:v>-5.625</c:v>
                </c:pt>
                <c:pt idx="246">
                  <c:v>-5.75</c:v>
                </c:pt>
                <c:pt idx="247">
                  <c:v>-5.875</c:v>
                </c:pt>
                <c:pt idx="248">
                  <c:v>-6</c:v>
                </c:pt>
                <c:pt idx="249">
                  <c:v>-6.125</c:v>
                </c:pt>
                <c:pt idx="250">
                  <c:v>-6.25</c:v>
                </c:pt>
              </c:numCache>
            </c:numRef>
          </c:val>
          <c:smooth val="0"/>
          <c:extLst>
            <c:ext xmlns:c16="http://schemas.microsoft.com/office/drawing/2014/chart" uri="{C3380CC4-5D6E-409C-BE32-E72D297353CC}">
              <c16:uniqueId val="{00000002-5EC2-4398-A1F1-86DFB39BB308}"/>
            </c:ext>
          </c:extLst>
        </c:ser>
        <c:ser>
          <c:idx val="0"/>
          <c:order val="1"/>
          <c:spPr>
            <a:ln w="38100">
              <a:solidFill>
                <a:srgbClr val="0000FF"/>
              </a:solidFill>
            </a:ln>
          </c:spPr>
          <c:marker>
            <c:symbol val="none"/>
          </c:marker>
          <c:dLbls>
            <c:dLbl>
              <c:idx val="3"/>
              <c:layout>
                <c:manualLayout>
                  <c:x val="0.68157257063631016"/>
                  <c:y val="0.38346915219934857"/>
                </c:manualLayout>
              </c:layout>
              <c:tx>
                <c:strRef>
                  <c:f>Model!$A$19</c:f>
                  <c:strCache>
                    <c:ptCount val="1"/>
                    <c:pt idx="0">
                      <c:v>Materials</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{A94C6AC7-0D5B-4DA2-B865-FB354957AD25}</c15:txfldGUID>
                      <c15:f>Model!$A$19</c15:f>
                      <c15:dlblFieldTableCache>
                        <c:ptCount val="1"/>
                        <c:pt idx="0">
                          <c:v>Materials</c:v>
                        </c:pt>
                      </c15:dlblFieldTableCache>
                    </c15:dlblFTEntry>
                  </c15:dlblFieldTable>
                  <c15:showDataLabelsRange val="0"/>
                </c:ext>
                <c:ext xmlns:c16="http://schemas.microsoft.com/office/drawing/2014/chart" uri="{C3380CC4-5D6E-409C-BE32-E72D297353CC}">
                  <c16:uniqueId val="{00000003-5EC2-4398-A1F1-86DFB39BB308}"/>
                </c:ext>
              </c:extLst>
            </c:dLbl>
            <c:spPr>
              <a:noFill/>
              <a:ln>
                <a:noFill/>
              </a:ln>
              <a:effectLst/>
            </c:spPr>
            <c:txPr>
              <a:bodyPr wrap="square" lIns="38100" tIns="19050" rIns="38100" bIns="19050" anchor="ctr">
                <a:spAutoFit/>
              </a:bodyPr>
              <a:lstStyle/>
              <a:p>
                <a:pPr>
                  <a:defRPr sz="1600">
                    <a:solidFill>
                      <a:srgbClr val="0000FF"/>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Analysis!$D$40:$D$290</c:f>
              <c:numCache>
                <c:formatCode>#,##0.00</c:formatCode>
                <c:ptCount val="251"/>
                <c:pt idx="0">
                  <c:v>16.666666666666668</c:v>
                </c:pt>
                <c:pt idx="1">
                  <c:v>16.606666666666666</c:v>
                </c:pt>
                <c:pt idx="2">
                  <c:v>16.546666666666667</c:v>
                </c:pt>
                <c:pt idx="3">
                  <c:v>16.486666666666668</c:v>
                </c:pt>
                <c:pt idx="4">
                  <c:v>16.426666666666666</c:v>
                </c:pt>
                <c:pt idx="5">
                  <c:v>16.366666666666667</c:v>
                </c:pt>
                <c:pt idx="6">
                  <c:v>16.306666666666665</c:v>
                </c:pt>
                <c:pt idx="7">
                  <c:v>16.246666666666666</c:v>
                </c:pt>
                <c:pt idx="8">
                  <c:v>16.186666666666667</c:v>
                </c:pt>
                <c:pt idx="9">
                  <c:v>16.126666666666669</c:v>
                </c:pt>
                <c:pt idx="10">
                  <c:v>16.066666666666666</c:v>
                </c:pt>
                <c:pt idx="11">
                  <c:v>16.006666666666668</c:v>
                </c:pt>
                <c:pt idx="12">
                  <c:v>15.946666666666665</c:v>
                </c:pt>
                <c:pt idx="13">
                  <c:v>15.886666666666667</c:v>
                </c:pt>
                <c:pt idx="14">
                  <c:v>15.826666666666666</c:v>
                </c:pt>
                <c:pt idx="15">
                  <c:v>15.766666666666667</c:v>
                </c:pt>
                <c:pt idx="16">
                  <c:v>15.706666666666667</c:v>
                </c:pt>
                <c:pt idx="17">
                  <c:v>15.646666666666667</c:v>
                </c:pt>
                <c:pt idx="18">
                  <c:v>15.586666666666668</c:v>
                </c:pt>
                <c:pt idx="19">
                  <c:v>15.526666666666667</c:v>
                </c:pt>
                <c:pt idx="20">
                  <c:v>15.466666666666667</c:v>
                </c:pt>
                <c:pt idx="21">
                  <c:v>15.406666666666666</c:v>
                </c:pt>
                <c:pt idx="22">
                  <c:v>15.346666666666666</c:v>
                </c:pt>
                <c:pt idx="23">
                  <c:v>15.286666666666667</c:v>
                </c:pt>
                <c:pt idx="24">
                  <c:v>15.226666666666667</c:v>
                </c:pt>
                <c:pt idx="25">
                  <c:v>15.166666666666666</c:v>
                </c:pt>
                <c:pt idx="26">
                  <c:v>15.106666666666666</c:v>
                </c:pt>
                <c:pt idx="27">
                  <c:v>15.046666666666665</c:v>
                </c:pt>
                <c:pt idx="28">
                  <c:v>14.986666666666668</c:v>
                </c:pt>
                <c:pt idx="29">
                  <c:v>14.926666666666668</c:v>
                </c:pt>
                <c:pt idx="30">
                  <c:v>14.866666666666667</c:v>
                </c:pt>
                <c:pt idx="31">
                  <c:v>14.806666666666667</c:v>
                </c:pt>
                <c:pt idx="32">
                  <c:v>14.746666666666666</c:v>
                </c:pt>
                <c:pt idx="33">
                  <c:v>14.686666666666667</c:v>
                </c:pt>
                <c:pt idx="34">
                  <c:v>14.626666666666667</c:v>
                </c:pt>
                <c:pt idx="35">
                  <c:v>14.566666666666666</c:v>
                </c:pt>
                <c:pt idx="36">
                  <c:v>14.506666666666666</c:v>
                </c:pt>
                <c:pt idx="37">
                  <c:v>14.446666666666665</c:v>
                </c:pt>
                <c:pt idx="38">
                  <c:v>14.386666666666667</c:v>
                </c:pt>
                <c:pt idx="39">
                  <c:v>14.326666666666666</c:v>
                </c:pt>
                <c:pt idx="40">
                  <c:v>14.266666666666667</c:v>
                </c:pt>
                <c:pt idx="41">
                  <c:v>14.206666666666667</c:v>
                </c:pt>
                <c:pt idx="42">
                  <c:v>14.146666666666667</c:v>
                </c:pt>
                <c:pt idx="43">
                  <c:v>14.086666666666668</c:v>
                </c:pt>
                <c:pt idx="44">
                  <c:v>14.026666666666667</c:v>
                </c:pt>
                <c:pt idx="45">
                  <c:v>13.966666666666667</c:v>
                </c:pt>
                <c:pt idx="46">
                  <c:v>13.906666666666666</c:v>
                </c:pt>
                <c:pt idx="47">
                  <c:v>13.846666666666666</c:v>
                </c:pt>
                <c:pt idx="48">
                  <c:v>13.786666666666667</c:v>
                </c:pt>
                <c:pt idx="49">
                  <c:v>13.726666666666667</c:v>
                </c:pt>
                <c:pt idx="50">
                  <c:v>13.666666666666666</c:v>
                </c:pt>
                <c:pt idx="51">
                  <c:v>13.606666666666666</c:v>
                </c:pt>
                <c:pt idx="52">
                  <c:v>13.546666666666665</c:v>
                </c:pt>
                <c:pt idx="53">
                  <c:v>13.486666666666668</c:v>
                </c:pt>
                <c:pt idx="54">
                  <c:v>13.426666666666668</c:v>
                </c:pt>
                <c:pt idx="55">
                  <c:v>13.366666666666667</c:v>
                </c:pt>
                <c:pt idx="56">
                  <c:v>13.306666666666667</c:v>
                </c:pt>
                <c:pt idx="57">
                  <c:v>13.246666666666666</c:v>
                </c:pt>
                <c:pt idx="58">
                  <c:v>13.186666666666667</c:v>
                </c:pt>
                <c:pt idx="59">
                  <c:v>13.126666666666667</c:v>
                </c:pt>
                <c:pt idx="60">
                  <c:v>13.066666666666666</c:v>
                </c:pt>
                <c:pt idx="61">
                  <c:v>13.006666666666666</c:v>
                </c:pt>
                <c:pt idx="62">
                  <c:v>12.946666666666665</c:v>
                </c:pt>
                <c:pt idx="63">
                  <c:v>12.886666666666667</c:v>
                </c:pt>
                <c:pt idx="64">
                  <c:v>12.826666666666666</c:v>
                </c:pt>
                <c:pt idx="65">
                  <c:v>12.766666666666667</c:v>
                </c:pt>
                <c:pt idx="66">
                  <c:v>12.706666666666667</c:v>
                </c:pt>
                <c:pt idx="67">
                  <c:v>12.646666666666667</c:v>
                </c:pt>
                <c:pt idx="68">
                  <c:v>12.586666666666668</c:v>
                </c:pt>
                <c:pt idx="69">
                  <c:v>12.526666666666667</c:v>
                </c:pt>
                <c:pt idx="70">
                  <c:v>12.466666666666667</c:v>
                </c:pt>
                <c:pt idx="71">
                  <c:v>12.406666666666666</c:v>
                </c:pt>
                <c:pt idx="72">
                  <c:v>12.346666666666666</c:v>
                </c:pt>
                <c:pt idx="73">
                  <c:v>12.286666666666667</c:v>
                </c:pt>
                <c:pt idx="74">
                  <c:v>12.226666666666665</c:v>
                </c:pt>
                <c:pt idx="75">
                  <c:v>12.166666666666666</c:v>
                </c:pt>
                <c:pt idx="76">
                  <c:v>12.106666666666667</c:v>
                </c:pt>
                <c:pt idx="77">
                  <c:v>12.052666666666665</c:v>
                </c:pt>
                <c:pt idx="78">
                  <c:v>11.986666666666668</c:v>
                </c:pt>
                <c:pt idx="79">
                  <c:v>11.926666666666666</c:v>
                </c:pt>
                <c:pt idx="80">
                  <c:v>11.866666666666667</c:v>
                </c:pt>
                <c:pt idx="81">
                  <c:v>11.806666666666668</c:v>
                </c:pt>
                <c:pt idx="82">
                  <c:v>11.746666666666666</c:v>
                </c:pt>
                <c:pt idx="83">
                  <c:v>11.686666666666667</c:v>
                </c:pt>
                <c:pt idx="84">
                  <c:v>11.626666666666665</c:v>
                </c:pt>
                <c:pt idx="85">
                  <c:v>11.566666666666666</c:v>
                </c:pt>
                <c:pt idx="86">
                  <c:v>11.506666666666668</c:v>
                </c:pt>
                <c:pt idx="87">
                  <c:v>11.446666666666665</c:v>
                </c:pt>
                <c:pt idx="88">
                  <c:v>11.386666666666667</c:v>
                </c:pt>
                <c:pt idx="89">
                  <c:v>11.326666666666664</c:v>
                </c:pt>
                <c:pt idx="90">
                  <c:v>11.266666666666667</c:v>
                </c:pt>
                <c:pt idx="91">
                  <c:v>11.206666666666669</c:v>
                </c:pt>
                <c:pt idx="92">
                  <c:v>11.146666666666667</c:v>
                </c:pt>
                <c:pt idx="93">
                  <c:v>11.086666666666668</c:v>
                </c:pt>
                <c:pt idx="94">
                  <c:v>11.026666666666666</c:v>
                </c:pt>
                <c:pt idx="95">
                  <c:v>10.966666666666667</c:v>
                </c:pt>
                <c:pt idx="96">
                  <c:v>10.906666666666668</c:v>
                </c:pt>
                <c:pt idx="97">
                  <c:v>10.846666666666666</c:v>
                </c:pt>
                <c:pt idx="98">
                  <c:v>10.786666666666667</c:v>
                </c:pt>
                <c:pt idx="99">
                  <c:v>10.726666666666665</c:v>
                </c:pt>
                <c:pt idx="100">
                  <c:v>10.666666666666666</c:v>
                </c:pt>
                <c:pt idx="101">
                  <c:v>10.606666666666667</c:v>
                </c:pt>
                <c:pt idx="102">
                  <c:v>10.546666666666665</c:v>
                </c:pt>
                <c:pt idx="103">
                  <c:v>10.486666666666668</c:v>
                </c:pt>
                <c:pt idx="104">
                  <c:v>10.426666666666666</c:v>
                </c:pt>
                <c:pt idx="105">
                  <c:v>10.366666666666667</c:v>
                </c:pt>
                <c:pt idx="106">
                  <c:v>10.306666666666668</c:v>
                </c:pt>
                <c:pt idx="107">
                  <c:v>10.246666666666666</c:v>
                </c:pt>
                <c:pt idx="108">
                  <c:v>10.186666666666667</c:v>
                </c:pt>
                <c:pt idx="109">
                  <c:v>10.126666666666665</c:v>
                </c:pt>
                <c:pt idx="110">
                  <c:v>10.066666666666666</c:v>
                </c:pt>
                <c:pt idx="111">
                  <c:v>10.006666666666668</c:v>
                </c:pt>
                <c:pt idx="112">
                  <c:v>9.9466666666666654</c:v>
                </c:pt>
                <c:pt idx="113">
                  <c:v>9.8866666666666667</c:v>
                </c:pt>
                <c:pt idx="114">
                  <c:v>9.8266666666666644</c:v>
                </c:pt>
                <c:pt idx="115">
                  <c:v>9.7666666666666675</c:v>
                </c:pt>
                <c:pt idx="116">
                  <c:v>9.7066666666666688</c:v>
                </c:pt>
                <c:pt idx="117">
                  <c:v>9.6466666666666665</c:v>
                </c:pt>
                <c:pt idx="118">
                  <c:v>9.5866666666666678</c:v>
                </c:pt>
                <c:pt idx="119">
                  <c:v>9.5266666666666655</c:v>
                </c:pt>
                <c:pt idx="120">
                  <c:v>9.4666666666666668</c:v>
                </c:pt>
                <c:pt idx="121">
                  <c:v>9.4066666666666681</c:v>
                </c:pt>
                <c:pt idx="122">
                  <c:v>9.3466666666666658</c:v>
                </c:pt>
                <c:pt idx="123">
                  <c:v>9.2866666666666671</c:v>
                </c:pt>
                <c:pt idx="124">
                  <c:v>9.2266666666666648</c:v>
                </c:pt>
                <c:pt idx="125">
                  <c:v>9.1666666666666661</c:v>
                </c:pt>
                <c:pt idx="126">
                  <c:v>9.1066666666666674</c:v>
                </c:pt>
                <c:pt idx="127">
                  <c:v>9.0466666666666651</c:v>
                </c:pt>
                <c:pt idx="128">
                  <c:v>8.9866666666666681</c:v>
                </c:pt>
                <c:pt idx="129">
                  <c:v>8.9266666666666659</c:v>
                </c:pt>
                <c:pt idx="130">
                  <c:v>8.8666666666666671</c:v>
                </c:pt>
                <c:pt idx="131">
                  <c:v>8.8066666666666684</c:v>
                </c:pt>
                <c:pt idx="132">
                  <c:v>8.7466666666666661</c:v>
                </c:pt>
                <c:pt idx="133">
                  <c:v>8.6866666666666674</c:v>
                </c:pt>
                <c:pt idx="134">
                  <c:v>8.6266666666666652</c:v>
                </c:pt>
                <c:pt idx="135">
                  <c:v>8.5666666666666664</c:v>
                </c:pt>
                <c:pt idx="136">
                  <c:v>8.5066666666666677</c:v>
                </c:pt>
                <c:pt idx="137">
                  <c:v>8.4466666666666672</c:v>
                </c:pt>
                <c:pt idx="138">
                  <c:v>8.3866666666666667</c:v>
                </c:pt>
                <c:pt idx="139">
                  <c:v>8.3266666666666662</c:v>
                </c:pt>
                <c:pt idx="140">
                  <c:v>8.2666666666666675</c:v>
                </c:pt>
                <c:pt idx="141">
                  <c:v>8.206666666666667</c:v>
                </c:pt>
                <c:pt idx="142">
                  <c:v>8.1466666666666665</c:v>
                </c:pt>
                <c:pt idx="143">
                  <c:v>8.086666666666666</c:v>
                </c:pt>
                <c:pt idx="144">
                  <c:v>8.0266666666666673</c:v>
                </c:pt>
                <c:pt idx="145">
                  <c:v>7.9666666666666668</c:v>
                </c:pt>
                <c:pt idx="146">
                  <c:v>7.9066666666666663</c:v>
                </c:pt>
                <c:pt idx="147">
                  <c:v>7.8466666666666676</c:v>
                </c:pt>
                <c:pt idx="148">
                  <c:v>7.7866666666666653</c:v>
                </c:pt>
                <c:pt idx="149">
                  <c:v>7.7266666666666675</c:v>
                </c:pt>
                <c:pt idx="150">
                  <c:v>7.666666666666667</c:v>
                </c:pt>
                <c:pt idx="151">
                  <c:v>7.6066666666666665</c:v>
                </c:pt>
                <c:pt idx="152">
                  <c:v>7.5466666666666677</c:v>
                </c:pt>
                <c:pt idx="153">
                  <c:v>7.4866666666666655</c:v>
                </c:pt>
                <c:pt idx="154">
                  <c:v>7.4266666666666667</c:v>
                </c:pt>
                <c:pt idx="155">
                  <c:v>7.3666666666666663</c:v>
                </c:pt>
                <c:pt idx="156">
                  <c:v>7.3066666666666666</c:v>
                </c:pt>
                <c:pt idx="157">
                  <c:v>7.2466666666666679</c:v>
                </c:pt>
                <c:pt idx="158">
                  <c:v>7.1866666666666656</c:v>
                </c:pt>
                <c:pt idx="159">
                  <c:v>7.1266666666666669</c:v>
                </c:pt>
                <c:pt idx="160">
                  <c:v>7.0666666666666664</c:v>
                </c:pt>
                <c:pt idx="161">
                  <c:v>7.0066666666666659</c:v>
                </c:pt>
                <c:pt idx="162">
                  <c:v>6.9466666666666681</c:v>
                </c:pt>
                <c:pt idx="163">
                  <c:v>6.8866666666666658</c:v>
                </c:pt>
                <c:pt idx="164">
                  <c:v>6.8266666666666671</c:v>
                </c:pt>
                <c:pt idx="165">
                  <c:v>6.7666666666666666</c:v>
                </c:pt>
                <c:pt idx="166">
                  <c:v>6.7066666666666661</c:v>
                </c:pt>
                <c:pt idx="167">
                  <c:v>6.6466666666666674</c:v>
                </c:pt>
                <c:pt idx="168">
                  <c:v>6.5866666666666651</c:v>
                </c:pt>
                <c:pt idx="169">
                  <c:v>6.5266666666666673</c:v>
                </c:pt>
                <c:pt idx="170">
                  <c:v>6.4666666666666668</c:v>
                </c:pt>
                <c:pt idx="171">
                  <c:v>6.4066666666666663</c:v>
                </c:pt>
                <c:pt idx="172">
                  <c:v>6.3466666666666676</c:v>
                </c:pt>
                <c:pt idx="173">
                  <c:v>6.2866666666666653</c:v>
                </c:pt>
                <c:pt idx="174">
                  <c:v>6.2266666666666675</c:v>
                </c:pt>
                <c:pt idx="175">
                  <c:v>6.166666666666667</c:v>
                </c:pt>
                <c:pt idx="176">
                  <c:v>6.1066666666666665</c:v>
                </c:pt>
                <c:pt idx="177">
                  <c:v>6.0466666666666677</c:v>
                </c:pt>
                <c:pt idx="178">
                  <c:v>5.9866666666666655</c:v>
                </c:pt>
                <c:pt idx="179">
                  <c:v>5.9266666666666667</c:v>
                </c:pt>
                <c:pt idx="180">
                  <c:v>5.8666666666666663</c:v>
                </c:pt>
                <c:pt idx="181">
                  <c:v>5.8066666666666666</c:v>
                </c:pt>
                <c:pt idx="182">
                  <c:v>5.7466666666666679</c:v>
                </c:pt>
                <c:pt idx="183">
                  <c:v>5.6866666666666656</c:v>
                </c:pt>
                <c:pt idx="184">
                  <c:v>5.6266666666666669</c:v>
                </c:pt>
                <c:pt idx="185">
                  <c:v>5.5666666666666664</c:v>
                </c:pt>
                <c:pt idx="186">
                  <c:v>5.5066666666666659</c:v>
                </c:pt>
                <c:pt idx="187">
                  <c:v>5.4466666666666681</c:v>
                </c:pt>
                <c:pt idx="188">
                  <c:v>5.3866666666666658</c:v>
                </c:pt>
                <c:pt idx="189">
                  <c:v>5.3266666666666671</c:v>
                </c:pt>
                <c:pt idx="190">
                  <c:v>5.2666666666666666</c:v>
                </c:pt>
                <c:pt idx="191">
                  <c:v>5.2066666666666661</c:v>
                </c:pt>
                <c:pt idx="192">
                  <c:v>5.1466666666666674</c:v>
                </c:pt>
                <c:pt idx="193">
                  <c:v>5.0866666666666651</c:v>
                </c:pt>
                <c:pt idx="194">
                  <c:v>5.0266666666666673</c:v>
                </c:pt>
                <c:pt idx="195">
                  <c:v>4.9666666666666668</c:v>
                </c:pt>
                <c:pt idx="196">
                  <c:v>4.9066666666666663</c:v>
                </c:pt>
                <c:pt idx="197">
                  <c:v>4.8466666666666676</c:v>
                </c:pt>
                <c:pt idx="198">
                  <c:v>4.7866666666666653</c:v>
                </c:pt>
                <c:pt idx="199">
                  <c:v>4.7266666666666675</c:v>
                </c:pt>
                <c:pt idx="200">
                  <c:v>4.666666666666667</c:v>
                </c:pt>
                <c:pt idx="201">
                  <c:v>4.6066666666666665</c:v>
                </c:pt>
                <c:pt idx="202">
                  <c:v>4.5466666666666677</c:v>
                </c:pt>
                <c:pt idx="203">
                  <c:v>4.4866666666666655</c:v>
                </c:pt>
                <c:pt idx="204">
                  <c:v>4.4266666666666667</c:v>
                </c:pt>
                <c:pt idx="205">
                  <c:v>4.3666666666666663</c:v>
                </c:pt>
                <c:pt idx="206">
                  <c:v>4.3066666666666666</c:v>
                </c:pt>
                <c:pt idx="207">
                  <c:v>4.2466666666666679</c:v>
                </c:pt>
                <c:pt idx="208">
                  <c:v>4.1866666666666656</c:v>
                </c:pt>
                <c:pt idx="209">
                  <c:v>4.1266666666666669</c:v>
                </c:pt>
                <c:pt idx="210">
                  <c:v>4.0666666666666664</c:v>
                </c:pt>
                <c:pt idx="211">
                  <c:v>4.0066666666666659</c:v>
                </c:pt>
                <c:pt idx="212">
                  <c:v>3.9466666666666677</c:v>
                </c:pt>
                <c:pt idx="213">
                  <c:v>3.8866666666666654</c:v>
                </c:pt>
                <c:pt idx="214">
                  <c:v>3.8266666666666671</c:v>
                </c:pt>
                <c:pt idx="215">
                  <c:v>3.7666666666666666</c:v>
                </c:pt>
                <c:pt idx="216">
                  <c:v>3.7066666666666661</c:v>
                </c:pt>
                <c:pt idx="217">
                  <c:v>3.6466666666666678</c:v>
                </c:pt>
                <c:pt idx="218">
                  <c:v>3.5866666666666656</c:v>
                </c:pt>
                <c:pt idx="219">
                  <c:v>3.5266666666666668</c:v>
                </c:pt>
                <c:pt idx="220">
                  <c:v>3.4666666666666668</c:v>
                </c:pt>
                <c:pt idx="221">
                  <c:v>3.4066666666666663</c:v>
                </c:pt>
                <c:pt idx="222">
                  <c:v>3.346666666666668</c:v>
                </c:pt>
                <c:pt idx="223">
                  <c:v>3.2866666666666657</c:v>
                </c:pt>
                <c:pt idx="224">
                  <c:v>3.226666666666667</c:v>
                </c:pt>
                <c:pt idx="225">
                  <c:v>3.1666666666666665</c:v>
                </c:pt>
                <c:pt idx="226">
                  <c:v>3.1066666666666665</c:v>
                </c:pt>
                <c:pt idx="227">
                  <c:v>3.0466666666666677</c:v>
                </c:pt>
                <c:pt idx="228">
                  <c:v>2.9866666666666655</c:v>
                </c:pt>
                <c:pt idx="229">
                  <c:v>2.9266666666666672</c:v>
                </c:pt>
                <c:pt idx="230">
                  <c:v>2.8666666666666667</c:v>
                </c:pt>
                <c:pt idx="231">
                  <c:v>2.8066666666666662</c:v>
                </c:pt>
                <c:pt idx="232">
                  <c:v>2.7466666666666679</c:v>
                </c:pt>
                <c:pt idx="233">
                  <c:v>2.6866666666666656</c:v>
                </c:pt>
                <c:pt idx="234">
                  <c:v>2.6266666666666669</c:v>
                </c:pt>
                <c:pt idx="235">
                  <c:v>2.5666666666666669</c:v>
                </c:pt>
                <c:pt idx="236">
                  <c:v>2.5066666666666664</c:v>
                </c:pt>
                <c:pt idx="237">
                  <c:v>2.4466666666666677</c:v>
                </c:pt>
                <c:pt idx="238">
                  <c:v>2.3866666666666654</c:v>
                </c:pt>
                <c:pt idx="239">
                  <c:v>2.3266666666666671</c:v>
                </c:pt>
                <c:pt idx="240">
                  <c:v>2.2666666666666666</c:v>
                </c:pt>
                <c:pt idx="241">
                  <c:v>2.2066666666666661</c:v>
                </c:pt>
                <c:pt idx="242">
                  <c:v>2.1466666666666678</c:v>
                </c:pt>
                <c:pt idx="243">
                  <c:v>2.0866666666666656</c:v>
                </c:pt>
                <c:pt idx="244">
                  <c:v>2.0266666666666668</c:v>
                </c:pt>
                <c:pt idx="245">
                  <c:v>1.9666666666666666</c:v>
                </c:pt>
                <c:pt idx="246">
                  <c:v>1.9066666666666663</c:v>
                </c:pt>
                <c:pt idx="247">
                  <c:v>1.8466666666666678</c:v>
                </c:pt>
                <c:pt idx="248">
                  <c:v>1.7866666666666655</c:v>
                </c:pt>
                <c:pt idx="249">
                  <c:v>1.726666666666667</c:v>
                </c:pt>
                <c:pt idx="250">
                  <c:v>1.6666666666666667</c:v>
                </c:pt>
              </c:numCache>
            </c:numRef>
          </c:val>
          <c:smooth val="0"/>
          <c:extLst>
            <c:ext xmlns:c16="http://schemas.microsoft.com/office/drawing/2014/chart" uri="{C3380CC4-5D6E-409C-BE32-E72D297353CC}">
              <c16:uniqueId val="{00000004-5EC2-4398-A1F1-86DFB39BB308}"/>
            </c:ext>
          </c:extLst>
        </c:ser>
        <c:ser>
          <c:idx val="2"/>
          <c:order val="2"/>
          <c:spPr>
            <a:ln w="38100">
              <a:solidFill>
                <a:srgbClr val="7030A0"/>
              </a:solidFill>
            </a:ln>
          </c:spPr>
          <c:marker>
            <c:symbol val="none"/>
          </c:marker>
          <c:dLbls>
            <c:dLbl>
              <c:idx val="6"/>
              <c:layout>
                <c:manualLayout>
                  <c:x val="0.2781275616757678"/>
                  <c:y val="-0.74463555007431304"/>
                </c:manualLayout>
              </c:layout>
              <c:tx>
                <c:strRef>
                  <c:f>Model!$A$20</c:f>
                  <c:strCache>
                    <c:ptCount val="1"/>
                    <c:pt idx="0">
                      <c:v>Sales</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{B310153C-9E30-4712-9747-0885AC500F1A}</c15:txfldGUID>
                      <c15:f>Model!$A$20</c15:f>
                      <c15:dlblFieldTableCache>
                        <c:ptCount val="1"/>
                        <c:pt idx="0">
                          <c:v>Sales</c:v>
                        </c:pt>
                      </c15:dlblFieldTableCache>
                    </c15:dlblFTEntry>
                  </c15:dlblFieldTable>
                  <c15:showDataLabelsRange val="0"/>
                </c:ext>
                <c:ext xmlns:c16="http://schemas.microsoft.com/office/drawing/2014/chart" uri="{C3380CC4-5D6E-409C-BE32-E72D297353CC}">
                  <c16:uniqueId val="{00000005-5EC2-4398-A1F1-86DFB39BB308}"/>
                </c:ext>
              </c:extLst>
            </c:dLbl>
            <c:spPr>
              <a:noFill/>
              <a:ln>
                <a:noFill/>
              </a:ln>
              <a:effectLst/>
            </c:spPr>
            <c:txPr>
              <a:bodyPr wrap="square" lIns="38100" tIns="19050" rIns="38100" bIns="19050" anchor="ctr">
                <a:spAutoFit/>
              </a:bodyPr>
              <a:lstStyle/>
              <a:p>
                <a:pPr>
                  <a:defRPr sz="1600">
                    <a:solidFill>
                      <a:srgbClr val="7030A0"/>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Analysis!$E$40:$E$290</c:f>
              <c:numCache>
                <c:formatCode>#,##0.00</c:formatCode>
                <c:ptCount val="251"/>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15.38</c:v>
                </c:pt>
                <c:pt idx="78">
                  <c:v>15.6</c:v>
                </c:pt>
                <c:pt idx="79">
                  <c:v>15.8</c:v>
                </c:pt>
                <c:pt idx="80">
                  <c:v>16</c:v>
                </c:pt>
                <c:pt idx="81">
                  <c:v>16.2</c:v>
                </c:pt>
                <c:pt idx="82">
                  <c:v>16.399999999999999</c:v>
                </c:pt>
                <c:pt idx="83">
                  <c:v>16.600000000000001</c:v>
                </c:pt>
                <c:pt idx="84">
                  <c:v>16.8</c:v>
                </c:pt>
                <c:pt idx="85">
                  <c:v>17</c:v>
                </c:pt>
                <c:pt idx="86">
                  <c:v>17.2</c:v>
                </c:pt>
                <c:pt idx="87">
                  <c:v>17.399999999999999</c:v>
                </c:pt>
                <c:pt idx="88">
                  <c:v>17.600000000000001</c:v>
                </c:pt>
                <c:pt idx="89">
                  <c:v>17.8</c:v>
                </c:pt>
                <c:pt idx="90">
                  <c:v>18</c:v>
                </c:pt>
                <c:pt idx="91">
                  <c:v>18.2</c:v>
                </c:pt>
                <c:pt idx="92">
                  <c:v>18.399999999999999</c:v>
                </c:pt>
                <c:pt idx="93">
                  <c:v>18.600000000000001</c:v>
                </c:pt>
                <c:pt idx="94">
                  <c:v>18.8</c:v>
                </c:pt>
                <c:pt idx="95">
                  <c:v>19</c:v>
                </c:pt>
                <c:pt idx="96">
                  <c:v>19.2</c:v>
                </c:pt>
                <c:pt idx="97">
                  <c:v>19.399999999999999</c:v>
                </c:pt>
                <c:pt idx="98">
                  <c:v>19.600000000000001</c:v>
                </c:pt>
                <c:pt idx="99">
                  <c:v>19.8</c:v>
                </c:pt>
                <c:pt idx="100">
                  <c:v>20</c:v>
                </c:pt>
                <c:pt idx="101">
                  <c:v>20.2</c:v>
                </c:pt>
                <c:pt idx="102">
                  <c:v>20.399999999999999</c:v>
                </c:pt>
                <c:pt idx="103">
                  <c:v>20.6</c:v>
                </c:pt>
                <c:pt idx="104">
                  <c:v>20.8</c:v>
                </c:pt>
                <c:pt idx="105">
                  <c:v>21</c:v>
                </c:pt>
                <c:pt idx="106">
                  <c:v>21.2</c:v>
                </c:pt>
                <c:pt idx="107">
                  <c:v>21.4</c:v>
                </c:pt>
                <c:pt idx="108">
                  <c:v>21.6</c:v>
                </c:pt>
                <c:pt idx="109">
                  <c:v>21.8</c:v>
                </c:pt>
                <c:pt idx="110">
                  <c:v>22</c:v>
                </c:pt>
                <c:pt idx="111">
                  <c:v>22.2</c:v>
                </c:pt>
                <c:pt idx="112">
                  <c:v>22.4</c:v>
                </c:pt>
                <c:pt idx="113">
                  <c:v>22.6</c:v>
                </c:pt>
                <c:pt idx="114">
                  <c:v>22.8</c:v>
                </c:pt>
                <c:pt idx="115">
                  <c:v>23</c:v>
                </c:pt>
                <c:pt idx="116">
                  <c:v>23.2</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30</c:v>
                </c:pt>
                <c:pt idx="151">
                  <c:v>30.2</c:v>
                </c:pt>
                <c:pt idx="152">
                  <c:v>30.4</c:v>
                </c:pt>
                <c:pt idx="153">
                  <c:v>30.6</c:v>
                </c:pt>
                <c:pt idx="154">
                  <c:v>30.8</c:v>
                </c:pt>
                <c:pt idx="155">
                  <c:v>31</c:v>
                </c:pt>
                <c:pt idx="156">
                  <c:v>31.2</c:v>
                </c:pt>
                <c:pt idx="157">
                  <c:v>31.4</c:v>
                </c:pt>
                <c:pt idx="158">
                  <c:v>31.6</c:v>
                </c:pt>
                <c:pt idx="159">
                  <c:v>31.8</c:v>
                </c:pt>
                <c:pt idx="160">
                  <c:v>32</c:v>
                </c:pt>
                <c:pt idx="161">
                  <c:v>32.200000000000003</c:v>
                </c:pt>
                <c:pt idx="162">
                  <c:v>32.4</c:v>
                </c:pt>
                <c:pt idx="163">
                  <c:v>32.6</c:v>
                </c:pt>
                <c:pt idx="164">
                  <c:v>32.799999999999997</c:v>
                </c:pt>
                <c:pt idx="165">
                  <c:v>33</c:v>
                </c:pt>
                <c:pt idx="166">
                  <c:v>33.200000000000003</c:v>
                </c:pt>
                <c:pt idx="167">
                  <c:v>33.4</c:v>
                </c:pt>
                <c:pt idx="168">
                  <c:v>33.6</c:v>
                </c:pt>
                <c:pt idx="169">
                  <c:v>33.799999999999997</c:v>
                </c:pt>
                <c:pt idx="170">
                  <c:v>34</c:v>
                </c:pt>
                <c:pt idx="171">
                  <c:v>34.200000000000003</c:v>
                </c:pt>
                <c:pt idx="172">
                  <c:v>34.4</c:v>
                </c:pt>
                <c:pt idx="173">
                  <c:v>34.6</c:v>
                </c:pt>
                <c:pt idx="174">
                  <c:v>34.799999999999997</c:v>
                </c:pt>
                <c:pt idx="175">
                  <c:v>35</c:v>
                </c:pt>
                <c:pt idx="176">
                  <c:v>35.200000000000003</c:v>
                </c:pt>
                <c:pt idx="177">
                  <c:v>35.4</c:v>
                </c:pt>
                <c:pt idx="178">
                  <c:v>35.6</c:v>
                </c:pt>
                <c:pt idx="179">
                  <c:v>35.799999999999997</c:v>
                </c:pt>
                <c:pt idx="180">
                  <c:v>36</c:v>
                </c:pt>
                <c:pt idx="181">
                  <c:v>36.200000000000003</c:v>
                </c:pt>
                <c:pt idx="182">
                  <c:v>36.4</c:v>
                </c:pt>
                <c:pt idx="183">
                  <c:v>36.6</c:v>
                </c:pt>
                <c:pt idx="184">
                  <c:v>36.799999999999997</c:v>
                </c:pt>
                <c:pt idx="185">
                  <c:v>37</c:v>
                </c:pt>
                <c:pt idx="186">
                  <c:v>37.200000000000003</c:v>
                </c:pt>
                <c:pt idx="187">
                  <c:v>37.4</c:v>
                </c:pt>
                <c:pt idx="188">
                  <c:v>37.6</c:v>
                </c:pt>
                <c:pt idx="189">
                  <c:v>37.799999999999997</c:v>
                </c:pt>
                <c:pt idx="190">
                  <c:v>38</c:v>
                </c:pt>
                <c:pt idx="191">
                  <c:v>38.200000000000003</c:v>
                </c:pt>
                <c:pt idx="192">
                  <c:v>38.4</c:v>
                </c:pt>
                <c:pt idx="193">
                  <c:v>38.6</c:v>
                </c:pt>
                <c:pt idx="194">
                  <c:v>38.799999999999997</c:v>
                </c:pt>
                <c:pt idx="195">
                  <c:v>39</c:v>
                </c:pt>
                <c:pt idx="196">
                  <c:v>39.200000000000003</c:v>
                </c:pt>
                <c:pt idx="197">
                  <c:v>39.4</c:v>
                </c:pt>
                <c:pt idx="198">
                  <c:v>39.6</c:v>
                </c:pt>
                <c:pt idx="199">
                  <c:v>39.799999999999997</c:v>
                </c:pt>
                <c:pt idx="200">
                  <c:v>40</c:v>
                </c:pt>
                <c:pt idx="201">
                  <c:v>40.200000000000003</c:v>
                </c:pt>
                <c:pt idx="202">
                  <c:v>40.4</c:v>
                </c:pt>
                <c:pt idx="203">
                  <c:v>40.6</c:v>
                </c:pt>
                <c:pt idx="204">
                  <c:v>40.799999999999997</c:v>
                </c:pt>
                <c:pt idx="205">
                  <c:v>41</c:v>
                </c:pt>
                <c:pt idx="206">
                  <c:v>41.2</c:v>
                </c:pt>
                <c:pt idx="207">
                  <c:v>41.4</c:v>
                </c:pt>
                <c:pt idx="208">
                  <c:v>41.6</c:v>
                </c:pt>
                <c:pt idx="209">
                  <c:v>41.8</c:v>
                </c:pt>
                <c:pt idx="210">
                  <c:v>42</c:v>
                </c:pt>
                <c:pt idx="211">
                  <c:v>42.2</c:v>
                </c:pt>
                <c:pt idx="212">
                  <c:v>42.4</c:v>
                </c:pt>
                <c:pt idx="213">
                  <c:v>42.6</c:v>
                </c:pt>
                <c:pt idx="214">
                  <c:v>42.8</c:v>
                </c:pt>
                <c:pt idx="215">
                  <c:v>43</c:v>
                </c:pt>
                <c:pt idx="216">
                  <c:v>43.2</c:v>
                </c:pt>
                <c:pt idx="217">
                  <c:v>43.4</c:v>
                </c:pt>
                <c:pt idx="218">
                  <c:v>43.6</c:v>
                </c:pt>
                <c:pt idx="219">
                  <c:v>43.8</c:v>
                </c:pt>
                <c:pt idx="220">
                  <c:v>44</c:v>
                </c:pt>
                <c:pt idx="221">
                  <c:v>44.2</c:v>
                </c:pt>
                <c:pt idx="222">
                  <c:v>44.4</c:v>
                </c:pt>
                <c:pt idx="223">
                  <c:v>44.6</c:v>
                </c:pt>
                <c:pt idx="224">
                  <c:v>44.8</c:v>
                </c:pt>
                <c:pt idx="225">
                  <c:v>45</c:v>
                </c:pt>
                <c:pt idx="226">
                  <c:v>45.2</c:v>
                </c:pt>
                <c:pt idx="227">
                  <c:v>45.4</c:v>
                </c:pt>
                <c:pt idx="228">
                  <c:v>45.6</c:v>
                </c:pt>
                <c:pt idx="229">
                  <c:v>45.8</c:v>
                </c:pt>
                <c:pt idx="230">
                  <c:v>46</c:v>
                </c:pt>
                <c:pt idx="231">
                  <c:v>46.2</c:v>
                </c:pt>
                <c:pt idx="232">
                  <c:v>46.4</c:v>
                </c:pt>
                <c:pt idx="233">
                  <c:v>46.6</c:v>
                </c:pt>
                <c:pt idx="234">
                  <c:v>46.8</c:v>
                </c:pt>
                <c:pt idx="235">
                  <c:v>47</c:v>
                </c:pt>
                <c:pt idx="236">
                  <c:v>47.2</c:v>
                </c:pt>
                <c:pt idx="237">
                  <c:v>47.4</c:v>
                </c:pt>
                <c:pt idx="238">
                  <c:v>47.6</c:v>
                </c:pt>
                <c:pt idx="239">
                  <c:v>47.8</c:v>
                </c:pt>
                <c:pt idx="240">
                  <c:v>48</c:v>
                </c:pt>
                <c:pt idx="241">
                  <c:v>48.2</c:v>
                </c:pt>
                <c:pt idx="242">
                  <c:v>48.4</c:v>
                </c:pt>
                <c:pt idx="243">
                  <c:v>48.6</c:v>
                </c:pt>
                <c:pt idx="244">
                  <c:v>48.8</c:v>
                </c:pt>
                <c:pt idx="245">
                  <c:v>49</c:v>
                </c:pt>
                <c:pt idx="246">
                  <c:v>49.2</c:v>
                </c:pt>
                <c:pt idx="247">
                  <c:v>49.4</c:v>
                </c:pt>
                <c:pt idx="248">
                  <c:v>49.6</c:v>
                </c:pt>
                <c:pt idx="249">
                  <c:v>49.8</c:v>
                </c:pt>
                <c:pt idx="250">
                  <c:v>50</c:v>
                </c:pt>
              </c:numCache>
            </c:numRef>
          </c:val>
          <c:smooth val="0"/>
          <c:extLst>
            <c:ext xmlns:c16="http://schemas.microsoft.com/office/drawing/2014/chart" uri="{C3380CC4-5D6E-409C-BE32-E72D297353CC}">
              <c16:uniqueId val="{00000006-5EC2-4398-A1F1-86DFB39BB308}"/>
            </c:ext>
          </c:extLst>
        </c:ser>
        <c:ser>
          <c:idx val="4"/>
          <c:order val="3"/>
          <c:spPr>
            <a:ln w="6350">
              <a:solidFill>
                <a:schemeClr val="accent6">
                  <a:lumMod val="50000"/>
                  <a:alpha val="50000"/>
                </a:schemeClr>
              </a:solidFill>
            </a:ln>
          </c:spPr>
          <c:marker>
            <c:symbol val="none"/>
          </c:marker>
          <c:dLbls>
            <c:dLbl>
              <c:idx val="17"/>
              <c:layout>
                <c:manualLayout>
                  <c:x val="0.70178997520616193"/>
                  <c:y val="-0.54811229168643072"/>
                </c:manualLayout>
              </c:layout>
              <c:tx>
                <c:strRef>
                  <c:f>Analysis!$O$39</c:f>
                  <c:strCache>
                    <c:ptCount val="1"/>
                    <c:pt idx="0">
                      <c:v>6,000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{C0724548-0D0C-4ABE-A39C-DB2BFE3EF596}</c15:txfldGUID>
                      <c15:f>Analysis!$O$39</c15:f>
                      <c15:dlblFieldTableCache>
                        <c:ptCount val="1"/>
                        <c:pt idx="0">
                          <c:v>6,000</c:v>
                        </c:pt>
                      </c15:dlblFieldTableCache>
                    </c15:dlblFTEntry>
                  </c15:dlblFieldTable>
                  <c15:showDataLabelsRange val="0"/>
                </c:ext>
                <c:ext xmlns:c16="http://schemas.microsoft.com/office/drawing/2014/chart" uri="{C3380CC4-5D6E-409C-BE32-E72D297353CC}">
                  <c16:uniqueId val="{00000007-5EC2-4398-A1F1-86DFB39BB308}"/>
                </c:ext>
              </c:extLst>
            </c:dLbl>
            <c:spPr>
              <a:noFill/>
              <a:ln>
                <a:noFill/>
              </a:ln>
              <a:effectLst/>
            </c:spPr>
            <c:txPr>
              <a:bodyPr/>
              <a:lstStyle/>
              <a:p>
                <a:pPr>
                  <a:defRPr sz="1200">
                    <a:solidFill>
                      <a:schemeClr val="accent6">
                        <a:lumMod val="75000"/>
                      </a:schemeClr>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Analysis!$J$40:$J$290</c:f>
              <c:numCache>
                <c:formatCode>#,##0.00</c:formatCode>
                <c:ptCount val="251"/>
                <c:pt idx="0">
                  <c:v>5</c:v>
                </c:pt>
                <c:pt idx="1">
                  <c:v>4.96</c:v>
                </c:pt>
                <c:pt idx="2">
                  <c:v>4.92</c:v>
                </c:pt>
                <c:pt idx="3">
                  <c:v>4.88</c:v>
                </c:pt>
                <c:pt idx="4">
                  <c:v>4.84</c:v>
                </c:pt>
                <c:pt idx="5">
                  <c:v>4.8</c:v>
                </c:pt>
                <c:pt idx="6">
                  <c:v>4.76</c:v>
                </c:pt>
                <c:pt idx="7">
                  <c:v>4.72</c:v>
                </c:pt>
                <c:pt idx="8">
                  <c:v>4.68</c:v>
                </c:pt>
                <c:pt idx="9">
                  <c:v>4.6399999999999997</c:v>
                </c:pt>
                <c:pt idx="10">
                  <c:v>4.5999999999999996</c:v>
                </c:pt>
                <c:pt idx="11">
                  <c:v>4.5599999999999996</c:v>
                </c:pt>
                <c:pt idx="12">
                  <c:v>4.5199999999999996</c:v>
                </c:pt>
                <c:pt idx="13">
                  <c:v>4.4800000000000004</c:v>
                </c:pt>
                <c:pt idx="14">
                  <c:v>4.4400000000000004</c:v>
                </c:pt>
                <c:pt idx="15">
                  <c:v>4.4000000000000004</c:v>
                </c:pt>
                <c:pt idx="16">
                  <c:v>4.3600000000000003</c:v>
                </c:pt>
                <c:pt idx="17">
                  <c:v>4.32</c:v>
                </c:pt>
                <c:pt idx="18">
                  <c:v>4.28</c:v>
                </c:pt>
                <c:pt idx="19">
                  <c:v>4.24</c:v>
                </c:pt>
                <c:pt idx="20">
                  <c:v>4.2</c:v>
                </c:pt>
                <c:pt idx="21">
                  <c:v>4.16</c:v>
                </c:pt>
                <c:pt idx="22">
                  <c:v>4.12</c:v>
                </c:pt>
                <c:pt idx="23">
                  <c:v>4.08</c:v>
                </c:pt>
                <c:pt idx="24">
                  <c:v>4.04</c:v>
                </c:pt>
                <c:pt idx="25">
                  <c:v>4</c:v>
                </c:pt>
                <c:pt idx="26">
                  <c:v>3.96</c:v>
                </c:pt>
                <c:pt idx="27">
                  <c:v>3.92</c:v>
                </c:pt>
                <c:pt idx="28">
                  <c:v>3.88</c:v>
                </c:pt>
                <c:pt idx="29">
                  <c:v>3.84</c:v>
                </c:pt>
                <c:pt idx="30">
                  <c:v>3.8</c:v>
                </c:pt>
                <c:pt idx="31">
                  <c:v>3.76</c:v>
                </c:pt>
                <c:pt idx="32">
                  <c:v>3.72</c:v>
                </c:pt>
                <c:pt idx="33">
                  <c:v>3.68</c:v>
                </c:pt>
                <c:pt idx="34">
                  <c:v>3.64</c:v>
                </c:pt>
                <c:pt idx="35">
                  <c:v>3.6</c:v>
                </c:pt>
                <c:pt idx="36">
                  <c:v>3.56</c:v>
                </c:pt>
                <c:pt idx="37">
                  <c:v>3.52</c:v>
                </c:pt>
                <c:pt idx="38">
                  <c:v>3.48</c:v>
                </c:pt>
                <c:pt idx="39">
                  <c:v>3.44</c:v>
                </c:pt>
                <c:pt idx="40">
                  <c:v>3.4</c:v>
                </c:pt>
                <c:pt idx="41">
                  <c:v>3.36</c:v>
                </c:pt>
                <c:pt idx="42">
                  <c:v>3.32</c:v>
                </c:pt>
                <c:pt idx="43">
                  <c:v>3.28</c:v>
                </c:pt>
                <c:pt idx="44">
                  <c:v>3.24</c:v>
                </c:pt>
                <c:pt idx="45">
                  <c:v>3.2</c:v>
                </c:pt>
                <c:pt idx="46">
                  <c:v>3.16</c:v>
                </c:pt>
                <c:pt idx="47">
                  <c:v>3.12</c:v>
                </c:pt>
                <c:pt idx="48">
                  <c:v>3.08</c:v>
                </c:pt>
                <c:pt idx="49">
                  <c:v>3.04</c:v>
                </c:pt>
                <c:pt idx="50">
                  <c:v>3</c:v>
                </c:pt>
                <c:pt idx="51">
                  <c:v>2.96</c:v>
                </c:pt>
                <c:pt idx="52">
                  <c:v>2.92</c:v>
                </c:pt>
                <c:pt idx="53">
                  <c:v>2.88</c:v>
                </c:pt>
                <c:pt idx="54">
                  <c:v>2.84</c:v>
                </c:pt>
                <c:pt idx="55">
                  <c:v>2.8</c:v>
                </c:pt>
                <c:pt idx="56">
                  <c:v>2.76</c:v>
                </c:pt>
                <c:pt idx="57">
                  <c:v>2.72</c:v>
                </c:pt>
                <c:pt idx="58">
                  <c:v>2.68</c:v>
                </c:pt>
                <c:pt idx="59">
                  <c:v>2.64</c:v>
                </c:pt>
                <c:pt idx="60">
                  <c:v>2.6</c:v>
                </c:pt>
                <c:pt idx="61">
                  <c:v>2.56</c:v>
                </c:pt>
                <c:pt idx="62">
                  <c:v>2.52</c:v>
                </c:pt>
                <c:pt idx="63">
                  <c:v>2.48</c:v>
                </c:pt>
                <c:pt idx="64">
                  <c:v>2.44</c:v>
                </c:pt>
                <c:pt idx="65">
                  <c:v>2.4</c:v>
                </c:pt>
                <c:pt idx="66">
                  <c:v>2.36</c:v>
                </c:pt>
                <c:pt idx="67">
                  <c:v>2.3199999999999998</c:v>
                </c:pt>
                <c:pt idx="68">
                  <c:v>2.2799999999999998</c:v>
                </c:pt>
                <c:pt idx="69">
                  <c:v>2.2400000000000002</c:v>
                </c:pt>
                <c:pt idx="70">
                  <c:v>2.2000000000000002</c:v>
                </c:pt>
                <c:pt idx="71">
                  <c:v>2.16</c:v>
                </c:pt>
                <c:pt idx="72">
                  <c:v>2.12</c:v>
                </c:pt>
                <c:pt idx="73">
                  <c:v>2.08</c:v>
                </c:pt>
                <c:pt idx="74">
                  <c:v>2.04</c:v>
                </c:pt>
                <c:pt idx="75">
                  <c:v>2</c:v>
                </c:pt>
                <c:pt idx="76">
                  <c:v>1.96</c:v>
                </c:pt>
                <c:pt idx="77">
                  <c:v>1.9239999999999997</c:v>
                </c:pt>
                <c:pt idx="78">
                  <c:v>1.88</c:v>
                </c:pt>
                <c:pt idx="79">
                  <c:v>1.84</c:v>
                </c:pt>
                <c:pt idx="80">
                  <c:v>1.8</c:v>
                </c:pt>
                <c:pt idx="81">
                  <c:v>1.76</c:v>
                </c:pt>
                <c:pt idx="82">
                  <c:v>1.72</c:v>
                </c:pt>
                <c:pt idx="83">
                  <c:v>1.68</c:v>
                </c:pt>
                <c:pt idx="84">
                  <c:v>1.64</c:v>
                </c:pt>
                <c:pt idx="85">
                  <c:v>1.6</c:v>
                </c:pt>
                <c:pt idx="86">
                  <c:v>1.56</c:v>
                </c:pt>
                <c:pt idx="87">
                  <c:v>1.52</c:v>
                </c:pt>
                <c:pt idx="88">
                  <c:v>1.48</c:v>
                </c:pt>
                <c:pt idx="89">
                  <c:v>1.44</c:v>
                </c:pt>
                <c:pt idx="90">
                  <c:v>1.4</c:v>
                </c:pt>
                <c:pt idx="91">
                  <c:v>1.36</c:v>
                </c:pt>
                <c:pt idx="92">
                  <c:v>1.32</c:v>
                </c:pt>
                <c:pt idx="93">
                  <c:v>1.28</c:v>
                </c:pt>
                <c:pt idx="94">
                  <c:v>1.24</c:v>
                </c:pt>
                <c:pt idx="95">
                  <c:v>1.2</c:v>
                </c:pt>
                <c:pt idx="96">
                  <c:v>1.1599999999999999</c:v>
                </c:pt>
                <c:pt idx="97">
                  <c:v>1.1200000000000001</c:v>
                </c:pt>
                <c:pt idx="98">
                  <c:v>1.08</c:v>
                </c:pt>
                <c:pt idx="99">
                  <c:v>1.04</c:v>
                </c:pt>
                <c:pt idx="100">
                  <c:v>1</c:v>
                </c:pt>
                <c:pt idx="101">
                  <c:v>0.96</c:v>
                </c:pt>
                <c:pt idx="102">
                  <c:v>0.92</c:v>
                </c:pt>
                <c:pt idx="103">
                  <c:v>0.88</c:v>
                </c:pt>
                <c:pt idx="104">
                  <c:v>0.84</c:v>
                </c:pt>
                <c:pt idx="105">
                  <c:v>0.8</c:v>
                </c:pt>
                <c:pt idx="106">
                  <c:v>0.76</c:v>
                </c:pt>
                <c:pt idx="107">
                  <c:v>0.72</c:v>
                </c:pt>
                <c:pt idx="108">
                  <c:v>0.68</c:v>
                </c:pt>
                <c:pt idx="109">
                  <c:v>0.64</c:v>
                </c:pt>
                <c:pt idx="110">
                  <c:v>0.6</c:v>
                </c:pt>
                <c:pt idx="111">
                  <c:v>0.56000000000000005</c:v>
                </c:pt>
                <c:pt idx="112">
                  <c:v>0.52</c:v>
                </c:pt>
                <c:pt idx="113">
                  <c:v>0.48</c:v>
                </c:pt>
                <c:pt idx="114">
                  <c:v>0.44</c:v>
                </c:pt>
                <c:pt idx="115">
                  <c:v>0.4</c:v>
                </c:pt>
                <c:pt idx="116">
                  <c:v>0.36</c:v>
                </c:pt>
                <c:pt idx="117">
                  <c:v>0.32</c:v>
                </c:pt>
                <c:pt idx="118">
                  <c:v>0.28000000000000003</c:v>
                </c:pt>
                <c:pt idx="119">
                  <c:v>0.24</c:v>
                </c:pt>
                <c:pt idx="120">
                  <c:v>0.2</c:v>
                </c:pt>
                <c:pt idx="121">
                  <c:v>0.16</c:v>
                </c:pt>
                <c:pt idx="122">
                  <c:v>0.12</c:v>
                </c:pt>
                <c:pt idx="123">
                  <c:v>0.08</c:v>
                </c:pt>
                <c:pt idx="124">
                  <c:v>0.04</c:v>
                </c:pt>
                <c:pt idx="125">
                  <c:v>0</c:v>
                </c:pt>
                <c:pt idx="126">
                  <c:v>-0.04</c:v>
                </c:pt>
                <c:pt idx="127">
                  <c:v>-0.08</c:v>
                </c:pt>
                <c:pt idx="128">
                  <c:v>-0.12</c:v>
                </c:pt>
                <c:pt idx="129">
                  <c:v>-0.16</c:v>
                </c:pt>
                <c:pt idx="130">
                  <c:v>-0.2</c:v>
                </c:pt>
                <c:pt idx="131">
                  <c:v>-0.24</c:v>
                </c:pt>
                <c:pt idx="132">
                  <c:v>-0.28000000000000003</c:v>
                </c:pt>
                <c:pt idx="133">
                  <c:v>-0.32</c:v>
                </c:pt>
                <c:pt idx="134">
                  <c:v>-0.36</c:v>
                </c:pt>
                <c:pt idx="135">
                  <c:v>-0.4</c:v>
                </c:pt>
                <c:pt idx="136">
                  <c:v>-0.44</c:v>
                </c:pt>
                <c:pt idx="137">
                  <c:v>-0.48</c:v>
                </c:pt>
                <c:pt idx="138">
                  <c:v>-0.52</c:v>
                </c:pt>
                <c:pt idx="139">
                  <c:v>-0.56000000000000005</c:v>
                </c:pt>
                <c:pt idx="140">
                  <c:v>-0.6</c:v>
                </c:pt>
                <c:pt idx="141">
                  <c:v>-0.64</c:v>
                </c:pt>
                <c:pt idx="142">
                  <c:v>-0.68</c:v>
                </c:pt>
                <c:pt idx="143">
                  <c:v>-0.72</c:v>
                </c:pt>
                <c:pt idx="144">
                  <c:v>-0.76</c:v>
                </c:pt>
                <c:pt idx="145">
                  <c:v>-0.8</c:v>
                </c:pt>
                <c:pt idx="146">
                  <c:v>-0.84</c:v>
                </c:pt>
                <c:pt idx="147">
                  <c:v>-0.88</c:v>
                </c:pt>
                <c:pt idx="148">
                  <c:v>-0.92</c:v>
                </c:pt>
                <c:pt idx="149">
                  <c:v>-0.96</c:v>
                </c:pt>
                <c:pt idx="150">
                  <c:v>-1</c:v>
                </c:pt>
                <c:pt idx="151">
                  <c:v>-1.04</c:v>
                </c:pt>
                <c:pt idx="152">
                  <c:v>-1.08</c:v>
                </c:pt>
                <c:pt idx="153">
                  <c:v>-1.1200000000000001</c:v>
                </c:pt>
                <c:pt idx="154">
                  <c:v>-1.1599999999999999</c:v>
                </c:pt>
                <c:pt idx="155">
                  <c:v>-1.2</c:v>
                </c:pt>
                <c:pt idx="156">
                  <c:v>-1.24</c:v>
                </c:pt>
                <c:pt idx="157">
                  <c:v>-1.28</c:v>
                </c:pt>
                <c:pt idx="158">
                  <c:v>-1.32</c:v>
                </c:pt>
                <c:pt idx="159">
                  <c:v>-1.36</c:v>
                </c:pt>
                <c:pt idx="160">
                  <c:v>-1.4</c:v>
                </c:pt>
                <c:pt idx="161">
                  <c:v>-1.44</c:v>
                </c:pt>
                <c:pt idx="162">
                  <c:v>-1.48</c:v>
                </c:pt>
                <c:pt idx="163">
                  <c:v>-1.52</c:v>
                </c:pt>
                <c:pt idx="164">
                  <c:v>-1.56</c:v>
                </c:pt>
                <c:pt idx="165">
                  <c:v>-1.6</c:v>
                </c:pt>
                <c:pt idx="166">
                  <c:v>-1.64</c:v>
                </c:pt>
                <c:pt idx="167">
                  <c:v>-1.68</c:v>
                </c:pt>
                <c:pt idx="168">
                  <c:v>-1.72</c:v>
                </c:pt>
                <c:pt idx="169">
                  <c:v>-1.76</c:v>
                </c:pt>
                <c:pt idx="170">
                  <c:v>-1.8</c:v>
                </c:pt>
                <c:pt idx="171">
                  <c:v>-1.84</c:v>
                </c:pt>
                <c:pt idx="172">
                  <c:v>-1.88</c:v>
                </c:pt>
                <c:pt idx="173">
                  <c:v>-1.92</c:v>
                </c:pt>
                <c:pt idx="174">
                  <c:v>-1.96</c:v>
                </c:pt>
                <c:pt idx="175">
                  <c:v>-2</c:v>
                </c:pt>
                <c:pt idx="176">
                  <c:v>-2.04</c:v>
                </c:pt>
                <c:pt idx="177">
                  <c:v>-2.08</c:v>
                </c:pt>
                <c:pt idx="178">
                  <c:v>-2.12</c:v>
                </c:pt>
                <c:pt idx="179">
                  <c:v>-2.16</c:v>
                </c:pt>
                <c:pt idx="180">
                  <c:v>-2.2000000000000002</c:v>
                </c:pt>
                <c:pt idx="181">
                  <c:v>-2.2400000000000002</c:v>
                </c:pt>
                <c:pt idx="182">
                  <c:v>-2.2799999999999998</c:v>
                </c:pt>
                <c:pt idx="183">
                  <c:v>-2.3199999999999998</c:v>
                </c:pt>
                <c:pt idx="184">
                  <c:v>-2.36</c:v>
                </c:pt>
                <c:pt idx="185">
                  <c:v>-2.4</c:v>
                </c:pt>
                <c:pt idx="186">
                  <c:v>-2.44</c:v>
                </c:pt>
                <c:pt idx="187">
                  <c:v>-2.48</c:v>
                </c:pt>
                <c:pt idx="188">
                  <c:v>-2.52</c:v>
                </c:pt>
                <c:pt idx="189">
                  <c:v>-2.56</c:v>
                </c:pt>
                <c:pt idx="190">
                  <c:v>-2.6</c:v>
                </c:pt>
                <c:pt idx="191">
                  <c:v>-2.64</c:v>
                </c:pt>
                <c:pt idx="192">
                  <c:v>-2.68</c:v>
                </c:pt>
                <c:pt idx="193">
                  <c:v>-2.72</c:v>
                </c:pt>
                <c:pt idx="194">
                  <c:v>-2.76</c:v>
                </c:pt>
                <c:pt idx="195">
                  <c:v>-2.8</c:v>
                </c:pt>
                <c:pt idx="196">
                  <c:v>-2.84</c:v>
                </c:pt>
                <c:pt idx="197">
                  <c:v>-2.88</c:v>
                </c:pt>
                <c:pt idx="198">
                  <c:v>-2.92</c:v>
                </c:pt>
                <c:pt idx="199">
                  <c:v>-2.96</c:v>
                </c:pt>
                <c:pt idx="200">
                  <c:v>-3</c:v>
                </c:pt>
                <c:pt idx="201">
                  <c:v>-3.04</c:v>
                </c:pt>
                <c:pt idx="202">
                  <c:v>-3.08</c:v>
                </c:pt>
                <c:pt idx="203">
                  <c:v>-3.12</c:v>
                </c:pt>
                <c:pt idx="204">
                  <c:v>-3.16</c:v>
                </c:pt>
                <c:pt idx="205">
                  <c:v>-3.2</c:v>
                </c:pt>
                <c:pt idx="206">
                  <c:v>-3.24</c:v>
                </c:pt>
                <c:pt idx="207">
                  <c:v>-3.28</c:v>
                </c:pt>
                <c:pt idx="208">
                  <c:v>-3.32</c:v>
                </c:pt>
                <c:pt idx="209">
                  <c:v>-3.36</c:v>
                </c:pt>
                <c:pt idx="210">
                  <c:v>-3.4</c:v>
                </c:pt>
                <c:pt idx="211">
                  <c:v>-3.44</c:v>
                </c:pt>
                <c:pt idx="212">
                  <c:v>-3.48</c:v>
                </c:pt>
                <c:pt idx="213">
                  <c:v>-3.52</c:v>
                </c:pt>
                <c:pt idx="214">
                  <c:v>-3.56</c:v>
                </c:pt>
                <c:pt idx="215">
                  <c:v>-3.6</c:v>
                </c:pt>
                <c:pt idx="216">
                  <c:v>-3.64</c:v>
                </c:pt>
                <c:pt idx="217">
                  <c:v>-3.68</c:v>
                </c:pt>
                <c:pt idx="218">
                  <c:v>-3.72</c:v>
                </c:pt>
                <c:pt idx="219">
                  <c:v>-3.76</c:v>
                </c:pt>
                <c:pt idx="220">
                  <c:v>-3.8</c:v>
                </c:pt>
                <c:pt idx="221">
                  <c:v>-3.84</c:v>
                </c:pt>
                <c:pt idx="222">
                  <c:v>-3.88</c:v>
                </c:pt>
                <c:pt idx="223">
                  <c:v>-3.92</c:v>
                </c:pt>
                <c:pt idx="224">
                  <c:v>-3.96</c:v>
                </c:pt>
                <c:pt idx="225">
                  <c:v>-4</c:v>
                </c:pt>
                <c:pt idx="226">
                  <c:v>-4.04</c:v>
                </c:pt>
                <c:pt idx="227">
                  <c:v>-4.08</c:v>
                </c:pt>
                <c:pt idx="228">
                  <c:v>-4.12</c:v>
                </c:pt>
                <c:pt idx="229">
                  <c:v>-4.16</c:v>
                </c:pt>
                <c:pt idx="230">
                  <c:v>-4.2</c:v>
                </c:pt>
                <c:pt idx="231">
                  <c:v>-4.24</c:v>
                </c:pt>
                <c:pt idx="232">
                  <c:v>-4.28</c:v>
                </c:pt>
                <c:pt idx="233">
                  <c:v>-4.32</c:v>
                </c:pt>
                <c:pt idx="234">
                  <c:v>-4.3600000000000003</c:v>
                </c:pt>
                <c:pt idx="235">
                  <c:v>-4.4000000000000004</c:v>
                </c:pt>
                <c:pt idx="236">
                  <c:v>-4.4400000000000004</c:v>
                </c:pt>
                <c:pt idx="237">
                  <c:v>-4.4800000000000004</c:v>
                </c:pt>
                <c:pt idx="238">
                  <c:v>-4.5199999999999996</c:v>
                </c:pt>
                <c:pt idx="239">
                  <c:v>-4.5599999999999996</c:v>
                </c:pt>
                <c:pt idx="240">
                  <c:v>-4.5999999999999996</c:v>
                </c:pt>
                <c:pt idx="241">
                  <c:v>-4.6399999999999997</c:v>
                </c:pt>
                <c:pt idx="242">
                  <c:v>-4.68</c:v>
                </c:pt>
                <c:pt idx="243">
                  <c:v>-4.72</c:v>
                </c:pt>
                <c:pt idx="244">
                  <c:v>-4.76</c:v>
                </c:pt>
                <c:pt idx="245">
                  <c:v>-4.8</c:v>
                </c:pt>
                <c:pt idx="246">
                  <c:v>-4.84</c:v>
                </c:pt>
                <c:pt idx="247">
                  <c:v>-4.88</c:v>
                </c:pt>
                <c:pt idx="248">
                  <c:v>-4.92</c:v>
                </c:pt>
                <c:pt idx="249">
                  <c:v>-4.96</c:v>
                </c:pt>
                <c:pt idx="250">
                  <c:v>-5</c:v>
                </c:pt>
              </c:numCache>
            </c:numRef>
          </c:val>
          <c:smooth val="0"/>
          <c:extLst>
            <c:ext xmlns:c16="http://schemas.microsoft.com/office/drawing/2014/chart" uri="{C3380CC4-5D6E-409C-BE32-E72D297353CC}">
              <c16:uniqueId val="{00000008-5EC2-4398-A1F1-86DFB39BB308}"/>
            </c:ext>
          </c:extLst>
        </c:ser>
        <c:ser>
          <c:idx val="5"/>
          <c:order val="4"/>
          <c:spPr>
            <a:ln w="6350">
              <a:solidFill>
                <a:schemeClr val="accent6">
                  <a:lumMod val="50000"/>
                  <a:alpha val="50000"/>
                </a:schemeClr>
              </a:solidFill>
            </a:ln>
          </c:spPr>
          <c:marker>
            <c:symbol val="none"/>
          </c:marker>
          <c:dLbls>
            <c:dLbl>
              <c:idx val="21"/>
              <c:layout>
                <c:manualLayout>
                  <c:x val="0.68793681300372556"/>
                  <c:y val="0.25637415804952091"/>
                </c:manualLayout>
              </c:layout>
              <c:tx>
                <c:strRef>
                  <c:f>Analysis!$K$39</c:f>
                  <c:strCache>
                    <c:ptCount val="1"/>
                    <c:pt idx="0">
                      <c:v>2,000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{A27FDFC7-7B82-456D-B4AD-1F6D10948A5B}</c15:txfldGUID>
                      <c15:f>Analysis!$K$39</c15:f>
                      <c15:dlblFieldTableCache>
                        <c:ptCount val="1"/>
                        <c:pt idx="0">
                          <c:v>2,000</c:v>
                        </c:pt>
                      </c15:dlblFieldTableCache>
                    </c15:dlblFTEntry>
                  </c15:dlblFieldTable>
                  <c15:showDataLabelsRange val="0"/>
                </c:ext>
                <c:ext xmlns:c16="http://schemas.microsoft.com/office/drawing/2014/chart" uri="{C3380CC4-5D6E-409C-BE32-E72D297353CC}">
                  <c16:uniqueId val="{00000009-5EC2-4398-A1F1-86DFB39BB308}"/>
                </c:ext>
              </c:extLst>
            </c:dLbl>
            <c:spPr>
              <a:noFill/>
              <a:ln>
                <a:noFill/>
              </a:ln>
              <a:effectLst/>
            </c:spPr>
            <c:txPr>
              <a:bodyPr/>
              <a:lstStyle/>
              <a:p>
                <a:pPr>
                  <a:defRPr sz="1200">
                    <a:solidFill>
                      <a:schemeClr val="accent6">
                        <a:lumMod val="75000"/>
                      </a:schemeClr>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Analysis!$K$40:$K$290</c:f>
              <c:numCache>
                <c:formatCode>#,##0.00</c:formatCode>
                <c:ptCount val="251"/>
                <c:pt idx="0">
                  <c:v>10</c:v>
                </c:pt>
                <c:pt idx="1">
                  <c:v>9.9600000000000009</c:v>
                </c:pt>
                <c:pt idx="2">
                  <c:v>9.92</c:v>
                </c:pt>
                <c:pt idx="3">
                  <c:v>9.8800000000000008</c:v>
                </c:pt>
                <c:pt idx="4">
                  <c:v>9.84</c:v>
                </c:pt>
                <c:pt idx="5">
                  <c:v>9.8000000000000007</c:v>
                </c:pt>
                <c:pt idx="6">
                  <c:v>9.76</c:v>
                </c:pt>
                <c:pt idx="7">
                  <c:v>9.7200000000000006</c:v>
                </c:pt>
                <c:pt idx="8">
                  <c:v>9.68</c:v>
                </c:pt>
                <c:pt idx="9">
                  <c:v>9.64</c:v>
                </c:pt>
                <c:pt idx="10">
                  <c:v>9.6</c:v>
                </c:pt>
                <c:pt idx="11">
                  <c:v>9.56</c:v>
                </c:pt>
                <c:pt idx="12">
                  <c:v>9.52</c:v>
                </c:pt>
                <c:pt idx="13">
                  <c:v>9.48</c:v>
                </c:pt>
                <c:pt idx="14">
                  <c:v>9.44</c:v>
                </c:pt>
                <c:pt idx="15">
                  <c:v>9.4</c:v>
                </c:pt>
                <c:pt idx="16">
                  <c:v>9.36</c:v>
                </c:pt>
                <c:pt idx="17">
                  <c:v>9.32</c:v>
                </c:pt>
                <c:pt idx="18">
                  <c:v>9.2799999999999994</c:v>
                </c:pt>
                <c:pt idx="19">
                  <c:v>9.24</c:v>
                </c:pt>
                <c:pt idx="20">
                  <c:v>9.1999999999999993</c:v>
                </c:pt>
                <c:pt idx="21">
                  <c:v>9.16</c:v>
                </c:pt>
                <c:pt idx="22">
                  <c:v>9.1199999999999992</c:v>
                </c:pt>
                <c:pt idx="23">
                  <c:v>9.08</c:v>
                </c:pt>
                <c:pt idx="24">
                  <c:v>9.0399999999999991</c:v>
                </c:pt>
                <c:pt idx="25">
                  <c:v>9</c:v>
                </c:pt>
                <c:pt idx="26">
                  <c:v>8.9600000000000009</c:v>
                </c:pt>
                <c:pt idx="27">
                  <c:v>8.92</c:v>
                </c:pt>
                <c:pt idx="28">
                  <c:v>8.8800000000000008</c:v>
                </c:pt>
                <c:pt idx="29">
                  <c:v>8.84</c:v>
                </c:pt>
                <c:pt idx="30">
                  <c:v>8.8000000000000007</c:v>
                </c:pt>
                <c:pt idx="31">
                  <c:v>8.76</c:v>
                </c:pt>
                <c:pt idx="32">
                  <c:v>8.7200000000000006</c:v>
                </c:pt>
                <c:pt idx="33">
                  <c:v>8.68</c:v>
                </c:pt>
                <c:pt idx="34">
                  <c:v>8.64</c:v>
                </c:pt>
                <c:pt idx="35">
                  <c:v>8.6</c:v>
                </c:pt>
                <c:pt idx="36">
                  <c:v>8.56</c:v>
                </c:pt>
                <c:pt idx="37">
                  <c:v>8.52</c:v>
                </c:pt>
                <c:pt idx="38">
                  <c:v>8.48</c:v>
                </c:pt>
                <c:pt idx="39">
                  <c:v>8.44</c:v>
                </c:pt>
                <c:pt idx="40">
                  <c:v>8.4</c:v>
                </c:pt>
                <c:pt idx="41">
                  <c:v>8.36</c:v>
                </c:pt>
                <c:pt idx="42">
                  <c:v>8.32</c:v>
                </c:pt>
                <c:pt idx="43">
                  <c:v>8.2799999999999994</c:v>
                </c:pt>
                <c:pt idx="44">
                  <c:v>8.24</c:v>
                </c:pt>
                <c:pt idx="45">
                  <c:v>8.1999999999999993</c:v>
                </c:pt>
                <c:pt idx="46">
                  <c:v>8.16</c:v>
                </c:pt>
                <c:pt idx="47">
                  <c:v>8.1199999999999992</c:v>
                </c:pt>
                <c:pt idx="48">
                  <c:v>8.08</c:v>
                </c:pt>
                <c:pt idx="49">
                  <c:v>8.0399999999999991</c:v>
                </c:pt>
                <c:pt idx="50">
                  <c:v>8</c:v>
                </c:pt>
                <c:pt idx="51">
                  <c:v>7.96</c:v>
                </c:pt>
                <c:pt idx="52">
                  <c:v>7.92</c:v>
                </c:pt>
                <c:pt idx="53">
                  <c:v>7.88</c:v>
                </c:pt>
                <c:pt idx="54">
                  <c:v>7.84</c:v>
                </c:pt>
                <c:pt idx="55">
                  <c:v>7.8</c:v>
                </c:pt>
                <c:pt idx="56">
                  <c:v>7.76</c:v>
                </c:pt>
                <c:pt idx="57">
                  <c:v>7.72</c:v>
                </c:pt>
                <c:pt idx="58">
                  <c:v>7.68</c:v>
                </c:pt>
                <c:pt idx="59">
                  <c:v>7.64</c:v>
                </c:pt>
                <c:pt idx="60">
                  <c:v>7.6</c:v>
                </c:pt>
                <c:pt idx="61">
                  <c:v>7.56</c:v>
                </c:pt>
                <c:pt idx="62">
                  <c:v>7.52</c:v>
                </c:pt>
                <c:pt idx="63">
                  <c:v>7.48</c:v>
                </c:pt>
                <c:pt idx="64">
                  <c:v>7.44</c:v>
                </c:pt>
                <c:pt idx="65">
                  <c:v>7.4</c:v>
                </c:pt>
                <c:pt idx="66">
                  <c:v>7.36</c:v>
                </c:pt>
                <c:pt idx="67">
                  <c:v>7.32</c:v>
                </c:pt>
                <c:pt idx="68">
                  <c:v>7.28</c:v>
                </c:pt>
                <c:pt idx="69">
                  <c:v>7.24</c:v>
                </c:pt>
                <c:pt idx="70">
                  <c:v>7.2</c:v>
                </c:pt>
                <c:pt idx="71">
                  <c:v>7.16</c:v>
                </c:pt>
                <c:pt idx="72">
                  <c:v>7.12</c:v>
                </c:pt>
                <c:pt idx="73">
                  <c:v>7.08</c:v>
                </c:pt>
                <c:pt idx="74">
                  <c:v>7.04</c:v>
                </c:pt>
                <c:pt idx="75">
                  <c:v>7</c:v>
                </c:pt>
                <c:pt idx="76">
                  <c:v>6.96</c:v>
                </c:pt>
                <c:pt idx="77">
                  <c:v>6.9239999999999995</c:v>
                </c:pt>
                <c:pt idx="78">
                  <c:v>6.88</c:v>
                </c:pt>
                <c:pt idx="79">
                  <c:v>6.84</c:v>
                </c:pt>
                <c:pt idx="80">
                  <c:v>6.8</c:v>
                </c:pt>
                <c:pt idx="81">
                  <c:v>6.76</c:v>
                </c:pt>
                <c:pt idx="82">
                  <c:v>6.72</c:v>
                </c:pt>
                <c:pt idx="83">
                  <c:v>6.68</c:v>
                </c:pt>
                <c:pt idx="84">
                  <c:v>6.64</c:v>
                </c:pt>
                <c:pt idx="85">
                  <c:v>6.6</c:v>
                </c:pt>
                <c:pt idx="86">
                  <c:v>6.56</c:v>
                </c:pt>
                <c:pt idx="87">
                  <c:v>6.52</c:v>
                </c:pt>
                <c:pt idx="88">
                  <c:v>6.48</c:v>
                </c:pt>
                <c:pt idx="89">
                  <c:v>6.44</c:v>
                </c:pt>
                <c:pt idx="90">
                  <c:v>6.4</c:v>
                </c:pt>
                <c:pt idx="91">
                  <c:v>6.36</c:v>
                </c:pt>
                <c:pt idx="92">
                  <c:v>6.32</c:v>
                </c:pt>
                <c:pt idx="93">
                  <c:v>6.28</c:v>
                </c:pt>
                <c:pt idx="94">
                  <c:v>6.24</c:v>
                </c:pt>
                <c:pt idx="95">
                  <c:v>6.2</c:v>
                </c:pt>
                <c:pt idx="96">
                  <c:v>6.16</c:v>
                </c:pt>
                <c:pt idx="97">
                  <c:v>6.12</c:v>
                </c:pt>
                <c:pt idx="98">
                  <c:v>6.08</c:v>
                </c:pt>
                <c:pt idx="99">
                  <c:v>6.04</c:v>
                </c:pt>
                <c:pt idx="100">
                  <c:v>6</c:v>
                </c:pt>
                <c:pt idx="101">
                  <c:v>5.96</c:v>
                </c:pt>
                <c:pt idx="102">
                  <c:v>5.92</c:v>
                </c:pt>
                <c:pt idx="103">
                  <c:v>5.88</c:v>
                </c:pt>
                <c:pt idx="104">
                  <c:v>5.84</c:v>
                </c:pt>
                <c:pt idx="105">
                  <c:v>5.8</c:v>
                </c:pt>
                <c:pt idx="106">
                  <c:v>5.76</c:v>
                </c:pt>
                <c:pt idx="107">
                  <c:v>5.72</c:v>
                </c:pt>
                <c:pt idx="108">
                  <c:v>5.68</c:v>
                </c:pt>
                <c:pt idx="109">
                  <c:v>5.64</c:v>
                </c:pt>
                <c:pt idx="110">
                  <c:v>5.6</c:v>
                </c:pt>
                <c:pt idx="111">
                  <c:v>5.56</c:v>
                </c:pt>
                <c:pt idx="112">
                  <c:v>5.52</c:v>
                </c:pt>
                <c:pt idx="113">
                  <c:v>5.48</c:v>
                </c:pt>
                <c:pt idx="114">
                  <c:v>5.44</c:v>
                </c:pt>
                <c:pt idx="115">
                  <c:v>5.4</c:v>
                </c:pt>
                <c:pt idx="116">
                  <c:v>5.36</c:v>
                </c:pt>
                <c:pt idx="117">
                  <c:v>5.32</c:v>
                </c:pt>
                <c:pt idx="118">
                  <c:v>5.28</c:v>
                </c:pt>
                <c:pt idx="119">
                  <c:v>5.24</c:v>
                </c:pt>
                <c:pt idx="120">
                  <c:v>5.2</c:v>
                </c:pt>
                <c:pt idx="121">
                  <c:v>5.16</c:v>
                </c:pt>
                <c:pt idx="122">
                  <c:v>5.12</c:v>
                </c:pt>
                <c:pt idx="123">
                  <c:v>5.08</c:v>
                </c:pt>
                <c:pt idx="124">
                  <c:v>5.04</c:v>
                </c:pt>
                <c:pt idx="125">
                  <c:v>5</c:v>
                </c:pt>
                <c:pt idx="126">
                  <c:v>4.96</c:v>
                </c:pt>
                <c:pt idx="127">
                  <c:v>4.92</c:v>
                </c:pt>
                <c:pt idx="128">
                  <c:v>4.88</c:v>
                </c:pt>
                <c:pt idx="129">
                  <c:v>4.84</c:v>
                </c:pt>
                <c:pt idx="130">
                  <c:v>4.8</c:v>
                </c:pt>
                <c:pt idx="131">
                  <c:v>4.76</c:v>
                </c:pt>
                <c:pt idx="132">
                  <c:v>4.72</c:v>
                </c:pt>
                <c:pt idx="133">
                  <c:v>4.68</c:v>
                </c:pt>
                <c:pt idx="134">
                  <c:v>4.6399999999999997</c:v>
                </c:pt>
                <c:pt idx="135">
                  <c:v>4.5999999999999996</c:v>
                </c:pt>
                <c:pt idx="136">
                  <c:v>4.5599999999999996</c:v>
                </c:pt>
                <c:pt idx="137">
                  <c:v>4.5199999999999996</c:v>
                </c:pt>
                <c:pt idx="138">
                  <c:v>4.4800000000000004</c:v>
                </c:pt>
                <c:pt idx="139">
                  <c:v>4.4400000000000004</c:v>
                </c:pt>
                <c:pt idx="140">
                  <c:v>4.4000000000000004</c:v>
                </c:pt>
                <c:pt idx="141">
                  <c:v>4.3600000000000003</c:v>
                </c:pt>
                <c:pt idx="142">
                  <c:v>4.32</c:v>
                </c:pt>
                <c:pt idx="143">
                  <c:v>4.28</c:v>
                </c:pt>
                <c:pt idx="144">
                  <c:v>4.24</c:v>
                </c:pt>
                <c:pt idx="145">
                  <c:v>4.2</c:v>
                </c:pt>
                <c:pt idx="146">
                  <c:v>4.16</c:v>
                </c:pt>
                <c:pt idx="147">
                  <c:v>4.12</c:v>
                </c:pt>
                <c:pt idx="148">
                  <c:v>4.08</c:v>
                </c:pt>
                <c:pt idx="149">
                  <c:v>4.04</c:v>
                </c:pt>
                <c:pt idx="150">
                  <c:v>4</c:v>
                </c:pt>
                <c:pt idx="151">
                  <c:v>3.96</c:v>
                </c:pt>
                <c:pt idx="152">
                  <c:v>3.92</c:v>
                </c:pt>
                <c:pt idx="153">
                  <c:v>3.88</c:v>
                </c:pt>
                <c:pt idx="154">
                  <c:v>3.84</c:v>
                </c:pt>
                <c:pt idx="155">
                  <c:v>3.8</c:v>
                </c:pt>
                <c:pt idx="156">
                  <c:v>3.76</c:v>
                </c:pt>
                <c:pt idx="157">
                  <c:v>3.72</c:v>
                </c:pt>
                <c:pt idx="158">
                  <c:v>3.68</c:v>
                </c:pt>
                <c:pt idx="159">
                  <c:v>3.64</c:v>
                </c:pt>
                <c:pt idx="160">
                  <c:v>3.6</c:v>
                </c:pt>
                <c:pt idx="161">
                  <c:v>3.56</c:v>
                </c:pt>
                <c:pt idx="162">
                  <c:v>3.52</c:v>
                </c:pt>
                <c:pt idx="163">
                  <c:v>3.48</c:v>
                </c:pt>
                <c:pt idx="164">
                  <c:v>3.44</c:v>
                </c:pt>
                <c:pt idx="165">
                  <c:v>3.4</c:v>
                </c:pt>
                <c:pt idx="166">
                  <c:v>3.36</c:v>
                </c:pt>
                <c:pt idx="167">
                  <c:v>3.32</c:v>
                </c:pt>
                <c:pt idx="168">
                  <c:v>3.28</c:v>
                </c:pt>
                <c:pt idx="169">
                  <c:v>3.24</c:v>
                </c:pt>
                <c:pt idx="170">
                  <c:v>3.2</c:v>
                </c:pt>
                <c:pt idx="171">
                  <c:v>3.16</c:v>
                </c:pt>
                <c:pt idx="172">
                  <c:v>3.12</c:v>
                </c:pt>
                <c:pt idx="173">
                  <c:v>3.08</c:v>
                </c:pt>
                <c:pt idx="174">
                  <c:v>3.04</c:v>
                </c:pt>
                <c:pt idx="175">
                  <c:v>3</c:v>
                </c:pt>
                <c:pt idx="176">
                  <c:v>2.96</c:v>
                </c:pt>
                <c:pt idx="177">
                  <c:v>2.92</c:v>
                </c:pt>
                <c:pt idx="178">
                  <c:v>2.88</c:v>
                </c:pt>
                <c:pt idx="179">
                  <c:v>2.84</c:v>
                </c:pt>
                <c:pt idx="180">
                  <c:v>2.8</c:v>
                </c:pt>
                <c:pt idx="181">
                  <c:v>2.76</c:v>
                </c:pt>
                <c:pt idx="182">
                  <c:v>2.72</c:v>
                </c:pt>
                <c:pt idx="183">
                  <c:v>2.68</c:v>
                </c:pt>
                <c:pt idx="184">
                  <c:v>2.64</c:v>
                </c:pt>
                <c:pt idx="185">
                  <c:v>2.6</c:v>
                </c:pt>
                <c:pt idx="186">
                  <c:v>2.56</c:v>
                </c:pt>
                <c:pt idx="187">
                  <c:v>2.52</c:v>
                </c:pt>
                <c:pt idx="188">
                  <c:v>2.48</c:v>
                </c:pt>
                <c:pt idx="189">
                  <c:v>2.44</c:v>
                </c:pt>
                <c:pt idx="190">
                  <c:v>2.4</c:v>
                </c:pt>
                <c:pt idx="191">
                  <c:v>2.36</c:v>
                </c:pt>
                <c:pt idx="192">
                  <c:v>2.3199999999999998</c:v>
                </c:pt>
                <c:pt idx="193">
                  <c:v>2.2799999999999998</c:v>
                </c:pt>
                <c:pt idx="194">
                  <c:v>2.2400000000000002</c:v>
                </c:pt>
                <c:pt idx="195">
                  <c:v>2.2000000000000002</c:v>
                </c:pt>
                <c:pt idx="196">
                  <c:v>2.16</c:v>
                </c:pt>
                <c:pt idx="197">
                  <c:v>2.12</c:v>
                </c:pt>
                <c:pt idx="198">
                  <c:v>2.08</c:v>
                </c:pt>
                <c:pt idx="199">
                  <c:v>2.04</c:v>
                </c:pt>
                <c:pt idx="200">
                  <c:v>2</c:v>
                </c:pt>
                <c:pt idx="201">
                  <c:v>1.96</c:v>
                </c:pt>
                <c:pt idx="202">
                  <c:v>1.92</c:v>
                </c:pt>
                <c:pt idx="203">
                  <c:v>1.88</c:v>
                </c:pt>
                <c:pt idx="204">
                  <c:v>1.84</c:v>
                </c:pt>
                <c:pt idx="205">
                  <c:v>1.8</c:v>
                </c:pt>
                <c:pt idx="206">
                  <c:v>1.76</c:v>
                </c:pt>
                <c:pt idx="207">
                  <c:v>1.72</c:v>
                </c:pt>
                <c:pt idx="208">
                  <c:v>1.68</c:v>
                </c:pt>
                <c:pt idx="209">
                  <c:v>1.64</c:v>
                </c:pt>
                <c:pt idx="210">
                  <c:v>1.6</c:v>
                </c:pt>
                <c:pt idx="211">
                  <c:v>1.56</c:v>
                </c:pt>
                <c:pt idx="212">
                  <c:v>1.52</c:v>
                </c:pt>
                <c:pt idx="213">
                  <c:v>1.48</c:v>
                </c:pt>
                <c:pt idx="214">
                  <c:v>1.44</c:v>
                </c:pt>
                <c:pt idx="215">
                  <c:v>1.4</c:v>
                </c:pt>
                <c:pt idx="216">
                  <c:v>1.36</c:v>
                </c:pt>
                <c:pt idx="217">
                  <c:v>1.32</c:v>
                </c:pt>
                <c:pt idx="218">
                  <c:v>1.28</c:v>
                </c:pt>
                <c:pt idx="219">
                  <c:v>1.24</c:v>
                </c:pt>
                <c:pt idx="220">
                  <c:v>1.2</c:v>
                </c:pt>
                <c:pt idx="221">
                  <c:v>1.1599999999999999</c:v>
                </c:pt>
                <c:pt idx="222">
                  <c:v>1.1200000000000001</c:v>
                </c:pt>
                <c:pt idx="223">
                  <c:v>1.08</c:v>
                </c:pt>
                <c:pt idx="224">
                  <c:v>1.04</c:v>
                </c:pt>
                <c:pt idx="225">
                  <c:v>1</c:v>
                </c:pt>
                <c:pt idx="226">
                  <c:v>0.96</c:v>
                </c:pt>
                <c:pt idx="227">
                  <c:v>0.92</c:v>
                </c:pt>
                <c:pt idx="228">
                  <c:v>0.88</c:v>
                </c:pt>
                <c:pt idx="229">
                  <c:v>0.84</c:v>
                </c:pt>
                <c:pt idx="230">
                  <c:v>0.8</c:v>
                </c:pt>
                <c:pt idx="231">
                  <c:v>0.76</c:v>
                </c:pt>
                <c:pt idx="232">
                  <c:v>0.72</c:v>
                </c:pt>
                <c:pt idx="233">
                  <c:v>0.68</c:v>
                </c:pt>
                <c:pt idx="234">
                  <c:v>0.64</c:v>
                </c:pt>
                <c:pt idx="235">
                  <c:v>0.6</c:v>
                </c:pt>
                <c:pt idx="236">
                  <c:v>0.56000000000000005</c:v>
                </c:pt>
                <c:pt idx="237">
                  <c:v>0.52</c:v>
                </c:pt>
                <c:pt idx="238">
                  <c:v>0.48</c:v>
                </c:pt>
                <c:pt idx="239">
                  <c:v>0.44</c:v>
                </c:pt>
                <c:pt idx="240">
                  <c:v>0.4</c:v>
                </c:pt>
                <c:pt idx="241">
                  <c:v>0.36</c:v>
                </c:pt>
                <c:pt idx="242">
                  <c:v>0.32</c:v>
                </c:pt>
                <c:pt idx="243">
                  <c:v>0.28000000000000003</c:v>
                </c:pt>
                <c:pt idx="244">
                  <c:v>0.24</c:v>
                </c:pt>
                <c:pt idx="245">
                  <c:v>0.2</c:v>
                </c:pt>
                <c:pt idx="246">
                  <c:v>0.16</c:v>
                </c:pt>
                <c:pt idx="247">
                  <c:v>0.12</c:v>
                </c:pt>
                <c:pt idx="248">
                  <c:v>0.08</c:v>
                </c:pt>
                <c:pt idx="249">
                  <c:v>0.04</c:v>
                </c:pt>
                <c:pt idx="250">
                  <c:v>0</c:v>
                </c:pt>
              </c:numCache>
            </c:numRef>
          </c:val>
          <c:smooth val="0"/>
          <c:extLst>
            <c:ext xmlns:c16="http://schemas.microsoft.com/office/drawing/2014/chart" uri="{C3380CC4-5D6E-409C-BE32-E72D297353CC}">
              <c16:uniqueId val="{0000000A-5EC2-4398-A1F1-86DFB39BB308}"/>
            </c:ext>
          </c:extLst>
        </c:ser>
        <c:ser>
          <c:idx val="6"/>
          <c:order val="5"/>
          <c:spPr>
            <a:ln w="6350">
              <a:solidFill>
                <a:schemeClr val="accent6">
                  <a:lumMod val="50000"/>
                  <a:alpha val="50000"/>
                </a:schemeClr>
              </a:solidFill>
            </a:ln>
          </c:spPr>
          <c:marker>
            <c:symbol val="none"/>
          </c:marker>
          <c:dLbls>
            <c:dLbl>
              <c:idx val="25"/>
              <c:layout>
                <c:manualLayout>
                  <c:x val="0.67394374826672165"/>
                  <c:y val="0.24719223350093286"/>
                </c:manualLayout>
              </c:layout>
              <c:tx>
                <c:strRef>
                  <c:f>Analysis!$L$39</c:f>
                  <c:strCache>
                    <c:ptCount val="1"/>
                    <c:pt idx="0">
                      <c:v>3,000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{7767FED1-16E0-4777-AAC2-DA6299EB6104}</c15:txfldGUID>
                      <c15:f>Analysis!$L$39</c15:f>
                      <c15:dlblFieldTableCache>
                        <c:ptCount val="1"/>
                        <c:pt idx="0">
                          <c:v>3,000</c:v>
                        </c:pt>
                      </c15:dlblFieldTableCache>
                    </c15:dlblFTEntry>
                  </c15:dlblFieldTable>
                  <c15:showDataLabelsRange val="0"/>
                </c:ext>
                <c:ext xmlns:c16="http://schemas.microsoft.com/office/drawing/2014/chart" uri="{C3380CC4-5D6E-409C-BE32-E72D297353CC}">
                  <c16:uniqueId val="{0000000B-5EC2-4398-A1F1-86DFB39BB308}"/>
                </c:ext>
              </c:extLst>
            </c:dLbl>
            <c:spPr>
              <a:noFill/>
              <a:ln>
                <a:noFill/>
              </a:ln>
              <a:effectLst/>
            </c:spPr>
            <c:txPr>
              <a:bodyPr/>
              <a:lstStyle/>
              <a:p>
                <a:pPr>
                  <a:defRPr sz="1200">
                    <a:solidFill>
                      <a:schemeClr val="accent6">
                        <a:lumMod val="75000"/>
                      </a:schemeClr>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Analysis!$L$40:$L$290</c:f>
              <c:numCache>
                <c:formatCode>#,##0.00</c:formatCode>
                <c:ptCount val="251"/>
                <c:pt idx="0">
                  <c:v>15</c:v>
                </c:pt>
                <c:pt idx="1">
                  <c:v>14.96</c:v>
                </c:pt>
                <c:pt idx="2">
                  <c:v>14.92</c:v>
                </c:pt>
                <c:pt idx="3">
                  <c:v>14.88</c:v>
                </c:pt>
                <c:pt idx="4">
                  <c:v>14.84</c:v>
                </c:pt>
                <c:pt idx="5">
                  <c:v>14.8</c:v>
                </c:pt>
                <c:pt idx="6">
                  <c:v>14.76</c:v>
                </c:pt>
                <c:pt idx="7">
                  <c:v>14.72</c:v>
                </c:pt>
                <c:pt idx="8">
                  <c:v>14.68</c:v>
                </c:pt>
                <c:pt idx="9">
                  <c:v>14.64</c:v>
                </c:pt>
                <c:pt idx="10">
                  <c:v>14.6</c:v>
                </c:pt>
                <c:pt idx="11">
                  <c:v>14.56</c:v>
                </c:pt>
                <c:pt idx="12">
                  <c:v>14.52</c:v>
                </c:pt>
                <c:pt idx="13">
                  <c:v>14.48</c:v>
                </c:pt>
                <c:pt idx="14">
                  <c:v>14.44</c:v>
                </c:pt>
                <c:pt idx="15">
                  <c:v>14.4</c:v>
                </c:pt>
                <c:pt idx="16">
                  <c:v>14.36</c:v>
                </c:pt>
                <c:pt idx="17">
                  <c:v>14.32</c:v>
                </c:pt>
                <c:pt idx="18">
                  <c:v>14.28</c:v>
                </c:pt>
                <c:pt idx="19">
                  <c:v>14.24</c:v>
                </c:pt>
                <c:pt idx="20">
                  <c:v>14.2</c:v>
                </c:pt>
                <c:pt idx="21">
                  <c:v>14.16</c:v>
                </c:pt>
                <c:pt idx="22">
                  <c:v>14.12</c:v>
                </c:pt>
                <c:pt idx="23">
                  <c:v>14.08</c:v>
                </c:pt>
                <c:pt idx="24">
                  <c:v>14.04</c:v>
                </c:pt>
                <c:pt idx="25">
                  <c:v>14</c:v>
                </c:pt>
                <c:pt idx="26">
                  <c:v>13.96</c:v>
                </c:pt>
                <c:pt idx="27">
                  <c:v>13.92</c:v>
                </c:pt>
                <c:pt idx="28">
                  <c:v>13.88</c:v>
                </c:pt>
                <c:pt idx="29">
                  <c:v>13.84</c:v>
                </c:pt>
                <c:pt idx="30">
                  <c:v>13.8</c:v>
                </c:pt>
                <c:pt idx="31">
                  <c:v>13.76</c:v>
                </c:pt>
                <c:pt idx="32">
                  <c:v>13.72</c:v>
                </c:pt>
                <c:pt idx="33">
                  <c:v>13.68</c:v>
                </c:pt>
                <c:pt idx="34">
                  <c:v>13.64</c:v>
                </c:pt>
                <c:pt idx="35">
                  <c:v>13.6</c:v>
                </c:pt>
                <c:pt idx="36">
                  <c:v>13.56</c:v>
                </c:pt>
                <c:pt idx="37">
                  <c:v>13.52</c:v>
                </c:pt>
                <c:pt idx="38">
                  <c:v>13.48</c:v>
                </c:pt>
                <c:pt idx="39">
                  <c:v>13.44</c:v>
                </c:pt>
                <c:pt idx="40">
                  <c:v>13.4</c:v>
                </c:pt>
                <c:pt idx="41">
                  <c:v>13.36</c:v>
                </c:pt>
                <c:pt idx="42">
                  <c:v>13.32</c:v>
                </c:pt>
                <c:pt idx="43">
                  <c:v>13.28</c:v>
                </c:pt>
                <c:pt idx="44">
                  <c:v>13.24</c:v>
                </c:pt>
                <c:pt idx="45">
                  <c:v>13.2</c:v>
                </c:pt>
                <c:pt idx="46">
                  <c:v>13.16</c:v>
                </c:pt>
                <c:pt idx="47">
                  <c:v>13.12</c:v>
                </c:pt>
                <c:pt idx="48">
                  <c:v>13.08</c:v>
                </c:pt>
                <c:pt idx="49">
                  <c:v>13.04</c:v>
                </c:pt>
                <c:pt idx="50">
                  <c:v>13</c:v>
                </c:pt>
                <c:pt idx="51">
                  <c:v>12.96</c:v>
                </c:pt>
                <c:pt idx="52">
                  <c:v>12.92</c:v>
                </c:pt>
                <c:pt idx="53">
                  <c:v>12.88</c:v>
                </c:pt>
                <c:pt idx="54">
                  <c:v>12.84</c:v>
                </c:pt>
                <c:pt idx="55">
                  <c:v>12.8</c:v>
                </c:pt>
                <c:pt idx="56">
                  <c:v>12.76</c:v>
                </c:pt>
                <c:pt idx="57">
                  <c:v>12.72</c:v>
                </c:pt>
                <c:pt idx="58">
                  <c:v>12.68</c:v>
                </c:pt>
                <c:pt idx="59">
                  <c:v>12.64</c:v>
                </c:pt>
                <c:pt idx="60">
                  <c:v>12.6</c:v>
                </c:pt>
                <c:pt idx="61">
                  <c:v>12.56</c:v>
                </c:pt>
                <c:pt idx="62">
                  <c:v>12.52</c:v>
                </c:pt>
                <c:pt idx="63">
                  <c:v>12.48</c:v>
                </c:pt>
                <c:pt idx="64">
                  <c:v>12.44</c:v>
                </c:pt>
                <c:pt idx="65">
                  <c:v>12.4</c:v>
                </c:pt>
                <c:pt idx="66">
                  <c:v>12.36</c:v>
                </c:pt>
                <c:pt idx="67">
                  <c:v>12.32</c:v>
                </c:pt>
                <c:pt idx="68">
                  <c:v>12.28</c:v>
                </c:pt>
                <c:pt idx="69">
                  <c:v>12.24</c:v>
                </c:pt>
                <c:pt idx="70">
                  <c:v>12.2</c:v>
                </c:pt>
                <c:pt idx="71">
                  <c:v>12.16</c:v>
                </c:pt>
                <c:pt idx="72">
                  <c:v>12.12</c:v>
                </c:pt>
                <c:pt idx="73">
                  <c:v>12.08</c:v>
                </c:pt>
                <c:pt idx="74">
                  <c:v>12.04</c:v>
                </c:pt>
                <c:pt idx="75">
                  <c:v>12</c:v>
                </c:pt>
                <c:pt idx="76">
                  <c:v>11.96</c:v>
                </c:pt>
                <c:pt idx="77">
                  <c:v>11.924000000000001</c:v>
                </c:pt>
                <c:pt idx="78">
                  <c:v>11.88</c:v>
                </c:pt>
                <c:pt idx="79">
                  <c:v>11.84</c:v>
                </c:pt>
                <c:pt idx="80">
                  <c:v>11.8</c:v>
                </c:pt>
                <c:pt idx="81">
                  <c:v>11.76</c:v>
                </c:pt>
                <c:pt idx="82">
                  <c:v>11.72</c:v>
                </c:pt>
                <c:pt idx="83">
                  <c:v>11.68</c:v>
                </c:pt>
                <c:pt idx="84">
                  <c:v>11.64</c:v>
                </c:pt>
                <c:pt idx="85">
                  <c:v>11.6</c:v>
                </c:pt>
                <c:pt idx="86">
                  <c:v>11.56</c:v>
                </c:pt>
                <c:pt idx="87">
                  <c:v>11.52</c:v>
                </c:pt>
                <c:pt idx="88">
                  <c:v>11.48</c:v>
                </c:pt>
                <c:pt idx="89">
                  <c:v>11.44</c:v>
                </c:pt>
                <c:pt idx="90">
                  <c:v>11.4</c:v>
                </c:pt>
                <c:pt idx="91">
                  <c:v>11.36</c:v>
                </c:pt>
                <c:pt idx="92">
                  <c:v>11.32</c:v>
                </c:pt>
                <c:pt idx="93">
                  <c:v>11.28</c:v>
                </c:pt>
                <c:pt idx="94">
                  <c:v>11.24</c:v>
                </c:pt>
                <c:pt idx="95">
                  <c:v>11.2</c:v>
                </c:pt>
                <c:pt idx="96">
                  <c:v>11.16</c:v>
                </c:pt>
                <c:pt idx="97">
                  <c:v>11.12</c:v>
                </c:pt>
                <c:pt idx="98">
                  <c:v>11.08</c:v>
                </c:pt>
                <c:pt idx="99">
                  <c:v>11.04</c:v>
                </c:pt>
                <c:pt idx="100">
                  <c:v>11</c:v>
                </c:pt>
                <c:pt idx="101">
                  <c:v>10.96</c:v>
                </c:pt>
                <c:pt idx="102">
                  <c:v>10.92</c:v>
                </c:pt>
                <c:pt idx="103">
                  <c:v>10.88</c:v>
                </c:pt>
                <c:pt idx="104">
                  <c:v>10.84</c:v>
                </c:pt>
                <c:pt idx="105">
                  <c:v>10.8</c:v>
                </c:pt>
                <c:pt idx="106">
                  <c:v>10.76</c:v>
                </c:pt>
                <c:pt idx="107">
                  <c:v>10.72</c:v>
                </c:pt>
                <c:pt idx="108">
                  <c:v>10.68</c:v>
                </c:pt>
                <c:pt idx="109">
                  <c:v>10.64</c:v>
                </c:pt>
                <c:pt idx="110">
                  <c:v>10.6</c:v>
                </c:pt>
                <c:pt idx="111">
                  <c:v>10.56</c:v>
                </c:pt>
                <c:pt idx="112">
                  <c:v>10.52</c:v>
                </c:pt>
                <c:pt idx="113">
                  <c:v>10.48</c:v>
                </c:pt>
                <c:pt idx="114">
                  <c:v>10.44</c:v>
                </c:pt>
                <c:pt idx="115">
                  <c:v>10.4</c:v>
                </c:pt>
                <c:pt idx="116">
                  <c:v>10.36</c:v>
                </c:pt>
                <c:pt idx="117">
                  <c:v>10.32</c:v>
                </c:pt>
                <c:pt idx="118">
                  <c:v>10.28</c:v>
                </c:pt>
                <c:pt idx="119">
                  <c:v>10.24</c:v>
                </c:pt>
                <c:pt idx="120">
                  <c:v>10.199999999999999</c:v>
                </c:pt>
                <c:pt idx="121">
                  <c:v>10.16</c:v>
                </c:pt>
                <c:pt idx="122">
                  <c:v>10.119999999999999</c:v>
                </c:pt>
                <c:pt idx="123">
                  <c:v>10.08</c:v>
                </c:pt>
                <c:pt idx="124">
                  <c:v>10.039999999999999</c:v>
                </c:pt>
                <c:pt idx="125">
                  <c:v>10</c:v>
                </c:pt>
                <c:pt idx="126">
                  <c:v>9.9600000000000009</c:v>
                </c:pt>
                <c:pt idx="127">
                  <c:v>9.92</c:v>
                </c:pt>
                <c:pt idx="128">
                  <c:v>9.8800000000000008</c:v>
                </c:pt>
                <c:pt idx="129">
                  <c:v>9.84</c:v>
                </c:pt>
                <c:pt idx="130">
                  <c:v>9.8000000000000007</c:v>
                </c:pt>
                <c:pt idx="131">
                  <c:v>9.76</c:v>
                </c:pt>
                <c:pt idx="132">
                  <c:v>9.7200000000000006</c:v>
                </c:pt>
                <c:pt idx="133">
                  <c:v>9.68</c:v>
                </c:pt>
                <c:pt idx="134">
                  <c:v>9.64</c:v>
                </c:pt>
                <c:pt idx="135">
                  <c:v>9.6</c:v>
                </c:pt>
                <c:pt idx="136">
                  <c:v>9.56</c:v>
                </c:pt>
                <c:pt idx="137">
                  <c:v>9.52</c:v>
                </c:pt>
                <c:pt idx="138">
                  <c:v>9.48</c:v>
                </c:pt>
                <c:pt idx="139">
                  <c:v>9.44</c:v>
                </c:pt>
                <c:pt idx="140">
                  <c:v>9.4</c:v>
                </c:pt>
                <c:pt idx="141">
                  <c:v>9.36</c:v>
                </c:pt>
                <c:pt idx="142">
                  <c:v>9.32</c:v>
                </c:pt>
                <c:pt idx="143">
                  <c:v>9.2799999999999994</c:v>
                </c:pt>
                <c:pt idx="144">
                  <c:v>9.24</c:v>
                </c:pt>
                <c:pt idx="145">
                  <c:v>9.1999999999999993</c:v>
                </c:pt>
                <c:pt idx="146">
                  <c:v>9.16</c:v>
                </c:pt>
                <c:pt idx="147">
                  <c:v>9.1199999999999992</c:v>
                </c:pt>
                <c:pt idx="148">
                  <c:v>9.08</c:v>
                </c:pt>
                <c:pt idx="149">
                  <c:v>9.0399999999999991</c:v>
                </c:pt>
                <c:pt idx="150">
                  <c:v>9</c:v>
                </c:pt>
                <c:pt idx="151">
                  <c:v>8.9600000000000009</c:v>
                </c:pt>
                <c:pt idx="152">
                  <c:v>8.92</c:v>
                </c:pt>
                <c:pt idx="153">
                  <c:v>8.8800000000000008</c:v>
                </c:pt>
                <c:pt idx="154">
                  <c:v>8.84</c:v>
                </c:pt>
                <c:pt idx="155">
                  <c:v>8.8000000000000007</c:v>
                </c:pt>
                <c:pt idx="156">
                  <c:v>8.76</c:v>
                </c:pt>
                <c:pt idx="157">
                  <c:v>8.7200000000000006</c:v>
                </c:pt>
                <c:pt idx="158">
                  <c:v>8.68</c:v>
                </c:pt>
                <c:pt idx="159">
                  <c:v>8.64</c:v>
                </c:pt>
                <c:pt idx="160">
                  <c:v>8.6</c:v>
                </c:pt>
                <c:pt idx="161">
                  <c:v>8.56</c:v>
                </c:pt>
                <c:pt idx="162">
                  <c:v>8.52</c:v>
                </c:pt>
                <c:pt idx="163">
                  <c:v>8.48</c:v>
                </c:pt>
                <c:pt idx="164">
                  <c:v>8.44</c:v>
                </c:pt>
                <c:pt idx="165">
                  <c:v>8.4</c:v>
                </c:pt>
                <c:pt idx="166">
                  <c:v>8.36</c:v>
                </c:pt>
                <c:pt idx="167">
                  <c:v>8.32</c:v>
                </c:pt>
                <c:pt idx="168">
                  <c:v>8.2799999999999994</c:v>
                </c:pt>
                <c:pt idx="169">
                  <c:v>8.24</c:v>
                </c:pt>
                <c:pt idx="170">
                  <c:v>8.1999999999999993</c:v>
                </c:pt>
                <c:pt idx="171">
                  <c:v>8.16</c:v>
                </c:pt>
                <c:pt idx="172">
                  <c:v>8.1199999999999992</c:v>
                </c:pt>
                <c:pt idx="173">
                  <c:v>8.08</c:v>
                </c:pt>
                <c:pt idx="174">
                  <c:v>8.0399999999999991</c:v>
                </c:pt>
                <c:pt idx="175">
                  <c:v>8</c:v>
                </c:pt>
                <c:pt idx="176">
                  <c:v>7.96</c:v>
                </c:pt>
                <c:pt idx="177">
                  <c:v>7.92</c:v>
                </c:pt>
                <c:pt idx="178">
                  <c:v>7.88</c:v>
                </c:pt>
                <c:pt idx="179">
                  <c:v>7.84</c:v>
                </c:pt>
                <c:pt idx="180">
                  <c:v>7.8</c:v>
                </c:pt>
                <c:pt idx="181">
                  <c:v>7.76</c:v>
                </c:pt>
                <c:pt idx="182">
                  <c:v>7.72</c:v>
                </c:pt>
                <c:pt idx="183">
                  <c:v>7.68</c:v>
                </c:pt>
                <c:pt idx="184">
                  <c:v>7.64</c:v>
                </c:pt>
                <c:pt idx="185">
                  <c:v>7.6</c:v>
                </c:pt>
                <c:pt idx="186">
                  <c:v>7.56</c:v>
                </c:pt>
                <c:pt idx="187">
                  <c:v>7.52</c:v>
                </c:pt>
                <c:pt idx="188">
                  <c:v>7.48</c:v>
                </c:pt>
                <c:pt idx="189">
                  <c:v>7.44</c:v>
                </c:pt>
                <c:pt idx="190">
                  <c:v>7.4</c:v>
                </c:pt>
                <c:pt idx="191">
                  <c:v>7.36</c:v>
                </c:pt>
                <c:pt idx="192">
                  <c:v>7.32</c:v>
                </c:pt>
                <c:pt idx="193">
                  <c:v>7.28</c:v>
                </c:pt>
                <c:pt idx="194">
                  <c:v>7.24</c:v>
                </c:pt>
                <c:pt idx="195">
                  <c:v>7.2</c:v>
                </c:pt>
                <c:pt idx="196">
                  <c:v>7.16</c:v>
                </c:pt>
                <c:pt idx="197">
                  <c:v>7.12</c:v>
                </c:pt>
                <c:pt idx="198">
                  <c:v>7.08</c:v>
                </c:pt>
                <c:pt idx="199">
                  <c:v>7.04</c:v>
                </c:pt>
                <c:pt idx="200">
                  <c:v>7</c:v>
                </c:pt>
                <c:pt idx="201">
                  <c:v>6.96</c:v>
                </c:pt>
                <c:pt idx="202">
                  <c:v>6.92</c:v>
                </c:pt>
                <c:pt idx="203">
                  <c:v>6.88</c:v>
                </c:pt>
                <c:pt idx="204">
                  <c:v>6.84</c:v>
                </c:pt>
                <c:pt idx="205">
                  <c:v>6.8</c:v>
                </c:pt>
                <c:pt idx="206">
                  <c:v>6.76</c:v>
                </c:pt>
                <c:pt idx="207">
                  <c:v>6.72</c:v>
                </c:pt>
                <c:pt idx="208">
                  <c:v>6.68</c:v>
                </c:pt>
                <c:pt idx="209">
                  <c:v>6.64</c:v>
                </c:pt>
                <c:pt idx="210">
                  <c:v>6.6</c:v>
                </c:pt>
                <c:pt idx="211">
                  <c:v>6.56</c:v>
                </c:pt>
                <c:pt idx="212">
                  <c:v>6.52</c:v>
                </c:pt>
                <c:pt idx="213">
                  <c:v>6.48</c:v>
                </c:pt>
                <c:pt idx="214">
                  <c:v>6.44</c:v>
                </c:pt>
                <c:pt idx="215">
                  <c:v>6.4</c:v>
                </c:pt>
                <c:pt idx="216">
                  <c:v>6.36</c:v>
                </c:pt>
                <c:pt idx="217">
                  <c:v>6.32</c:v>
                </c:pt>
                <c:pt idx="218">
                  <c:v>6.28</c:v>
                </c:pt>
                <c:pt idx="219">
                  <c:v>6.24</c:v>
                </c:pt>
                <c:pt idx="220">
                  <c:v>6.2</c:v>
                </c:pt>
                <c:pt idx="221">
                  <c:v>6.16</c:v>
                </c:pt>
                <c:pt idx="222">
                  <c:v>6.12</c:v>
                </c:pt>
                <c:pt idx="223">
                  <c:v>6.08</c:v>
                </c:pt>
                <c:pt idx="224">
                  <c:v>6.04</c:v>
                </c:pt>
                <c:pt idx="225">
                  <c:v>6</c:v>
                </c:pt>
                <c:pt idx="226">
                  <c:v>5.96</c:v>
                </c:pt>
                <c:pt idx="227">
                  <c:v>5.92</c:v>
                </c:pt>
                <c:pt idx="228">
                  <c:v>5.88</c:v>
                </c:pt>
                <c:pt idx="229">
                  <c:v>5.84</c:v>
                </c:pt>
                <c:pt idx="230">
                  <c:v>5.8</c:v>
                </c:pt>
                <c:pt idx="231">
                  <c:v>5.76</c:v>
                </c:pt>
                <c:pt idx="232">
                  <c:v>5.72</c:v>
                </c:pt>
                <c:pt idx="233">
                  <c:v>5.68</c:v>
                </c:pt>
                <c:pt idx="234">
                  <c:v>5.64</c:v>
                </c:pt>
                <c:pt idx="235">
                  <c:v>5.6</c:v>
                </c:pt>
                <c:pt idx="236">
                  <c:v>5.56</c:v>
                </c:pt>
                <c:pt idx="237">
                  <c:v>5.52</c:v>
                </c:pt>
                <c:pt idx="238">
                  <c:v>5.48</c:v>
                </c:pt>
                <c:pt idx="239">
                  <c:v>5.44</c:v>
                </c:pt>
                <c:pt idx="240">
                  <c:v>5.4</c:v>
                </c:pt>
                <c:pt idx="241">
                  <c:v>5.36</c:v>
                </c:pt>
                <c:pt idx="242">
                  <c:v>5.32</c:v>
                </c:pt>
                <c:pt idx="243">
                  <c:v>5.28</c:v>
                </c:pt>
                <c:pt idx="244">
                  <c:v>5.24</c:v>
                </c:pt>
                <c:pt idx="245">
                  <c:v>5.2</c:v>
                </c:pt>
                <c:pt idx="246">
                  <c:v>5.16</c:v>
                </c:pt>
                <c:pt idx="247">
                  <c:v>5.12</c:v>
                </c:pt>
                <c:pt idx="248">
                  <c:v>5.08</c:v>
                </c:pt>
                <c:pt idx="249">
                  <c:v>5.04</c:v>
                </c:pt>
                <c:pt idx="250">
                  <c:v>5</c:v>
                </c:pt>
              </c:numCache>
            </c:numRef>
          </c:val>
          <c:smooth val="0"/>
          <c:extLst>
            <c:ext xmlns:c16="http://schemas.microsoft.com/office/drawing/2014/chart" uri="{C3380CC4-5D6E-409C-BE32-E72D297353CC}">
              <c16:uniqueId val="{0000000C-5EC2-4398-A1F1-86DFB39BB308}"/>
            </c:ext>
          </c:extLst>
        </c:ser>
        <c:ser>
          <c:idx val="7"/>
          <c:order val="6"/>
          <c:spPr>
            <a:ln w="6350">
              <a:solidFill>
                <a:schemeClr val="accent6">
                  <a:lumMod val="50000"/>
                  <a:alpha val="50000"/>
                </a:schemeClr>
              </a:solidFill>
            </a:ln>
          </c:spPr>
          <c:marker>
            <c:symbol val="none"/>
          </c:marker>
          <c:dLbls>
            <c:dLbl>
              <c:idx val="29"/>
              <c:layout>
                <c:manualLayout>
                  <c:x val="0.66127215061450439"/>
                  <c:y val="0.2441520412358093"/>
                </c:manualLayout>
              </c:layout>
              <c:tx>
                <c:strRef>
                  <c:f>Analysis!$M$39</c:f>
                  <c:strCache>
                    <c:ptCount val="1"/>
                    <c:pt idx="0">
                      <c:v>4,000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{F34B0C75-54D0-40CA-8EAA-6B9DE6022A02}</c15:txfldGUID>
                      <c15:f>Analysis!$M$39</c15:f>
                      <c15:dlblFieldTableCache>
                        <c:ptCount val="1"/>
                        <c:pt idx="0">
                          <c:v>4,000</c:v>
                        </c:pt>
                      </c15:dlblFieldTableCache>
                    </c15:dlblFTEntry>
                  </c15:dlblFieldTable>
                  <c15:showDataLabelsRange val="0"/>
                </c:ext>
                <c:ext xmlns:c16="http://schemas.microsoft.com/office/drawing/2014/chart" uri="{C3380CC4-5D6E-409C-BE32-E72D297353CC}">
                  <c16:uniqueId val="{0000000D-5EC2-4398-A1F1-86DFB39BB308}"/>
                </c:ext>
              </c:extLst>
            </c:dLbl>
            <c:spPr>
              <a:noFill/>
              <a:ln>
                <a:noFill/>
              </a:ln>
              <a:effectLst/>
            </c:spPr>
            <c:txPr>
              <a:bodyPr/>
              <a:lstStyle/>
              <a:p>
                <a:pPr>
                  <a:defRPr sz="1200">
                    <a:solidFill>
                      <a:schemeClr val="accent6">
                        <a:lumMod val="75000"/>
                      </a:schemeClr>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Analysis!$M$40:$M$290</c:f>
              <c:numCache>
                <c:formatCode>#,##0.00</c:formatCode>
                <c:ptCount val="251"/>
                <c:pt idx="0">
                  <c:v>20</c:v>
                </c:pt>
                <c:pt idx="1">
                  <c:v>19.96</c:v>
                </c:pt>
                <c:pt idx="2">
                  <c:v>19.920000000000002</c:v>
                </c:pt>
                <c:pt idx="3">
                  <c:v>19.88</c:v>
                </c:pt>
                <c:pt idx="4">
                  <c:v>19.84</c:v>
                </c:pt>
                <c:pt idx="5">
                  <c:v>19.8</c:v>
                </c:pt>
                <c:pt idx="6">
                  <c:v>19.760000000000002</c:v>
                </c:pt>
                <c:pt idx="7">
                  <c:v>19.72</c:v>
                </c:pt>
                <c:pt idx="8">
                  <c:v>19.68</c:v>
                </c:pt>
                <c:pt idx="9">
                  <c:v>19.64</c:v>
                </c:pt>
                <c:pt idx="10">
                  <c:v>19.600000000000001</c:v>
                </c:pt>
                <c:pt idx="11">
                  <c:v>19.559999999999999</c:v>
                </c:pt>
                <c:pt idx="12">
                  <c:v>19.52</c:v>
                </c:pt>
                <c:pt idx="13">
                  <c:v>19.48</c:v>
                </c:pt>
                <c:pt idx="14">
                  <c:v>19.440000000000001</c:v>
                </c:pt>
                <c:pt idx="15">
                  <c:v>19.399999999999999</c:v>
                </c:pt>
                <c:pt idx="16">
                  <c:v>19.36</c:v>
                </c:pt>
                <c:pt idx="17">
                  <c:v>19.32</c:v>
                </c:pt>
                <c:pt idx="18">
                  <c:v>19.28</c:v>
                </c:pt>
                <c:pt idx="19">
                  <c:v>19.239999999999998</c:v>
                </c:pt>
                <c:pt idx="20">
                  <c:v>19.2</c:v>
                </c:pt>
                <c:pt idx="21">
                  <c:v>19.16</c:v>
                </c:pt>
                <c:pt idx="22">
                  <c:v>19.12</c:v>
                </c:pt>
                <c:pt idx="23">
                  <c:v>19.079999999999998</c:v>
                </c:pt>
                <c:pt idx="24">
                  <c:v>19.04</c:v>
                </c:pt>
                <c:pt idx="25">
                  <c:v>19</c:v>
                </c:pt>
                <c:pt idx="26">
                  <c:v>18.96</c:v>
                </c:pt>
                <c:pt idx="27">
                  <c:v>18.920000000000002</c:v>
                </c:pt>
                <c:pt idx="28">
                  <c:v>18.88</c:v>
                </c:pt>
                <c:pt idx="29">
                  <c:v>18.84</c:v>
                </c:pt>
                <c:pt idx="30">
                  <c:v>18.8</c:v>
                </c:pt>
                <c:pt idx="31">
                  <c:v>18.760000000000002</c:v>
                </c:pt>
                <c:pt idx="32">
                  <c:v>18.72</c:v>
                </c:pt>
                <c:pt idx="33">
                  <c:v>18.68</c:v>
                </c:pt>
                <c:pt idx="34">
                  <c:v>18.64</c:v>
                </c:pt>
                <c:pt idx="35">
                  <c:v>18.600000000000001</c:v>
                </c:pt>
                <c:pt idx="36">
                  <c:v>18.559999999999999</c:v>
                </c:pt>
                <c:pt idx="37">
                  <c:v>18.52</c:v>
                </c:pt>
                <c:pt idx="38">
                  <c:v>18.48</c:v>
                </c:pt>
                <c:pt idx="39">
                  <c:v>18.440000000000001</c:v>
                </c:pt>
                <c:pt idx="40">
                  <c:v>18.399999999999999</c:v>
                </c:pt>
                <c:pt idx="41">
                  <c:v>18.36</c:v>
                </c:pt>
                <c:pt idx="42">
                  <c:v>18.32</c:v>
                </c:pt>
                <c:pt idx="43">
                  <c:v>18.28</c:v>
                </c:pt>
                <c:pt idx="44">
                  <c:v>18.239999999999998</c:v>
                </c:pt>
                <c:pt idx="45">
                  <c:v>18.2</c:v>
                </c:pt>
                <c:pt idx="46">
                  <c:v>18.16</c:v>
                </c:pt>
                <c:pt idx="47">
                  <c:v>18.12</c:v>
                </c:pt>
                <c:pt idx="48">
                  <c:v>18.079999999999998</c:v>
                </c:pt>
                <c:pt idx="49">
                  <c:v>18.04</c:v>
                </c:pt>
                <c:pt idx="50">
                  <c:v>18</c:v>
                </c:pt>
                <c:pt idx="51">
                  <c:v>17.96</c:v>
                </c:pt>
                <c:pt idx="52">
                  <c:v>17.920000000000002</c:v>
                </c:pt>
                <c:pt idx="53">
                  <c:v>17.88</c:v>
                </c:pt>
                <c:pt idx="54">
                  <c:v>17.84</c:v>
                </c:pt>
                <c:pt idx="55">
                  <c:v>17.8</c:v>
                </c:pt>
                <c:pt idx="56">
                  <c:v>17.760000000000002</c:v>
                </c:pt>
                <c:pt idx="57">
                  <c:v>17.72</c:v>
                </c:pt>
                <c:pt idx="58">
                  <c:v>17.68</c:v>
                </c:pt>
                <c:pt idx="59">
                  <c:v>17.64</c:v>
                </c:pt>
                <c:pt idx="60">
                  <c:v>17.600000000000001</c:v>
                </c:pt>
                <c:pt idx="61">
                  <c:v>17.559999999999999</c:v>
                </c:pt>
                <c:pt idx="62">
                  <c:v>17.52</c:v>
                </c:pt>
                <c:pt idx="63">
                  <c:v>17.48</c:v>
                </c:pt>
                <c:pt idx="64">
                  <c:v>17.440000000000001</c:v>
                </c:pt>
                <c:pt idx="65">
                  <c:v>17.399999999999999</c:v>
                </c:pt>
                <c:pt idx="66">
                  <c:v>17.36</c:v>
                </c:pt>
                <c:pt idx="67">
                  <c:v>17.32</c:v>
                </c:pt>
                <c:pt idx="68">
                  <c:v>17.28</c:v>
                </c:pt>
                <c:pt idx="69">
                  <c:v>17.239999999999998</c:v>
                </c:pt>
                <c:pt idx="70">
                  <c:v>17.2</c:v>
                </c:pt>
                <c:pt idx="71">
                  <c:v>17.16</c:v>
                </c:pt>
                <c:pt idx="72">
                  <c:v>17.12</c:v>
                </c:pt>
                <c:pt idx="73">
                  <c:v>17.079999999999998</c:v>
                </c:pt>
                <c:pt idx="74">
                  <c:v>17.04</c:v>
                </c:pt>
                <c:pt idx="75">
                  <c:v>17</c:v>
                </c:pt>
                <c:pt idx="76">
                  <c:v>16.96</c:v>
                </c:pt>
                <c:pt idx="77">
                  <c:v>16.923999999999999</c:v>
                </c:pt>
                <c:pt idx="78">
                  <c:v>16.88</c:v>
                </c:pt>
                <c:pt idx="79">
                  <c:v>16.84</c:v>
                </c:pt>
                <c:pt idx="80">
                  <c:v>16.8</c:v>
                </c:pt>
                <c:pt idx="81">
                  <c:v>16.760000000000002</c:v>
                </c:pt>
                <c:pt idx="82">
                  <c:v>16.72</c:v>
                </c:pt>
                <c:pt idx="83">
                  <c:v>16.68</c:v>
                </c:pt>
                <c:pt idx="84">
                  <c:v>16.64</c:v>
                </c:pt>
                <c:pt idx="85">
                  <c:v>16.600000000000001</c:v>
                </c:pt>
                <c:pt idx="86">
                  <c:v>16.559999999999999</c:v>
                </c:pt>
                <c:pt idx="87">
                  <c:v>16.52</c:v>
                </c:pt>
                <c:pt idx="88">
                  <c:v>16.48</c:v>
                </c:pt>
                <c:pt idx="89">
                  <c:v>16.440000000000001</c:v>
                </c:pt>
                <c:pt idx="90">
                  <c:v>16.399999999999999</c:v>
                </c:pt>
                <c:pt idx="91">
                  <c:v>16.36</c:v>
                </c:pt>
                <c:pt idx="92">
                  <c:v>16.32</c:v>
                </c:pt>
                <c:pt idx="93">
                  <c:v>16.28</c:v>
                </c:pt>
                <c:pt idx="94">
                  <c:v>16.239999999999998</c:v>
                </c:pt>
                <c:pt idx="95">
                  <c:v>16.2</c:v>
                </c:pt>
                <c:pt idx="96">
                  <c:v>16.16</c:v>
                </c:pt>
                <c:pt idx="97">
                  <c:v>16.12</c:v>
                </c:pt>
                <c:pt idx="98">
                  <c:v>16.079999999999998</c:v>
                </c:pt>
                <c:pt idx="99">
                  <c:v>16.04</c:v>
                </c:pt>
                <c:pt idx="100">
                  <c:v>16</c:v>
                </c:pt>
                <c:pt idx="101">
                  <c:v>15.96</c:v>
                </c:pt>
                <c:pt idx="102">
                  <c:v>15.92</c:v>
                </c:pt>
                <c:pt idx="103">
                  <c:v>15.88</c:v>
                </c:pt>
                <c:pt idx="104">
                  <c:v>15.84</c:v>
                </c:pt>
                <c:pt idx="105">
                  <c:v>15.8</c:v>
                </c:pt>
                <c:pt idx="106">
                  <c:v>15.76</c:v>
                </c:pt>
                <c:pt idx="107">
                  <c:v>15.72</c:v>
                </c:pt>
                <c:pt idx="108">
                  <c:v>15.68</c:v>
                </c:pt>
                <c:pt idx="109">
                  <c:v>15.64</c:v>
                </c:pt>
                <c:pt idx="110">
                  <c:v>15.6</c:v>
                </c:pt>
                <c:pt idx="111">
                  <c:v>15.56</c:v>
                </c:pt>
                <c:pt idx="112">
                  <c:v>15.52</c:v>
                </c:pt>
                <c:pt idx="113">
                  <c:v>15.48</c:v>
                </c:pt>
                <c:pt idx="114">
                  <c:v>15.44</c:v>
                </c:pt>
                <c:pt idx="115">
                  <c:v>15.4</c:v>
                </c:pt>
                <c:pt idx="116">
                  <c:v>15.36</c:v>
                </c:pt>
                <c:pt idx="117">
                  <c:v>15.32</c:v>
                </c:pt>
                <c:pt idx="118">
                  <c:v>15.28</c:v>
                </c:pt>
                <c:pt idx="119">
                  <c:v>15.24</c:v>
                </c:pt>
                <c:pt idx="120">
                  <c:v>15.2</c:v>
                </c:pt>
                <c:pt idx="121">
                  <c:v>15.16</c:v>
                </c:pt>
                <c:pt idx="122">
                  <c:v>15.12</c:v>
                </c:pt>
                <c:pt idx="123">
                  <c:v>15.08</c:v>
                </c:pt>
                <c:pt idx="124">
                  <c:v>15.04</c:v>
                </c:pt>
                <c:pt idx="125">
                  <c:v>15</c:v>
                </c:pt>
                <c:pt idx="126">
                  <c:v>14.96</c:v>
                </c:pt>
                <c:pt idx="127">
                  <c:v>14.92</c:v>
                </c:pt>
                <c:pt idx="128">
                  <c:v>14.88</c:v>
                </c:pt>
                <c:pt idx="129">
                  <c:v>14.84</c:v>
                </c:pt>
                <c:pt idx="130">
                  <c:v>14.8</c:v>
                </c:pt>
                <c:pt idx="131">
                  <c:v>14.76</c:v>
                </c:pt>
                <c:pt idx="132">
                  <c:v>14.72</c:v>
                </c:pt>
                <c:pt idx="133">
                  <c:v>14.68</c:v>
                </c:pt>
                <c:pt idx="134">
                  <c:v>14.64</c:v>
                </c:pt>
                <c:pt idx="135">
                  <c:v>14.6</c:v>
                </c:pt>
                <c:pt idx="136">
                  <c:v>14.56</c:v>
                </c:pt>
                <c:pt idx="137">
                  <c:v>14.52</c:v>
                </c:pt>
                <c:pt idx="138">
                  <c:v>14.48</c:v>
                </c:pt>
                <c:pt idx="139">
                  <c:v>14.44</c:v>
                </c:pt>
                <c:pt idx="140">
                  <c:v>14.4</c:v>
                </c:pt>
                <c:pt idx="141">
                  <c:v>14.36</c:v>
                </c:pt>
                <c:pt idx="142">
                  <c:v>14.32</c:v>
                </c:pt>
                <c:pt idx="143">
                  <c:v>14.28</c:v>
                </c:pt>
                <c:pt idx="144">
                  <c:v>14.24</c:v>
                </c:pt>
                <c:pt idx="145">
                  <c:v>14.2</c:v>
                </c:pt>
                <c:pt idx="146">
                  <c:v>14.16</c:v>
                </c:pt>
                <c:pt idx="147">
                  <c:v>14.12</c:v>
                </c:pt>
                <c:pt idx="148">
                  <c:v>14.08</c:v>
                </c:pt>
                <c:pt idx="149">
                  <c:v>14.04</c:v>
                </c:pt>
                <c:pt idx="150">
                  <c:v>14</c:v>
                </c:pt>
                <c:pt idx="151">
                  <c:v>13.96</c:v>
                </c:pt>
                <c:pt idx="152">
                  <c:v>13.92</c:v>
                </c:pt>
                <c:pt idx="153">
                  <c:v>13.88</c:v>
                </c:pt>
                <c:pt idx="154">
                  <c:v>13.84</c:v>
                </c:pt>
                <c:pt idx="155">
                  <c:v>13.8</c:v>
                </c:pt>
                <c:pt idx="156">
                  <c:v>13.76</c:v>
                </c:pt>
                <c:pt idx="157">
                  <c:v>13.72</c:v>
                </c:pt>
                <c:pt idx="158">
                  <c:v>13.68</c:v>
                </c:pt>
                <c:pt idx="159">
                  <c:v>13.64</c:v>
                </c:pt>
                <c:pt idx="160">
                  <c:v>13.6</c:v>
                </c:pt>
                <c:pt idx="161">
                  <c:v>13.56</c:v>
                </c:pt>
                <c:pt idx="162">
                  <c:v>13.52</c:v>
                </c:pt>
                <c:pt idx="163">
                  <c:v>13.48</c:v>
                </c:pt>
                <c:pt idx="164">
                  <c:v>13.44</c:v>
                </c:pt>
                <c:pt idx="165">
                  <c:v>13.4</c:v>
                </c:pt>
                <c:pt idx="166">
                  <c:v>13.36</c:v>
                </c:pt>
                <c:pt idx="167">
                  <c:v>13.32</c:v>
                </c:pt>
                <c:pt idx="168">
                  <c:v>13.28</c:v>
                </c:pt>
                <c:pt idx="169">
                  <c:v>13.24</c:v>
                </c:pt>
                <c:pt idx="170">
                  <c:v>13.2</c:v>
                </c:pt>
                <c:pt idx="171">
                  <c:v>13.16</c:v>
                </c:pt>
                <c:pt idx="172">
                  <c:v>13.12</c:v>
                </c:pt>
                <c:pt idx="173">
                  <c:v>13.08</c:v>
                </c:pt>
                <c:pt idx="174">
                  <c:v>13.04</c:v>
                </c:pt>
                <c:pt idx="175">
                  <c:v>13</c:v>
                </c:pt>
                <c:pt idx="176">
                  <c:v>12.96</c:v>
                </c:pt>
                <c:pt idx="177">
                  <c:v>12.92</c:v>
                </c:pt>
                <c:pt idx="178">
                  <c:v>12.88</c:v>
                </c:pt>
                <c:pt idx="179">
                  <c:v>12.84</c:v>
                </c:pt>
                <c:pt idx="180">
                  <c:v>12.8</c:v>
                </c:pt>
                <c:pt idx="181">
                  <c:v>12.76</c:v>
                </c:pt>
                <c:pt idx="182">
                  <c:v>12.72</c:v>
                </c:pt>
                <c:pt idx="183">
                  <c:v>12.68</c:v>
                </c:pt>
                <c:pt idx="184">
                  <c:v>12.64</c:v>
                </c:pt>
                <c:pt idx="185">
                  <c:v>12.6</c:v>
                </c:pt>
                <c:pt idx="186">
                  <c:v>12.56</c:v>
                </c:pt>
                <c:pt idx="187">
                  <c:v>12.52</c:v>
                </c:pt>
                <c:pt idx="188">
                  <c:v>12.48</c:v>
                </c:pt>
                <c:pt idx="189">
                  <c:v>12.44</c:v>
                </c:pt>
                <c:pt idx="190">
                  <c:v>12.4</c:v>
                </c:pt>
                <c:pt idx="191">
                  <c:v>12.36</c:v>
                </c:pt>
                <c:pt idx="192">
                  <c:v>12.32</c:v>
                </c:pt>
                <c:pt idx="193">
                  <c:v>12.28</c:v>
                </c:pt>
                <c:pt idx="194">
                  <c:v>12.24</c:v>
                </c:pt>
                <c:pt idx="195">
                  <c:v>12.2</c:v>
                </c:pt>
                <c:pt idx="196">
                  <c:v>12.16</c:v>
                </c:pt>
                <c:pt idx="197">
                  <c:v>12.12</c:v>
                </c:pt>
                <c:pt idx="198">
                  <c:v>12.08</c:v>
                </c:pt>
                <c:pt idx="199">
                  <c:v>12.04</c:v>
                </c:pt>
                <c:pt idx="200">
                  <c:v>12</c:v>
                </c:pt>
                <c:pt idx="201">
                  <c:v>11.96</c:v>
                </c:pt>
                <c:pt idx="202">
                  <c:v>11.92</c:v>
                </c:pt>
                <c:pt idx="203">
                  <c:v>11.88</c:v>
                </c:pt>
                <c:pt idx="204">
                  <c:v>11.84</c:v>
                </c:pt>
                <c:pt idx="205">
                  <c:v>11.8</c:v>
                </c:pt>
                <c:pt idx="206">
                  <c:v>11.76</c:v>
                </c:pt>
                <c:pt idx="207">
                  <c:v>11.72</c:v>
                </c:pt>
                <c:pt idx="208">
                  <c:v>11.68</c:v>
                </c:pt>
                <c:pt idx="209">
                  <c:v>11.64</c:v>
                </c:pt>
                <c:pt idx="210">
                  <c:v>11.6</c:v>
                </c:pt>
                <c:pt idx="211">
                  <c:v>11.56</c:v>
                </c:pt>
                <c:pt idx="212">
                  <c:v>11.52</c:v>
                </c:pt>
                <c:pt idx="213">
                  <c:v>11.48</c:v>
                </c:pt>
                <c:pt idx="214">
                  <c:v>11.44</c:v>
                </c:pt>
                <c:pt idx="215">
                  <c:v>11.4</c:v>
                </c:pt>
                <c:pt idx="216">
                  <c:v>11.36</c:v>
                </c:pt>
                <c:pt idx="217">
                  <c:v>11.32</c:v>
                </c:pt>
                <c:pt idx="218">
                  <c:v>11.28</c:v>
                </c:pt>
                <c:pt idx="219">
                  <c:v>11.24</c:v>
                </c:pt>
                <c:pt idx="220">
                  <c:v>11.2</c:v>
                </c:pt>
                <c:pt idx="221">
                  <c:v>11.16</c:v>
                </c:pt>
                <c:pt idx="222">
                  <c:v>11.12</c:v>
                </c:pt>
                <c:pt idx="223">
                  <c:v>11.08</c:v>
                </c:pt>
                <c:pt idx="224">
                  <c:v>11.04</c:v>
                </c:pt>
                <c:pt idx="225">
                  <c:v>11</c:v>
                </c:pt>
                <c:pt idx="226">
                  <c:v>10.96</c:v>
                </c:pt>
                <c:pt idx="227">
                  <c:v>10.92</c:v>
                </c:pt>
                <c:pt idx="228">
                  <c:v>10.88</c:v>
                </c:pt>
                <c:pt idx="229">
                  <c:v>10.84</c:v>
                </c:pt>
                <c:pt idx="230">
                  <c:v>10.8</c:v>
                </c:pt>
                <c:pt idx="231">
                  <c:v>10.76</c:v>
                </c:pt>
                <c:pt idx="232">
                  <c:v>10.72</c:v>
                </c:pt>
                <c:pt idx="233">
                  <c:v>10.68</c:v>
                </c:pt>
                <c:pt idx="234">
                  <c:v>10.64</c:v>
                </c:pt>
                <c:pt idx="235">
                  <c:v>10.6</c:v>
                </c:pt>
                <c:pt idx="236">
                  <c:v>10.56</c:v>
                </c:pt>
                <c:pt idx="237">
                  <c:v>10.52</c:v>
                </c:pt>
                <c:pt idx="238">
                  <c:v>10.48</c:v>
                </c:pt>
                <c:pt idx="239">
                  <c:v>10.44</c:v>
                </c:pt>
                <c:pt idx="240">
                  <c:v>10.4</c:v>
                </c:pt>
                <c:pt idx="241">
                  <c:v>10.36</c:v>
                </c:pt>
                <c:pt idx="242">
                  <c:v>10.32</c:v>
                </c:pt>
                <c:pt idx="243">
                  <c:v>10.28</c:v>
                </c:pt>
                <c:pt idx="244">
                  <c:v>10.24</c:v>
                </c:pt>
                <c:pt idx="245">
                  <c:v>10.199999999999999</c:v>
                </c:pt>
                <c:pt idx="246">
                  <c:v>10.16</c:v>
                </c:pt>
                <c:pt idx="247">
                  <c:v>10.119999999999999</c:v>
                </c:pt>
                <c:pt idx="248">
                  <c:v>10.08</c:v>
                </c:pt>
                <c:pt idx="249">
                  <c:v>10.039999999999999</c:v>
                </c:pt>
                <c:pt idx="250">
                  <c:v>10</c:v>
                </c:pt>
              </c:numCache>
            </c:numRef>
          </c:val>
          <c:smooth val="0"/>
          <c:extLst>
            <c:ext xmlns:c16="http://schemas.microsoft.com/office/drawing/2014/chart" uri="{C3380CC4-5D6E-409C-BE32-E72D297353CC}">
              <c16:uniqueId val="{0000000E-5EC2-4398-A1F1-86DFB39BB308}"/>
            </c:ext>
          </c:extLst>
        </c:ser>
        <c:ser>
          <c:idx val="8"/>
          <c:order val="7"/>
          <c:spPr>
            <a:ln w="6350">
              <a:solidFill>
                <a:schemeClr val="accent6">
                  <a:lumMod val="50000"/>
                  <a:alpha val="50000"/>
                </a:schemeClr>
              </a:solidFill>
            </a:ln>
          </c:spPr>
          <c:marker>
            <c:symbol val="none"/>
          </c:marker>
          <c:dLbls>
            <c:dLbl>
              <c:idx val="33"/>
              <c:layout>
                <c:manualLayout>
                  <c:x val="0.64814297575998403"/>
                  <c:y val="0.23790168548208582"/>
                </c:manualLayout>
              </c:layout>
              <c:tx>
                <c:strRef>
                  <c:f>Analysis!$N$39</c:f>
                  <c:strCache>
                    <c:ptCount val="1"/>
                    <c:pt idx="0">
                      <c:v>5,000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{023ABAF9-2977-490C-8BB1-0077B66841AD}</c15:txfldGUID>
                      <c15:f>Analysis!$N$39</c15:f>
                      <c15:dlblFieldTableCache>
                        <c:ptCount val="1"/>
                        <c:pt idx="0">
                          <c:v>5,000</c:v>
                        </c:pt>
                      </c15:dlblFieldTableCache>
                    </c15:dlblFTEntry>
                  </c15:dlblFieldTable>
                  <c15:showDataLabelsRange val="0"/>
                </c:ext>
                <c:ext xmlns:c16="http://schemas.microsoft.com/office/drawing/2014/chart" uri="{C3380CC4-5D6E-409C-BE32-E72D297353CC}">
                  <c16:uniqueId val="{0000000F-5EC2-4398-A1F1-86DFB39BB308}"/>
                </c:ext>
              </c:extLst>
            </c:dLbl>
            <c:spPr>
              <a:noFill/>
              <a:ln>
                <a:noFill/>
              </a:ln>
              <a:effectLst/>
            </c:spPr>
            <c:txPr>
              <a:bodyPr/>
              <a:lstStyle/>
              <a:p>
                <a:pPr>
                  <a:defRPr sz="1200">
                    <a:solidFill>
                      <a:schemeClr val="accent6">
                        <a:lumMod val="75000"/>
                      </a:schemeClr>
                    </a:solidFill>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Analysis!$N$40:$N$290</c:f>
              <c:numCache>
                <c:formatCode>#,##0.00</c:formatCode>
                <c:ptCount val="251"/>
                <c:pt idx="0">
                  <c:v>25</c:v>
                </c:pt>
                <c:pt idx="1">
                  <c:v>24.96</c:v>
                </c:pt>
                <c:pt idx="2">
                  <c:v>24.92</c:v>
                </c:pt>
                <c:pt idx="3">
                  <c:v>24.88</c:v>
                </c:pt>
                <c:pt idx="4">
                  <c:v>24.84</c:v>
                </c:pt>
                <c:pt idx="5">
                  <c:v>24.8</c:v>
                </c:pt>
                <c:pt idx="6">
                  <c:v>24.76</c:v>
                </c:pt>
                <c:pt idx="7">
                  <c:v>24.72</c:v>
                </c:pt>
                <c:pt idx="8">
                  <c:v>24.68</c:v>
                </c:pt>
                <c:pt idx="9">
                  <c:v>24.64</c:v>
                </c:pt>
                <c:pt idx="10">
                  <c:v>24.6</c:v>
                </c:pt>
                <c:pt idx="11">
                  <c:v>24.56</c:v>
                </c:pt>
                <c:pt idx="12">
                  <c:v>24.52</c:v>
                </c:pt>
                <c:pt idx="13">
                  <c:v>24.48</c:v>
                </c:pt>
                <c:pt idx="14">
                  <c:v>24.44</c:v>
                </c:pt>
                <c:pt idx="15">
                  <c:v>24.4</c:v>
                </c:pt>
                <c:pt idx="16">
                  <c:v>24.36</c:v>
                </c:pt>
                <c:pt idx="17">
                  <c:v>24.32</c:v>
                </c:pt>
                <c:pt idx="18">
                  <c:v>24.28</c:v>
                </c:pt>
                <c:pt idx="19">
                  <c:v>24.24</c:v>
                </c:pt>
                <c:pt idx="20">
                  <c:v>24.2</c:v>
                </c:pt>
                <c:pt idx="21">
                  <c:v>24.16</c:v>
                </c:pt>
                <c:pt idx="22">
                  <c:v>24.12</c:v>
                </c:pt>
                <c:pt idx="23">
                  <c:v>24.08</c:v>
                </c:pt>
                <c:pt idx="24">
                  <c:v>24.04</c:v>
                </c:pt>
                <c:pt idx="25">
                  <c:v>24</c:v>
                </c:pt>
                <c:pt idx="26">
                  <c:v>23.96</c:v>
                </c:pt>
                <c:pt idx="27">
                  <c:v>23.92</c:v>
                </c:pt>
                <c:pt idx="28">
                  <c:v>23.88</c:v>
                </c:pt>
                <c:pt idx="29">
                  <c:v>23.84</c:v>
                </c:pt>
                <c:pt idx="30">
                  <c:v>23.8</c:v>
                </c:pt>
                <c:pt idx="31">
                  <c:v>23.76</c:v>
                </c:pt>
                <c:pt idx="32">
                  <c:v>23.72</c:v>
                </c:pt>
                <c:pt idx="33">
                  <c:v>23.68</c:v>
                </c:pt>
                <c:pt idx="34">
                  <c:v>23.64</c:v>
                </c:pt>
                <c:pt idx="35">
                  <c:v>23.6</c:v>
                </c:pt>
                <c:pt idx="36">
                  <c:v>23.56</c:v>
                </c:pt>
                <c:pt idx="37">
                  <c:v>23.52</c:v>
                </c:pt>
                <c:pt idx="38">
                  <c:v>23.48</c:v>
                </c:pt>
                <c:pt idx="39">
                  <c:v>23.44</c:v>
                </c:pt>
                <c:pt idx="40">
                  <c:v>23.4</c:v>
                </c:pt>
                <c:pt idx="41">
                  <c:v>23.36</c:v>
                </c:pt>
                <c:pt idx="42">
                  <c:v>23.32</c:v>
                </c:pt>
                <c:pt idx="43">
                  <c:v>23.28</c:v>
                </c:pt>
                <c:pt idx="44">
                  <c:v>23.24</c:v>
                </c:pt>
                <c:pt idx="45">
                  <c:v>23.2</c:v>
                </c:pt>
                <c:pt idx="46">
                  <c:v>23.16</c:v>
                </c:pt>
                <c:pt idx="47">
                  <c:v>23.12</c:v>
                </c:pt>
                <c:pt idx="48">
                  <c:v>23.08</c:v>
                </c:pt>
                <c:pt idx="49">
                  <c:v>23.04</c:v>
                </c:pt>
                <c:pt idx="50">
                  <c:v>23</c:v>
                </c:pt>
                <c:pt idx="51">
                  <c:v>22.96</c:v>
                </c:pt>
                <c:pt idx="52">
                  <c:v>22.92</c:v>
                </c:pt>
                <c:pt idx="53">
                  <c:v>22.88</c:v>
                </c:pt>
                <c:pt idx="54">
                  <c:v>22.84</c:v>
                </c:pt>
                <c:pt idx="55">
                  <c:v>22.8</c:v>
                </c:pt>
                <c:pt idx="56">
                  <c:v>22.76</c:v>
                </c:pt>
                <c:pt idx="57">
                  <c:v>22.72</c:v>
                </c:pt>
                <c:pt idx="58">
                  <c:v>22.68</c:v>
                </c:pt>
                <c:pt idx="59">
                  <c:v>22.64</c:v>
                </c:pt>
                <c:pt idx="60">
                  <c:v>22.6</c:v>
                </c:pt>
                <c:pt idx="61">
                  <c:v>22.56</c:v>
                </c:pt>
                <c:pt idx="62">
                  <c:v>22.52</c:v>
                </c:pt>
                <c:pt idx="63">
                  <c:v>22.48</c:v>
                </c:pt>
                <c:pt idx="64">
                  <c:v>22.44</c:v>
                </c:pt>
                <c:pt idx="65">
                  <c:v>22.4</c:v>
                </c:pt>
                <c:pt idx="66">
                  <c:v>22.36</c:v>
                </c:pt>
                <c:pt idx="67">
                  <c:v>22.32</c:v>
                </c:pt>
                <c:pt idx="68">
                  <c:v>22.28</c:v>
                </c:pt>
                <c:pt idx="69">
                  <c:v>22.24</c:v>
                </c:pt>
                <c:pt idx="70">
                  <c:v>22.2</c:v>
                </c:pt>
                <c:pt idx="71">
                  <c:v>22.16</c:v>
                </c:pt>
                <c:pt idx="72">
                  <c:v>22.12</c:v>
                </c:pt>
                <c:pt idx="73">
                  <c:v>22.08</c:v>
                </c:pt>
                <c:pt idx="74">
                  <c:v>22.04</c:v>
                </c:pt>
                <c:pt idx="75">
                  <c:v>22</c:v>
                </c:pt>
                <c:pt idx="76">
                  <c:v>21.96</c:v>
                </c:pt>
                <c:pt idx="77">
                  <c:v>21.923999999999999</c:v>
                </c:pt>
                <c:pt idx="78">
                  <c:v>21.88</c:v>
                </c:pt>
                <c:pt idx="79">
                  <c:v>21.84</c:v>
                </c:pt>
                <c:pt idx="80">
                  <c:v>21.8</c:v>
                </c:pt>
                <c:pt idx="81">
                  <c:v>21.76</c:v>
                </c:pt>
                <c:pt idx="82">
                  <c:v>21.72</c:v>
                </c:pt>
                <c:pt idx="83">
                  <c:v>21.68</c:v>
                </c:pt>
                <c:pt idx="84">
                  <c:v>21.64</c:v>
                </c:pt>
                <c:pt idx="85">
                  <c:v>21.6</c:v>
                </c:pt>
                <c:pt idx="86">
                  <c:v>21.56</c:v>
                </c:pt>
                <c:pt idx="87">
                  <c:v>21.52</c:v>
                </c:pt>
                <c:pt idx="88">
                  <c:v>21.48</c:v>
                </c:pt>
                <c:pt idx="89">
                  <c:v>21.44</c:v>
                </c:pt>
                <c:pt idx="90">
                  <c:v>21.4</c:v>
                </c:pt>
                <c:pt idx="91">
                  <c:v>21.36</c:v>
                </c:pt>
                <c:pt idx="92">
                  <c:v>21.32</c:v>
                </c:pt>
                <c:pt idx="93">
                  <c:v>21.28</c:v>
                </c:pt>
                <c:pt idx="94">
                  <c:v>21.24</c:v>
                </c:pt>
                <c:pt idx="95">
                  <c:v>21.2</c:v>
                </c:pt>
                <c:pt idx="96">
                  <c:v>21.16</c:v>
                </c:pt>
                <c:pt idx="97">
                  <c:v>21.12</c:v>
                </c:pt>
                <c:pt idx="98">
                  <c:v>21.08</c:v>
                </c:pt>
                <c:pt idx="99">
                  <c:v>21.04</c:v>
                </c:pt>
                <c:pt idx="100">
                  <c:v>21</c:v>
                </c:pt>
                <c:pt idx="101">
                  <c:v>20.96</c:v>
                </c:pt>
                <c:pt idx="102">
                  <c:v>20.92</c:v>
                </c:pt>
                <c:pt idx="103">
                  <c:v>20.88</c:v>
                </c:pt>
                <c:pt idx="104">
                  <c:v>20.84</c:v>
                </c:pt>
                <c:pt idx="105">
                  <c:v>20.8</c:v>
                </c:pt>
                <c:pt idx="106">
                  <c:v>20.76</c:v>
                </c:pt>
                <c:pt idx="107">
                  <c:v>20.72</c:v>
                </c:pt>
                <c:pt idx="108">
                  <c:v>20.68</c:v>
                </c:pt>
                <c:pt idx="109">
                  <c:v>20.64</c:v>
                </c:pt>
                <c:pt idx="110">
                  <c:v>20.6</c:v>
                </c:pt>
                <c:pt idx="111">
                  <c:v>20.56</c:v>
                </c:pt>
                <c:pt idx="112">
                  <c:v>20.52</c:v>
                </c:pt>
                <c:pt idx="113">
                  <c:v>20.48</c:v>
                </c:pt>
                <c:pt idx="114">
                  <c:v>20.440000000000001</c:v>
                </c:pt>
                <c:pt idx="115">
                  <c:v>20.399999999999999</c:v>
                </c:pt>
                <c:pt idx="116">
                  <c:v>20.36</c:v>
                </c:pt>
                <c:pt idx="117">
                  <c:v>20.32</c:v>
                </c:pt>
                <c:pt idx="118">
                  <c:v>20.28</c:v>
                </c:pt>
                <c:pt idx="119">
                  <c:v>20.239999999999998</c:v>
                </c:pt>
                <c:pt idx="120">
                  <c:v>20.2</c:v>
                </c:pt>
                <c:pt idx="121">
                  <c:v>20.16</c:v>
                </c:pt>
                <c:pt idx="122">
                  <c:v>20.12</c:v>
                </c:pt>
                <c:pt idx="123">
                  <c:v>20.079999999999998</c:v>
                </c:pt>
                <c:pt idx="124">
                  <c:v>20.04</c:v>
                </c:pt>
                <c:pt idx="125">
                  <c:v>20</c:v>
                </c:pt>
                <c:pt idx="126">
                  <c:v>19.96</c:v>
                </c:pt>
                <c:pt idx="127">
                  <c:v>19.920000000000002</c:v>
                </c:pt>
                <c:pt idx="128">
                  <c:v>19.88</c:v>
                </c:pt>
                <c:pt idx="129">
                  <c:v>19.84</c:v>
                </c:pt>
                <c:pt idx="130">
                  <c:v>19.8</c:v>
                </c:pt>
                <c:pt idx="131">
                  <c:v>19.760000000000002</c:v>
                </c:pt>
                <c:pt idx="132">
                  <c:v>19.72</c:v>
                </c:pt>
                <c:pt idx="133">
                  <c:v>19.68</c:v>
                </c:pt>
                <c:pt idx="134">
                  <c:v>19.64</c:v>
                </c:pt>
                <c:pt idx="135">
                  <c:v>19.600000000000001</c:v>
                </c:pt>
                <c:pt idx="136">
                  <c:v>19.559999999999999</c:v>
                </c:pt>
                <c:pt idx="137">
                  <c:v>19.52</c:v>
                </c:pt>
                <c:pt idx="138">
                  <c:v>19.48</c:v>
                </c:pt>
                <c:pt idx="139">
                  <c:v>19.440000000000001</c:v>
                </c:pt>
                <c:pt idx="140">
                  <c:v>19.399999999999999</c:v>
                </c:pt>
                <c:pt idx="141">
                  <c:v>19.36</c:v>
                </c:pt>
                <c:pt idx="142">
                  <c:v>19.32</c:v>
                </c:pt>
                <c:pt idx="143">
                  <c:v>19.28</c:v>
                </c:pt>
                <c:pt idx="144">
                  <c:v>19.239999999999998</c:v>
                </c:pt>
                <c:pt idx="145">
                  <c:v>19.2</c:v>
                </c:pt>
                <c:pt idx="146">
                  <c:v>19.16</c:v>
                </c:pt>
                <c:pt idx="147">
                  <c:v>19.12</c:v>
                </c:pt>
                <c:pt idx="148">
                  <c:v>19.079999999999998</c:v>
                </c:pt>
                <c:pt idx="149">
                  <c:v>19.04</c:v>
                </c:pt>
                <c:pt idx="150">
                  <c:v>19</c:v>
                </c:pt>
                <c:pt idx="151">
                  <c:v>18.96</c:v>
                </c:pt>
                <c:pt idx="152">
                  <c:v>18.920000000000002</c:v>
                </c:pt>
                <c:pt idx="153">
                  <c:v>18.88</c:v>
                </c:pt>
                <c:pt idx="154">
                  <c:v>18.84</c:v>
                </c:pt>
                <c:pt idx="155">
                  <c:v>18.8</c:v>
                </c:pt>
                <c:pt idx="156">
                  <c:v>18.760000000000002</c:v>
                </c:pt>
                <c:pt idx="157">
                  <c:v>18.72</c:v>
                </c:pt>
                <c:pt idx="158">
                  <c:v>18.68</c:v>
                </c:pt>
                <c:pt idx="159">
                  <c:v>18.64</c:v>
                </c:pt>
                <c:pt idx="160">
                  <c:v>18.600000000000001</c:v>
                </c:pt>
                <c:pt idx="161">
                  <c:v>18.559999999999999</c:v>
                </c:pt>
                <c:pt idx="162">
                  <c:v>18.52</c:v>
                </c:pt>
                <c:pt idx="163">
                  <c:v>18.48</c:v>
                </c:pt>
                <c:pt idx="164">
                  <c:v>18.440000000000001</c:v>
                </c:pt>
                <c:pt idx="165">
                  <c:v>18.399999999999999</c:v>
                </c:pt>
                <c:pt idx="166">
                  <c:v>18.36</c:v>
                </c:pt>
                <c:pt idx="167">
                  <c:v>18.32</c:v>
                </c:pt>
                <c:pt idx="168">
                  <c:v>18.28</c:v>
                </c:pt>
                <c:pt idx="169">
                  <c:v>18.239999999999998</c:v>
                </c:pt>
                <c:pt idx="170">
                  <c:v>18.2</c:v>
                </c:pt>
                <c:pt idx="171">
                  <c:v>18.16</c:v>
                </c:pt>
                <c:pt idx="172">
                  <c:v>18.12</c:v>
                </c:pt>
                <c:pt idx="173">
                  <c:v>18.079999999999998</c:v>
                </c:pt>
                <c:pt idx="174">
                  <c:v>18.04</c:v>
                </c:pt>
                <c:pt idx="175">
                  <c:v>18</c:v>
                </c:pt>
                <c:pt idx="176">
                  <c:v>17.96</c:v>
                </c:pt>
                <c:pt idx="177">
                  <c:v>17.920000000000002</c:v>
                </c:pt>
                <c:pt idx="178">
                  <c:v>17.88</c:v>
                </c:pt>
                <c:pt idx="179">
                  <c:v>17.84</c:v>
                </c:pt>
                <c:pt idx="180">
                  <c:v>17.8</c:v>
                </c:pt>
                <c:pt idx="181">
                  <c:v>17.760000000000002</c:v>
                </c:pt>
                <c:pt idx="182">
                  <c:v>17.72</c:v>
                </c:pt>
                <c:pt idx="183">
                  <c:v>17.68</c:v>
                </c:pt>
                <c:pt idx="184">
                  <c:v>17.64</c:v>
                </c:pt>
                <c:pt idx="185">
                  <c:v>17.600000000000001</c:v>
                </c:pt>
                <c:pt idx="186">
                  <c:v>17.559999999999999</c:v>
                </c:pt>
                <c:pt idx="187">
                  <c:v>17.52</c:v>
                </c:pt>
                <c:pt idx="188">
                  <c:v>17.48</c:v>
                </c:pt>
                <c:pt idx="189">
                  <c:v>17.440000000000001</c:v>
                </c:pt>
                <c:pt idx="190">
                  <c:v>17.399999999999999</c:v>
                </c:pt>
                <c:pt idx="191">
                  <c:v>17.36</c:v>
                </c:pt>
                <c:pt idx="192">
                  <c:v>17.32</c:v>
                </c:pt>
                <c:pt idx="193">
                  <c:v>17.28</c:v>
                </c:pt>
                <c:pt idx="194">
                  <c:v>17.239999999999998</c:v>
                </c:pt>
                <c:pt idx="195">
                  <c:v>17.2</c:v>
                </c:pt>
                <c:pt idx="196">
                  <c:v>17.16</c:v>
                </c:pt>
                <c:pt idx="197">
                  <c:v>17.12</c:v>
                </c:pt>
                <c:pt idx="198">
                  <c:v>17.079999999999998</c:v>
                </c:pt>
                <c:pt idx="199">
                  <c:v>17.04</c:v>
                </c:pt>
                <c:pt idx="200">
                  <c:v>17</c:v>
                </c:pt>
                <c:pt idx="201">
                  <c:v>16.96</c:v>
                </c:pt>
                <c:pt idx="202">
                  <c:v>16.920000000000002</c:v>
                </c:pt>
                <c:pt idx="203">
                  <c:v>16.88</c:v>
                </c:pt>
                <c:pt idx="204">
                  <c:v>16.84</c:v>
                </c:pt>
                <c:pt idx="205">
                  <c:v>16.8</c:v>
                </c:pt>
                <c:pt idx="206">
                  <c:v>16.760000000000002</c:v>
                </c:pt>
                <c:pt idx="207">
                  <c:v>16.72</c:v>
                </c:pt>
                <c:pt idx="208">
                  <c:v>16.68</c:v>
                </c:pt>
                <c:pt idx="209">
                  <c:v>16.64</c:v>
                </c:pt>
                <c:pt idx="210">
                  <c:v>16.600000000000001</c:v>
                </c:pt>
                <c:pt idx="211">
                  <c:v>16.559999999999999</c:v>
                </c:pt>
                <c:pt idx="212">
                  <c:v>16.52</c:v>
                </c:pt>
                <c:pt idx="213">
                  <c:v>16.48</c:v>
                </c:pt>
                <c:pt idx="214">
                  <c:v>16.440000000000001</c:v>
                </c:pt>
                <c:pt idx="215">
                  <c:v>16.399999999999999</c:v>
                </c:pt>
                <c:pt idx="216">
                  <c:v>16.36</c:v>
                </c:pt>
                <c:pt idx="217">
                  <c:v>16.32</c:v>
                </c:pt>
                <c:pt idx="218">
                  <c:v>16.28</c:v>
                </c:pt>
                <c:pt idx="219">
                  <c:v>16.239999999999998</c:v>
                </c:pt>
                <c:pt idx="220">
                  <c:v>16.2</c:v>
                </c:pt>
                <c:pt idx="221">
                  <c:v>16.16</c:v>
                </c:pt>
                <c:pt idx="222">
                  <c:v>16.12</c:v>
                </c:pt>
                <c:pt idx="223">
                  <c:v>16.079999999999998</c:v>
                </c:pt>
                <c:pt idx="224">
                  <c:v>16.04</c:v>
                </c:pt>
                <c:pt idx="225">
                  <c:v>16</c:v>
                </c:pt>
                <c:pt idx="226">
                  <c:v>15.96</c:v>
                </c:pt>
                <c:pt idx="227">
                  <c:v>15.92</c:v>
                </c:pt>
                <c:pt idx="228">
                  <c:v>15.88</c:v>
                </c:pt>
                <c:pt idx="229">
                  <c:v>15.84</c:v>
                </c:pt>
                <c:pt idx="230">
                  <c:v>15.8</c:v>
                </c:pt>
                <c:pt idx="231">
                  <c:v>15.76</c:v>
                </c:pt>
                <c:pt idx="232">
                  <c:v>15.72</c:v>
                </c:pt>
                <c:pt idx="233">
                  <c:v>15.68</c:v>
                </c:pt>
                <c:pt idx="234">
                  <c:v>15.64</c:v>
                </c:pt>
                <c:pt idx="235">
                  <c:v>15.6</c:v>
                </c:pt>
                <c:pt idx="236">
                  <c:v>15.56</c:v>
                </c:pt>
                <c:pt idx="237">
                  <c:v>15.52</c:v>
                </c:pt>
                <c:pt idx="238">
                  <c:v>15.48</c:v>
                </c:pt>
                <c:pt idx="239">
                  <c:v>15.44</c:v>
                </c:pt>
                <c:pt idx="240">
                  <c:v>15.4</c:v>
                </c:pt>
                <c:pt idx="241">
                  <c:v>15.36</c:v>
                </c:pt>
                <c:pt idx="242">
                  <c:v>15.32</c:v>
                </c:pt>
                <c:pt idx="243">
                  <c:v>15.28</c:v>
                </c:pt>
                <c:pt idx="244">
                  <c:v>15.24</c:v>
                </c:pt>
                <c:pt idx="245">
                  <c:v>15.2</c:v>
                </c:pt>
                <c:pt idx="246">
                  <c:v>15.16</c:v>
                </c:pt>
                <c:pt idx="247">
                  <c:v>15.12</c:v>
                </c:pt>
                <c:pt idx="248">
                  <c:v>15.08</c:v>
                </c:pt>
                <c:pt idx="249">
                  <c:v>15.04</c:v>
                </c:pt>
                <c:pt idx="250">
                  <c:v>15</c:v>
                </c:pt>
              </c:numCache>
            </c:numRef>
          </c:val>
          <c:smooth val="0"/>
          <c:extLst>
            <c:ext xmlns:c16="http://schemas.microsoft.com/office/drawing/2014/chart" uri="{C3380CC4-5D6E-409C-BE32-E72D297353CC}">
              <c16:uniqueId val="{00000010-5EC2-4398-A1F1-86DFB39BB308}"/>
            </c:ext>
          </c:extLst>
        </c:ser>
        <c:ser>
          <c:idx val="9"/>
          <c:order val="8"/>
          <c:spPr>
            <a:ln w="6350">
              <a:solidFill>
                <a:schemeClr val="accent6">
                  <a:lumMod val="50000"/>
                  <a:alpha val="50000"/>
                </a:schemeClr>
              </a:solidFill>
            </a:ln>
          </c:spPr>
          <c:marker>
            <c:symbol val="none"/>
          </c:marker>
          <c:dLbls>
            <c:dLbl>
              <c:idx val="44"/>
              <c:layout>
                <c:manualLayout>
                  <c:x val="-1.2800628944288192E-2"/>
                  <c:y val="-9.9750623441396662E-3"/>
                </c:manualLayout>
              </c:layout>
              <c:tx>
                <c:strRef>
                  <c:f>Analysis!$O$39</c:f>
                  <c:strCache>
                    <c:ptCount val="1"/>
                    <c:pt idx="0">
                      <c:v>6,000</c:v>
                    </c:pt>
                  </c:strCache>
                </c:strRef>
              </c:tx>
              <c:spPr/>
              <c:txPr>
                <a:bodyPr/>
                <a:lstStyle/>
                <a:p>
                  <a:pPr>
                    <a:defRPr>
                      <a:solidFill>
                        <a:schemeClr val="accent2"/>
                      </a:solidFill>
                    </a:defRPr>
                  </a:pPr>
                  <a:endParaRPr lang="en-US"/>
                </a:p>
              </c:txPr>
              <c:showLegendKey val="0"/>
              <c:showVal val="1"/>
              <c:showCatName val="0"/>
              <c:showSerName val="0"/>
              <c:showPercent val="0"/>
              <c:showBubbleSize val="0"/>
              <c:extLst>
                <c:ext xmlns:c15="http://schemas.microsoft.com/office/drawing/2012/chart" uri="{CE6537A1-D6FC-4f65-9D91-7224C49458BB}">
                  <c15:dlblFieldTable>
                    <c15:dlblFTEntry>
                      <c15:txfldGUID>{43FE5FAB-8F10-4C82-8057-02084AC60E9B}</c15:txfldGUID>
                      <c15:f>Analysis!$O$39</c15:f>
                      <c15:dlblFieldTableCache>
                        <c:ptCount val="1"/>
                        <c:pt idx="0">
                          <c:v>6,000</c:v>
                        </c:pt>
                      </c15:dlblFieldTableCache>
                    </c15:dlblFTEntry>
                  </c15:dlblFieldTable>
                  <c15:showDataLabelsRange val="0"/>
                </c:ext>
                <c:ext xmlns:c16="http://schemas.microsoft.com/office/drawing/2014/chart" uri="{C3380CC4-5D6E-409C-BE32-E72D297353CC}">
                  <c16:uniqueId val="{00000011-5EC2-4398-A1F1-86DFB39BB30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Analysis!$O$40:$O$290</c:f>
              <c:numCache>
                <c:formatCode>#,##0.00</c:formatCode>
                <c:ptCount val="251"/>
                <c:pt idx="0">
                  <c:v>30</c:v>
                </c:pt>
                <c:pt idx="1">
                  <c:v>29.96</c:v>
                </c:pt>
                <c:pt idx="2">
                  <c:v>29.92</c:v>
                </c:pt>
                <c:pt idx="3">
                  <c:v>29.88</c:v>
                </c:pt>
                <c:pt idx="4">
                  <c:v>29.84</c:v>
                </c:pt>
                <c:pt idx="5">
                  <c:v>29.8</c:v>
                </c:pt>
                <c:pt idx="6">
                  <c:v>29.76</c:v>
                </c:pt>
                <c:pt idx="7">
                  <c:v>29.72</c:v>
                </c:pt>
                <c:pt idx="8">
                  <c:v>29.68</c:v>
                </c:pt>
                <c:pt idx="9">
                  <c:v>29.64</c:v>
                </c:pt>
                <c:pt idx="10">
                  <c:v>29.6</c:v>
                </c:pt>
                <c:pt idx="11">
                  <c:v>29.56</c:v>
                </c:pt>
                <c:pt idx="12">
                  <c:v>29.52</c:v>
                </c:pt>
                <c:pt idx="13">
                  <c:v>29.48</c:v>
                </c:pt>
                <c:pt idx="14">
                  <c:v>29.44</c:v>
                </c:pt>
                <c:pt idx="15">
                  <c:v>29.4</c:v>
                </c:pt>
                <c:pt idx="16">
                  <c:v>29.36</c:v>
                </c:pt>
                <c:pt idx="17">
                  <c:v>29.32</c:v>
                </c:pt>
                <c:pt idx="18">
                  <c:v>29.28</c:v>
                </c:pt>
                <c:pt idx="19">
                  <c:v>29.24</c:v>
                </c:pt>
                <c:pt idx="20">
                  <c:v>29.2</c:v>
                </c:pt>
                <c:pt idx="21">
                  <c:v>29.16</c:v>
                </c:pt>
                <c:pt idx="22">
                  <c:v>29.12</c:v>
                </c:pt>
                <c:pt idx="23">
                  <c:v>29.08</c:v>
                </c:pt>
                <c:pt idx="24">
                  <c:v>29.04</c:v>
                </c:pt>
                <c:pt idx="25">
                  <c:v>29</c:v>
                </c:pt>
                <c:pt idx="26">
                  <c:v>28.96</c:v>
                </c:pt>
                <c:pt idx="27">
                  <c:v>28.92</c:v>
                </c:pt>
                <c:pt idx="28">
                  <c:v>28.88</c:v>
                </c:pt>
                <c:pt idx="29">
                  <c:v>28.84</c:v>
                </c:pt>
                <c:pt idx="30">
                  <c:v>28.8</c:v>
                </c:pt>
                <c:pt idx="31">
                  <c:v>28.76</c:v>
                </c:pt>
                <c:pt idx="32">
                  <c:v>28.72</c:v>
                </c:pt>
                <c:pt idx="33">
                  <c:v>28.68</c:v>
                </c:pt>
                <c:pt idx="34">
                  <c:v>28.64</c:v>
                </c:pt>
                <c:pt idx="35">
                  <c:v>28.6</c:v>
                </c:pt>
                <c:pt idx="36">
                  <c:v>28.56</c:v>
                </c:pt>
                <c:pt idx="37">
                  <c:v>28.52</c:v>
                </c:pt>
                <c:pt idx="38">
                  <c:v>28.48</c:v>
                </c:pt>
                <c:pt idx="39">
                  <c:v>28.44</c:v>
                </c:pt>
                <c:pt idx="40">
                  <c:v>28.4</c:v>
                </c:pt>
                <c:pt idx="41">
                  <c:v>28.36</c:v>
                </c:pt>
                <c:pt idx="42">
                  <c:v>28.32</c:v>
                </c:pt>
                <c:pt idx="43">
                  <c:v>28.28</c:v>
                </c:pt>
                <c:pt idx="44">
                  <c:v>28.24</c:v>
                </c:pt>
                <c:pt idx="45">
                  <c:v>28.2</c:v>
                </c:pt>
                <c:pt idx="46">
                  <c:v>28.16</c:v>
                </c:pt>
                <c:pt idx="47">
                  <c:v>28.12</c:v>
                </c:pt>
                <c:pt idx="48">
                  <c:v>28.08</c:v>
                </c:pt>
                <c:pt idx="49">
                  <c:v>28.04</c:v>
                </c:pt>
                <c:pt idx="50">
                  <c:v>28</c:v>
                </c:pt>
                <c:pt idx="51">
                  <c:v>27.96</c:v>
                </c:pt>
                <c:pt idx="52">
                  <c:v>27.92</c:v>
                </c:pt>
                <c:pt idx="53">
                  <c:v>27.88</c:v>
                </c:pt>
                <c:pt idx="54">
                  <c:v>27.84</c:v>
                </c:pt>
                <c:pt idx="55">
                  <c:v>27.8</c:v>
                </c:pt>
                <c:pt idx="56">
                  <c:v>27.76</c:v>
                </c:pt>
                <c:pt idx="57">
                  <c:v>27.72</c:v>
                </c:pt>
                <c:pt idx="58">
                  <c:v>27.68</c:v>
                </c:pt>
                <c:pt idx="59">
                  <c:v>27.64</c:v>
                </c:pt>
                <c:pt idx="60">
                  <c:v>27.6</c:v>
                </c:pt>
                <c:pt idx="61">
                  <c:v>27.56</c:v>
                </c:pt>
                <c:pt idx="62">
                  <c:v>27.52</c:v>
                </c:pt>
                <c:pt idx="63">
                  <c:v>27.48</c:v>
                </c:pt>
                <c:pt idx="64">
                  <c:v>27.44</c:v>
                </c:pt>
                <c:pt idx="65">
                  <c:v>27.4</c:v>
                </c:pt>
                <c:pt idx="66">
                  <c:v>27.36</c:v>
                </c:pt>
                <c:pt idx="67">
                  <c:v>27.32</c:v>
                </c:pt>
                <c:pt idx="68">
                  <c:v>27.28</c:v>
                </c:pt>
                <c:pt idx="69">
                  <c:v>27.24</c:v>
                </c:pt>
                <c:pt idx="70">
                  <c:v>27.2</c:v>
                </c:pt>
                <c:pt idx="71">
                  <c:v>27.16</c:v>
                </c:pt>
                <c:pt idx="72">
                  <c:v>27.12</c:v>
                </c:pt>
                <c:pt idx="73">
                  <c:v>27.08</c:v>
                </c:pt>
                <c:pt idx="74">
                  <c:v>27.04</c:v>
                </c:pt>
                <c:pt idx="75">
                  <c:v>27</c:v>
                </c:pt>
                <c:pt idx="76">
                  <c:v>26.96</c:v>
                </c:pt>
                <c:pt idx="77">
                  <c:v>26.923999999999999</c:v>
                </c:pt>
                <c:pt idx="78">
                  <c:v>26.88</c:v>
                </c:pt>
                <c:pt idx="79">
                  <c:v>26.84</c:v>
                </c:pt>
                <c:pt idx="80">
                  <c:v>26.8</c:v>
                </c:pt>
                <c:pt idx="81">
                  <c:v>26.76</c:v>
                </c:pt>
                <c:pt idx="82">
                  <c:v>26.72</c:v>
                </c:pt>
                <c:pt idx="83">
                  <c:v>26.68</c:v>
                </c:pt>
                <c:pt idx="84">
                  <c:v>26.64</c:v>
                </c:pt>
                <c:pt idx="85">
                  <c:v>26.6</c:v>
                </c:pt>
                <c:pt idx="86">
                  <c:v>26.56</c:v>
                </c:pt>
                <c:pt idx="87">
                  <c:v>26.52</c:v>
                </c:pt>
                <c:pt idx="88">
                  <c:v>26.48</c:v>
                </c:pt>
                <c:pt idx="89">
                  <c:v>26.44</c:v>
                </c:pt>
                <c:pt idx="90">
                  <c:v>26.4</c:v>
                </c:pt>
                <c:pt idx="91">
                  <c:v>26.36</c:v>
                </c:pt>
                <c:pt idx="92">
                  <c:v>26.32</c:v>
                </c:pt>
                <c:pt idx="93">
                  <c:v>26.28</c:v>
                </c:pt>
                <c:pt idx="94">
                  <c:v>26.24</c:v>
                </c:pt>
                <c:pt idx="95">
                  <c:v>26.2</c:v>
                </c:pt>
                <c:pt idx="96">
                  <c:v>26.16</c:v>
                </c:pt>
                <c:pt idx="97">
                  <c:v>26.12</c:v>
                </c:pt>
                <c:pt idx="98">
                  <c:v>26.08</c:v>
                </c:pt>
                <c:pt idx="99">
                  <c:v>26.04</c:v>
                </c:pt>
                <c:pt idx="100">
                  <c:v>26</c:v>
                </c:pt>
                <c:pt idx="101">
                  <c:v>25.96</c:v>
                </c:pt>
                <c:pt idx="102">
                  <c:v>25.92</c:v>
                </c:pt>
                <c:pt idx="103">
                  <c:v>25.88</c:v>
                </c:pt>
                <c:pt idx="104">
                  <c:v>25.84</c:v>
                </c:pt>
                <c:pt idx="105">
                  <c:v>25.8</c:v>
                </c:pt>
                <c:pt idx="106">
                  <c:v>25.76</c:v>
                </c:pt>
                <c:pt idx="107">
                  <c:v>25.72</c:v>
                </c:pt>
                <c:pt idx="108">
                  <c:v>25.68</c:v>
                </c:pt>
                <c:pt idx="109">
                  <c:v>25.64</c:v>
                </c:pt>
                <c:pt idx="110">
                  <c:v>25.6</c:v>
                </c:pt>
                <c:pt idx="111">
                  <c:v>25.56</c:v>
                </c:pt>
                <c:pt idx="112">
                  <c:v>25.52</c:v>
                </c:pt>
                <c:pt idx="113">
                  <c:v>25.48</c:v>
                </c:pt>
                <c:pt idx="114">
                  <c:v>25.44</c:v>
                </c:pt>
                <c:pt idx="115">
                  <c:v>25.4</c:v>
                </c:pt>
                <c:pt idx="116">
                  <c:v>25.36</c:v>
                </c:pt>
                <c:pt idx="117">
                  <c:v>25.32</c:v>
                </c:pt>
                <c:pt idx="118">
                  <c:v>25.28</c:v>
                </c:pt>
                <c:pt idx="119">
                  <c:v>25.24</c:v>
                </c:pt>
                <c:pt idx="120">
                  <c:v>25.2</c:v>
                </c:pt>
                <c:pt idx="121">
                  <c:v>25.16</c:v>
                </c:pt>
                <c:pt idx="122">
                  <c:v>25.12</c:v>
                </c:pt>
                <c:pt idx="123">
                  <c:v>25.08</c:v>
                </c:pt>
                <c:pt idx="124">
                  <c:v>25.04</c:v>
                </c:pt>
                <c:pt idx="125">
                  <c:v>25</c:v>
                </c:pt>
                <c:pt idx="126">
                  <c:v>24.96</c:v>
                </c:pt>
                <c:pt idx="127">
                  <c:v>24.92</c:v>
                </c:pt>
                <c:pt idx="128">
                  <c:v>24.88</c:v>
                </c:pt>
                <c:pt idx="129">
                  <c:v>24.84</c:v>
                </c:pt>
                <c:pt idx="130">
                  <c:v>24.8</c:v>
                </c:pt>
                <c:pt idx="131">
                  <c:v>24.76</c:v>
                </c:pt>
                <c:pt idx="132">
                  <c:v>24.72</c:v>
                </c:pt>
                <c:pt idx="133">
                  <c:v>24.68</c:v>
                </c:pt>
                <c:pt idx="134">
                  <c:v>24.64</c:v>
                </c:pt>
                <c:pt idx="135">
                  <c:v>24.6</c:v>
                </c:pt>
                <c:pt idx="136">
                  <c:v>24.56</c:v>
                </c:pt>
                <c:pt idx="137">
                  <c:v>24.52</c:v>
                </c:pt>
                <c:pt idx="138">
                  <c:v>24.48</c:v>
                </c:pt>
                <c:pt idx="139">
                  <c:v>24.44</c:v>
                </c:pt>
                <c:pt idx="140">
                  <c:v>24.4</c:v>
                </c:pt>
                <c:pt idx="141">
                  <c:v>24.36</c:v>
                </c:pt>
                <c:pt idx="142">
                  <c:v>24.32</c:v>
                </c:pt>
                <c:pt idx="143">
                  <c:v>24.28</c:v>
                </c:pt>
                <c:pt idx="144">
                  <c:v>24.24</c:v>
                </c:pt>
                <c:pt idx="145">
                  <c:v>24.2</c:v>
                </c:pt>
                <c:pt idx="146">
                  <c:v>24.16</c:v>
                </c:pt>
                <c:pt idx="147">
                  <c:v>24.12</c:v>
                </c:pt>
                <c:pt idx="148">
                  <c:v>24.08</c:v>
                </c:pt>
                <c:pt idx="149">
                  <c:v>24.04</c:v>
                </c:pt>
                <c:pt idx="150">
                  <c:v>24</c:v>
                </c:pt>
                <c:pt idx="151">
                  <c:v>23.96</c:v>
                </c:pt>
                <c:pt idx="152">
                  <c:v>23.92</c:v>
                </c:pt>
                <c:pt idx="153">
                  <c:v>23.88</c:v>
                </c:pt>
                <c:pt idx="154">
                  <c:v>23.84</c:v>
                </c:pt>
                <c:pt idx="155">
                  <c:v>23.8</c:v>
                </c:pt>
                <c:pt idx="156">
                  <c:v>23.76</c:v>
                </c:pt>
                <c:pt idx="157">
                  <c:v>23.72</c:v>
                </c:pt>
                <c:pt idx="158">
                  <c:v>23.68</c:v>
                </c:pt>
                <c:pt idx="159">
                  <c:v>23.64</c:v>
                </c:pt>
                <c:pt idx="160">
                  <c:v>23.6</c:v>
                </c:pt>
                <c:pt idx="161">
                  <c:v>23.56</c:v>
                </c:pt>
                <c:pt idx="162">
                  <c:v>23.52</c:v>
                </c:pt>
                <c:pt idx="163">
                  <c:v>23.48</c:v>
                </c:pt>
                <c:pt idx="164">
                  <c:v>23.44</c:v>
                </c:pt>
                <c:pt idx="165">
                  <c:v>23.4</c:v>
                </c:pt>
                <c:pt idx="166">
                  <c:v>23.36</c:v>
                </c:pt>
                <c:pt idx="167">
                  <c:v>23.32</c:v>
                </c:pt>
                <c:pt idx="168">
                  <c:v>23.28</c:v>
                </c:pt>
                <c:pt idx="169">
                  <c:v>23.24</c:v>
                </c:pt>
                <c:pt idx="170">
                  <c:v>23.2</c:v>
                </c:pt>
                <c:pt idx="171">
                  <c:v>23.16</c:v>
                </c:pt>
                <c:pt idx="172">
                  <c:v>23.12</c:v>
                </c:pt>
                <c:pt idx="173">
                  <c:v>23.08</c:v>
                </c:pt>
                <c:pt idx="174">
                  <c:v>23.04</c:v>
                </c:pt>
                <c:pt idx="175">
                  <c:v>23</c:v>
                </c:pt>
                <c:pt idx="176">
                  <c:v>22.96</c:v>
                </c:pt>
                <c:pt idx="177">
                  <c:v>22.92</c:v>
                </c:pt>
                <c:pt idx="178">
                  <c:v>22.88</c:v>
                </c:pt>
                <c:pt idx="179">
                  <c:v>22.84</c:v>
                </c:pt>
                <c:pt idx="180">
                  <c:v>22.8</c:v>
                </c:pt>
                <c:pt idx="181">
                  <c:v>22.76</c:v>
                </c:pt>
                <c:pt idx="182">
                  <c:v>22.72</c:v>
                </c:pt>
                <c:pt idx="183">
                  <c:v>22.68</c:v>
                </c:pt>
                <c:pt idx="184">
                  <c:v>22.64</c:v>
                </c:pt>
                <c:pt idx="185">
                  <c:v>22.6</c:v>
                </c:pt>
                <c:pt idx="186">
                  <c:v>22.56</c:v>
                </c:pt>
                <c:pt idx="187">
                  <c:v>22.52</c:v>
                </c:pt>
                <c:pt idx="188">
                  <c:v>22.48</c:v>
                </c:pt>
                <c:pt idx="189">
                  <c:v>22.44</c:v>
                </c:pt>
                <c:pt idx="190">
                  <c:v>22.4</c:v>
                </c:pt>
                <c:pt idx="191">
                  <c:v>22.36</c:v>
                </c:pt>
                <c:pt idx="192">
                  <c:v>22.32</c:v>
                </c:pt>
                <c:pt idx="193">
                  <c:v>22.28</c:v>
                </c:pt>
                <c:pt idx="194">
                  <c:v>22.24</c:v>
                </c:pt>
                <c:pt idx="195">
                  <c:v>22.2</c:v>
                </c:pt>
                <c:pt idx="196">
                  <c:v>22.16</c:v>
                </c:pt>
                <c:pt idx="197">
                  <c:v>22.12</c:v>
                </c:pt>
                <c:pt idx="198">
                  <c:v>22.08</c:v>
                </c:pt>
                <c:pt idx="199">
                  <c:v>22.04</c:v>
                </c:pt>
                <c:pt idx="200">
                  <c:v>22</c:v>
                </c:pt>
                <c:pt idx="201">
                  <c:v>21.96</c:v>
                </c:pt>
                <c:pt idx="202">
                  <c:v>21.92</c:v>
                </c:pt>
                <c:pt idx="203">
                  <c:v>21.88</c:v>
                </c:pt>
                <c:pt idx="204">
                  <c:v>21.84</c:v>
                </c:pt>
                <c:pt idx="205">
                  <c:v>21.8</c:v>
                </c:pt>
                <c:pt idx="206">
                  <c:v>21.76</c:v>
                </c:pt>
                <c:pt idx="207">
                  <c:v>21.72</c:v>
                </c:pt>
                <c:pt idx="208">
                  <c:v>21.68</c:v>
                </c:pt>
                <c:pt idx="209">
                  <c:v>21.64</c:v>
                </c:pt>
                <c:pt idx="210">
                  <c:v>21.6</c:v>
                </c:pt>
                <c:pt idx="211">
                  <c:v>21.56</c:v>
                </c:pt>
                <c:pt idx="212">
                  <c:v>21.52</c:v>
                </c:pt>
                <c:pt idx="213">
                  <c:v>21.48</c:v>
                </c:pt>
                <c:pt idx="214">
                  <c:v>21.44</c:v>
                </c:pt>
                <c:pt idx="215">
                  <c:v>21.4</c:v>
                </c:pt>
                <c:pt idx="216">
                  <c:v>21.36</c:v>
                </c:pt>
                <c:pt idx="217">
                  <c:v>21.32</c:v>
                </c:pt>
                <c:pt idx="218">
                  <c:v>21.28</c:v>
                </c:pt>
                <c:pt idx="219">
                  <c:v>21.24</c:v>
                </c:pt>
                <c:pt idx="220">
                  <c:v>21.2</c:v>
                </c:pt>
                <c:pt idx="221">
                  <c:v>21.16</c:v>
                </c:pt>
                <c:pt idx="222">
                  <c:v>21.12</c:v>
                </c:pt>
                <c:pt idx="223">
                  <c:v>21.08</c:v>
                </c:pt>
                <c:pt idx="224">
                  <c:v>21.04</c:v>
                </c:pt>
                <c:pt idx="225">
                  <c:v>21</c:v>
                </c:pt>
                <c:pt idx="226">
                  <c:v>20.96</c:v>
                </c:pt>
                <c:pt idx="227">
                  <c:v>20.92</c:v>
                </c:pt>
                <c:pt idx="228">
                  <c:v>20.88</c:v>
                </c:pt>
                <c:pt idx="229">
                  <c:v>20.84</c:v>
                </c:pt>
                <c:pt idx="230">
                  <c:v>20.8</c:v>
                </c:pt>
                <c:pt idx="231">
                  <c:v>20.76</c:v>
                </c:pt>
                <c:pt idx="232">
                  <c:v>20.72</c:v>
                </c:pt>
                <c:pt idx="233">
                  <c:v>20.68</c:v>
                </c:pt>
                <c:pt idx="234">
                  <c:v>20.64</c:v>
                </c:pt>
                <c:pt idx="235">
                  <c:v>20.6</c:v>
                </c:pt>
                <c:pt idx="236">
                  <c:v>20.56</c:v>
                </c:pt>
                <c:pt idx="237">
                  <c:v>20.52</c:v>
                </c:pt>
                <c:pt idx="238">
                  <c:v>20.48</c:v>
                </c:pt>
                <c:pt idx="239">
                  <c:v>20.440000000000001</c:v>
                </c:pt>
                <c:pt idx="240">
                  <c:v>20.399999999999999</c:v>
                </c:pt>
                <c:pt idx="241">
                  <c:v>20.36</c:v>
                </c:pt>
                <c:pt idx="242">
                  <c:v>20.32</c:v>
                </c:pt>
                <c:pt idx="243">
                  <c:v>20.28</c:v>
                </c:pt>
                <c:pt idx="244">
                  <c:v>20.239999999999998</c:v>
                </c:pt>
                <c:pt idx="245">
                  <c:v>20.2</c:v>
                </c:pt>
                <c:pt idx="246">
                  <c:v>20.16</c:v>
                </c:pt>
                <c:pt idx="247">
                  <c:v>20.12</c:v>
                </c:pt>
                <c:pt idx="248">
                  <c:v>20.079999999999998</c:v>
                </c:pt>
                <c:pt idx="249">
                  <c:v>20.04</c:v>
                </c:pt>
                <c:pt idx="250">
                  <c:v>20</c:v>
                </c:pt>
              </c:numCache>
            </c:numRef>
          </c:val>
          <c:smooth val="0"/>
          <c:extLst>
            <c:ext xmlns:c16="http://schemas.microsoft.com/office/drawing/2014/chart" uri="{C3380CC4-5D6E-409C-BE32-E72D297353CC}">
              <c16:uniqueId val="{00000012-5EC2-4398-A1F1-86DFB39BB308}"/>
            </c:ext>
          </c:extLst>
        </c:ser>
        <c:ser>
          <c:idx val="10"/>
          <c:order val="9"/>
          <c:spPr>
            <a:ln w="6350">
              <a:solidFill>
                <a:srgbClr val="C0504D">
                  <a:alpha val="50000"/>
                </a:srgbClr>
              </a:solidFill>
            </a:ln>
          </c:spPr>
          <c:marker>
            <c:symbol val="none"/>
          </c:marker>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Analysis!$P$40:$P$290</c:f>
              <c:numCache>
                <c:formatCode>#,##0.00</c:formatCode>
                <c:ptCount val="251"/>
                <c:pt idx="0">
                  <c:v>35</c:v>
                </c:pt>
                <c:pt idx="1">
                  <c:v>34.96</c:v>
                </c:pt>
                <c:pt idx="2">
                  <c:v>34.92</c:v>
                </c:pt>
                <c:pt idx="3">
                  <c:v>34.880000000000003</c:v>
                </c:pt>
                <c:pt idx="4">
                  <c:v>34.840000000000003</c:v>
                </c:pt>
                <c:pt idx="5">
                  <c:v>34.799999999999997</c:v>
                </c:pt>
                <c:pt idx="6">
                  <c:v>34.76</c:v>
                </c:pt>
                <c:pt idx="7">
                  <c:v>34.72</c:v>
                </c:pt>
                <c:pt idx="8">
                  <c:v>34.68</c:v>
                </c:pt>
                <c:pt idx="9">
                  <c:v>34.64</c:v>
                </c:pt>
                <c:pt idx="10">
                  <c:v>34.6</c:v>
                </c:pt>
                <c:pt idx="11">
                  <c:v>34.56</c:v>
                </c:pt>
                <c:pt idx="12">
                  <c:v>34.520000000000003</c:v>
                </c:pt>
                <c:pt idx="13">
                  <c:v>34.479999999999997</c:v>
                </c:pt>
                <c:pt idx="14">
                  <c:v>34.44</c:v>
                </c:pt>
                <c:pt idx="15">
                  <c:v>34.4</c:v>
                </c:pt>
                <c:pt idx="16">
                  <c:v>34.36</c:v>
                </c:pt>
                <c:pt idx="17">
                  <c:v>34.32</c:v>
                </c:pt>
                <c:pt idx="18">
                  <c:v>34.28</c:v>
                </c:pt>
                <c:pt idx="19">
                  <c:v>34.24</c:v>
                </c:pt>
                <c:pt idx="20">
                  <c:v>34.200000000000003</c:v>
                </c:pt>
                <c:pt idx="21">
                  <c:v>34.159999999999997</c:v>
                </c:pt>
                <c:pt idx="22">
                  <c:v>34.119999999999997</c:v>
                </c:pt>
                <c:pt idx="23">
                  <c:v>34.08</c:v>
                </c:pt>
                <c:pt idx="24">
                  <c:v>34.04</c:v>
                </c:pt>
                <c:pt idx="25">
                  <c:v>34</c:v>
                </c:pt>
                <c:pt idx="26">
                  <c:v>33.96</c:v>
                </c:pt>
                <c:pt idx="27">
                  <c:v>33.92</c:v>
                </c:pt>
                <c:pt idx="28">
                  <c:v>33.880000000000003</c:v>
                </c:pt>
                <c:pt idx="29">
                  <c:v>33.840000000000003</c:v>
                </c:pt>
                <c:pt idx="30">
                  <c:v>33.799999999999997</c:v>
                </c:pt>
                <c:pt idx="31">
                  <c:v>33.76</c:v>
                </c:pt>
                <c:pt idx="32">
                  <c:v>33.72</c:v>
                </c:pt>
                <c:pt idx="33">
                  <c:v>33.68</c:v>
                </c:pt>
                <c:pt idx="34">
                  <c:v>33.64</c:v>
                </c:pt>
                <c:pt idx="35">
                  <c:v>33.6</c:v>
                </c:pt>
                <c:pt idx="36">
                  <c:v>33.56</c:v>
                </c:pt>
                <c:pt idx="37">
                  <c:v>33.520000000000003</c:v>
                </c:pt>
                <c:pt idx="38">
                  <c:v>33.479999999999997</c:v>
                </c:pt>
                <c:pt idx="39">
                  <c:v>33.44</c:v>
                </c:pt>
                <c:pt idx="40">
                  <c:v>33.4</c:v>
                </c:pt>
                <c:pt idx="41">
                  <c:v>33.36</c:v>
                </c:pt>
                <c:pt idx="42">
                  <c:v>33.32</c:v>
                </c:pt>
                <c:pt idx="43">
                  <c:v>33.28</c:v>
                </c:pt>
                <c:pt idx="44">
                  <c:v>33.24</c:v>
                </c:pt>
                <c:pt idx="45">
                  <c:v>33.200000000000003</c:v>
                </c:pt>
                <c:pt idx="46">
                  <c:v>33.159999999999997</c:v>
                </c:pt>
                <c:pt idx="47">
                  <c:v>33.119999999999997</c:v>
                </c:pt>
                <c:pt idx="48">
                  <c:v>33.08</c:v>
                </c:pt>
                <c:pt idx="49">
                  <c:v>33.04</c:v>
                </c:pt>
                <c:pt idx="50">
                  <c:v>33</c:v>
                </c:pt>
                <c:pt idx="51">
                  <c:v>32.96</c:v>
                </c:pt>
                <c:pt idx="52">
                  <c:v>32.92</c:v>
                </c:pt>
                <c:pt idx="53">
                  <c:v>32.880000000000003</c:v>
                </c:pt>
                <c:pt idx="54">
                  <c:v>32.840000000000003</c:v>
                </c:pt>
                <c:pt idx="55">
                  <c:v>32.799999999999997</c:v>
                </c:pt>
                <c:pt idx="56">
                  <c:v>32.76</c:v>
                </c:pt>
                <c:pt idx="57">
                  <c:v>32.72</c:v>
                </c:pt>
                <c:pt idx="58">
                  <c:v>32.68</c:v>
                </c:pt>
                <c:pt idx="59">
                  <c:v>32.64</c:v>
                </c:pt>
                <c:pt idx="60">
                  <c:v>32.6</c:v>
                </c:pt>
                <c:pt idx="61">
                  <c:v>32.56</c:v>
                </c:pt>
                <c:pt idx="62">
                  <c:v>32.520000000000003</c:v>
                </c:pt>
                <c:pt idx="63">
                  <c:v>32.479999999999997</c:v>
                </c:pt>
                <c:pt idx="64">
                  <c:v>32.44</c:v>
                </c:pt>
                <c:pt idx="65">
                  <c:v>32.4</c:v>
                </c:pt>
                <c:pt idx="66">
                  <c:v>32.36</c:v>
                </c:pt>
                <c:pt idx="67">
                  <c:v>32.32</c:v>
                </c:pt>
                <c:pt idx="68">
                  <c:v>32.28</c:v>
                </c:pt>
                <c:pt idx="69">
                  <c:v>32.24</c:v>
                </c:pt>
                <c:pt idx="70">
                  <c:v>32.200000000000003</c:v>
                </c:pt>
                <c:pt idx="71">
                  <c:v>32.159999999999997</c:v>
                </c:pt>
                <c:pt idx="72">
                  <c:v>32.119999999999997</c:v>
                </c:pt>
                <c:pt idx="73">
                  <c:v>32.08</c:v>
                </c:pt>
                <c:pt idx="74">
                  <c:v>32.04</c:v>
                </c:pt>
                <c:pt idx="75">
                  <c:v>32</c:v>
                </c:pt>
                <c:pt idx="76">
                  <c:v>31.96</c:v>
                </c:pt>
                <c:pt idx="77">
                  <c:v>31.923999999999999</c:v>
                </c:pt>
                <c:pt idx="78">
                  <c:v>31.88</c:v>
                </c:pt>
                <c:pt idx="79">
                  <c:v>31.84</c:v>
                </c:pt>
                <c:pt idx="80">
                  <c:v>31.8</c:v>
                </c:pt>
                <c:pt idx="81">
                  <c:v>31.76</c:v>
                </c:pt>
                <c:pt idx="82">
                  <c:v>31.72</c:v>
                </c:pt>
                <c:pt idx="83">
                  <c:v>31.68</c:v>
                </c:pt>
                <c:pt idx="84">
                  <c:v>31.64</c:v>
                </c:pt>
                <c:pt idx="85">
                  <c:v>31.6</c:v>
                </c:pt>
                <c:pt idx="86">
                  <c:v>31.56</c:v>
                </c:pt>
                <c:pt idx="87">
                  <c:v>31.52</c:v>
                </c:pt>
                <c:pt idx="88">
                  <c:v>31.48</c:v>
                </c:pt>
                <c:pt idx="89">
                  <c:v>31.44</c:v>
                </c:pt>
                <c:pt idx="90">
                  <c:v>31.4</c:v>
                </c:pt>
                <c:pt idx="91">
                  <c:v>31.36</c:v>
                </c:pt>
                <c:pt idx="92">
                  <c:v>31.32</c:v>
                </c:pt>
                <c:pt idx="93">
                  <c:v>31.28</c:v>
                </c:pt>
                <c:pt idx="94">
                  <c:v>31.24</c:v>
                </c:pt>
                <c:pt idx="95">
                  <c:v>31.2</c:v>
                </c:pt>
                <c:pt idx="96">
                  <c:v>31.16</c:v>
                </c:pt>
                <c:pt idx="97">
                  <c:v>31.12</c:v>
                </c:pt>
                <c:pt idx="98">
                  <c:v>31.08</c:v>
                </c:pt>
                <c:pt idx="99">
                  <c:v>31.04</c:v>
                </c:pt>
                <c:pt idx="100">
                  <c:v>31</c:v>
                </c:pt>
                <c:pt idx="101">
                  <c:v>30.96</c:v>
                </c:pt>
                <c:pt idx="102">
                  <c:v>30.92</c:v>
                </c:pt>
                <c:pt idx="103">
                  <c:v>30.88</c:v>
                </c:pt>
                <c:pt idx="104">
                  <c:v>30.84</c:v>
                </c:pt>
                <c:pt idx="105">
                  <c:v>30.8</c:v>
                </c:pt>
                <c:pt idx="106">
                  <c:v>30.76</c:v>
                </c:pt>
                <c:pt idx="107">
                  <c:v>30.72</c:v>
                </c:pt>
                <c:pt idx="108">
                  <c:v>30.68</c:v>
                </c:pt>
                <c:pt idx="109">
                  <c:v>30.64</c:v>
                </c:pt>
                <c:pt idx="110">
                  <c:v>30.6</c:v>
                </c:pt>
                <c:pt idx="111">
                  <c:v>30.56</c:v>
                </c:pt>
                <c:pt idx="112">
                  <c:v>30.52</c:v>
                </c:pt>
                <c:pt idx="113">
                  <c:v>30.48</c:v>
                </c:pt>
                <c:pt idx="114">
                  <c:v>30.44</c:v>
                </c:pt>
                <c:pt idx="115">
                  <c:v>30.4</c:v>
                </c:pt>
                <c:pt idx="116">
                  <c:v>30.36</c:v>
                </c:pt>
                <c:pt idx="117">
                  <c:v>30.32</c:v>
                </c:pt>
                <c:pt idx="118">
                  <c:v>30.28</c:v>
                </c:pt>
                <c:pt idx="119">
                  <c:v>30.24</c:v>
                </c:pt>
                <c:pt idx="120">
                  <c:v>30.2</c:v>
                </c:pt>
                <c:pt idx="121">
                  <c:v>30.16</c:v>
                </c:pt>
                <c:pt idx="122">
                  <c:v>30.12</c:v>
                </c:pt>
                <c:pt idx="123">
                  <c:v>30.08</c:v>
                </c:pt>
                <c:pt idx="124">
                  <c:v>30.04</c:v>
                </c:pt>
                <c:pt idx="125">
                  <c:v>30</c:v>
                </c:pt>
                <c:pt idx="126">
                  <c:v>29.96</c:v>
                </c:pt>
                <c:pt idx="127">
                  <c:v>29.92</c:v>
                </c:pt>
                <c:pt idx="128">
                  <c:v>29.88</c:v>
                </c:pt>
                <c:pt idx="129">
                  <c:v>29.84</c:v>
                </c:pt>
                <c:pt idx="130">
                  <c:v>29.8</c:v>
                </c:pt>
                <c:pt idx="131">
                  <c:v>29.76</c:v>
                </c:pt>
                <c:pt idx="132">
                  <c:v>29.72</c:v>
                </c:pt>
                <c:pt idx="133">
                  <c:v>29.68</c:v>
                </c:pt>
                <c:pt idx="134">
                  <c:v>29.64</c:v>
                </c:pt>
                <c:pt idx="135">
                  <c:v>29.6</c:v>
                </c:pt>
                <c:pt idx="136">
                  <c:v>29.56</c:v>
                </c:pt>
                <c:pt idx="137">
                  <c:v>29.52</c:v>
                </c:pt>
                <c:pt idx="138">
                  <c:v>29.48</c:v>
                </c:pt>
                <c:pt idx="139">
                  <c:v>29.44</c:v>
                </c:pt>
                <c:pt idx="140">
                  <c:v>29.4</c:v>
                </c:pt>
                <c:pt idx="141">
                  <c:v>29.36</c:v>
                </c:pt>
                <c:pt idx="142">
                  <c:v>29.32</c:v>
                </c:pt>
                <c:pt idx="143">
                  <c:v>29.28</c:v>
                </c:pt>
                <c:pt idx="144">
                  <c:v>29.24</c:v>
                </c:pt>
                <c:pt idx="145">
                  <c:v>29.2</c:v>
                </c:pt>
                <c:pt idx="146">
                  <c:v>29.16</c:v>
                </c:pt>
                <c:pt idx="147">
                  <c:v>29.12</c:v>
                </c:pt>
                <c:pt idx="148">
                  <c:v>29.08</c:v>
                </c:pt>
                <c:pt idx="149">
                  <c:v>29.04</c:v>
                </c:pt>
                <c:pt idx="150">
                  <c:v>29</c:v>
                </c:pt>
                <c:pt idx="151">
                  <c:v>28.96</c:v>
                </c:pt>
                <c:pt idx="152">
                  <c:v>28.92</c:v>
                </c:pt>
                <c:pt idx="153">
                  <c:v>28.88</c:v>
                </c:pt>
                <c:pt idx="154">
                  <c:v>28.84</c:v>
                </c:pt>
                <c:pt idx="155">
                  <c:v>28.8</c:v>
                </c:pt>
                <c:pt idx="156">
                  <c:v>28.76</c:v>
                </c:pt>
                <c:pt idx="157">
                  <c:v>28.72</c:v>
                </c:pt>
                <c:pt idx="158">
                  <c:v>28.68</c:v>
                </c:pt>
                <c:pt idx="159">
                  <c:v>28.64</c:v>
                </c:pt>
                <c:pt idx="160">
                  <c:v>28.6</c:v>
                </c:pt>
                <c:pt idx="161">
                  <c:v>28.56</c:v>
                </c:pt>
                <c:pt idx="162">
                  <c:v>28.52</c:v>
                </c:pt>
                <c:pt idx="163">
                  <c:v>28.48</c:v>
                </c:pt>
                <c:pt idx="164">
                  <c:v>28.44</c:v>
                </c:pt>
                <c:pt idx="165">
                  <c:v>28.4</c:v>
                </c:pt>
                <c:pt idx="166">
                  <c:v>28.36</c:v>
                </c:pt>
                <c:pt idx="167">
                  <c:v>28.32</c:v>
                </c:pt>
                <c:pt idx="168">
                  <c:v>28.28</c:v>
                </c:pt>
                <c:pt idx="169">
                  <c:v>28.24</c:v>
                </c:pt>
                <c:pt idx="170">
                  <c:v>28.2</c:v>
                </c:pt>
                <c:pt idx="171">
                  <c:v>28.16</c:v>
                </c:pt>
                <c:pt idx="172">
                  <c:v>28.12</c:v>
                </c:pt>
                <c:pt idx="173">
                  <c:v>28.08</c:v>
                </c:pt>
                <c:pt idx="174">
                  <c:v>28.04</c:v>
                </c:pt>
                <c:pt idx="175">
                  <c:v>28</c:v>
                </c:pt>
                <c:pt idx="176">
                  <c:v>27.96</c:v>
                </c:pt>
                <c:pt idx="177">
                  <c:v>27.92</c:v>
                </c:pt>
                <c:pt idx="178">
                  <c:v>27.88</c:v>
                </c:pt>
                <c:pt idx="179">
                  <c:v>27.84</c:v>
                </c:pt>
                <c:pt idx="180">
                  <c:v>27.8</c:v>
                </c:pt>
                <c:pt idx="181">
                  <c:v>27.76</c:v>
                </c:pt>
                <c:pt idx="182">
                  <c:v>27.72</c:v>
                </c:pt>
                <c:pt idx="183">
                  <c:v>27.68</c:v>
                </c:pt>
                <c:pt idx="184">
                  <c:v>27.64</c:v>
                </c:pt>
                <c:pt idx="185">
                  <c:v>27.6</c:v>
                </c:pt>
                <c:pt idx="186">
                  <c:v>27.56</c:v>
                </c:pt>
                <c:pt idx="187">
                  <c:v>27.52</c:v>
                </c:pt>
                <c:pt idx="188">
                  <c:v>27.48</c:v>
                </c:pt>
                <c:pt idx="189">
                  <c:v>27.44</c:v>
                </c:pt>
                <c:pt idx="190">
                  <c:v>27.4</c:v>
                </c:pt>
                <c:pt idx="191">
                  <c:v>27.36</c:v>
                </c:pt>
                <c:pt idx="192">
                  <c:v>27.32</c:v>
                </c:pt>
                <c:pt idx="193">
                  <c:v>27.28</c:v>
                </c:pt>
                <c:pt idx="194">
                  <c:v>27.24</c:v>
                </c:pt>
                <c:pt idx="195">
                  <c:v>27.2</c:v>
                </c:pt>
                <c:pt idx="196">
                  <c:v>27.16</c:v>
                </c:pt>
                <c:pt idx="197">
                  <c:v>27.12</c:v>
                </c:pt>
                <c:pt idx="198">
                  <c:v>27.08</c:v>
                </c:pt>
                <c:pt idx="199">
                  <c:v>27.04</c:v>
                </c:pt>
                <c:pt idx="200">
                  <c:v>27</c:v>
                </c:pt>
                <c:pt idx="201">
                  <c:v>26.96</c:v>
                </c:pt>
                <c:pt idx="202">
                  <c:v>26.92</c:v>
                </c:pt>
                <c:pt idx="203">
                  <c:v>26.88</c:v>
                </c:pt>
                <c:pt idx="204">
                  <c:v>26.84</c:v>
                </c:pt>
                <c:pt idx="205">
                  <c:v>26.8</c:v>
                </c:pt>
                <c:pt idx="206">
                  <c:v>26.76</c:v>
                </c:pt>
                <c:pt idx="207">
                  <c:v>26.72</c:v>
                </c:pt>
                <c:pt idx="208">
                  <c:v>26.68</c:v>
                </c:pt>
                <c:pt idx="209">
                  <c:v>26.64</c:v>
                </c:pt>
                <c:pt idx="210">
                  <c:v>26.6</c:v>
                </c:pt>
                <c:pt idx="211">
                  <c:v>26.56</c:v>
                </c:pt>
                <c:pt idx="212">
                  <c:v>26.52</c:v>
                </c:pt>
                <c:pt idx="213">
                  <c:v>26.48</c:v>
                </c:pt>
                <c:pt idx="214">
                  <c:v>26.44</c:v>
                </c:pt>
                <c:pt idx="215">
                  <c:v>26.4</c:v>
                </c:pt>
                <c:pt idx="216">
                  <c:v>26.36</c:v>
                </c:pt>
                <c:pt idx="217">
                  <c:v>26.32</c:v>
                </c:pt>
                <c:pt idx="218">
                  <c:v>26.28</c:v>
                </c:pt>
                <c:pt idx="219">
                  <c:v>26.24</c:v>
                </c:pt>
                <c:pt idx="220">
                  <c:v>26.2</c:v>
                </c:pt>
                <c:pt idx="221">
                  <c:v>26.16</c:v>
                </c:pt>
                <c:pt idx="222">
                  <c:v>26.12</c:v>
                </c:pt>
                <c:pt idx="223">
                  <c:v>26.08</c:v>
                </c:pt>
                <c:pt idx="224">
                  <c:v>26.04</c:v>
                </c:pt>
                <c:pt idx="225">
                  <c:v>26</c:v>
                </c:pt>
                <c:pt idx="226">
                  <c:v>25.96</c:v>
                </c:pt>
                <c:pt idx="227">
                  <c:v>25.92</c:v>
                </c:pt>
                <c:pt idx="228">
                  <c:v>25.88</c:v>
                </c:pt>
                <c:pt idx="229">
                  <c:v>25.84</c:v>
                </c:pt>
                <c:pt idx="230">
                  <c:v>25.8</c:v>
                </c:pt>
                <c:pt idx="231">
                  <c:v>25.76</c:v>
                </c:pt>
                <c:pt idx="232">
                  <c:v>25.72</c:v>
                </c:pt>
                <c:pt idx="233">
                  <c:v>25.68</c:v>
                </c:pt>
                <c:pt idx="234">
                  <c:v>25.64</c:v>
                </c:pt>
                <c:pt idx="235">
                  <c:v>25.6</c:v>
                </c:pt>
                <c:pt idx="236">
                  <c:v>25.56</c:v>
                </c:pt>
                <c:pt idx="237">
                  <c:v>25.52</c:v>
                </c:pt>
                <c:pt idx="238">
                  <c:v>25.48</c:v>
                </c:pt>
                <c:pt idx="239">
                  <c:v>25.44</c:v>
                </c:pt>
                <c:pt idx="240">
                  <c:v>25.4</c:v>
                </c:pt>
                <c:pt idx="241">
                  <c:v>25.36</c:v>
                </c:pt>
                <c:pt idx="242">
                  <c:v>25.32</c:v>
                </c:pt>
                <c:pt idx="243">
                  <c:v>25.28</c:v>
                </c:pt>
                <c:pt idx="244">
                  <c:v>25.24</c:v>
                </c:pt>
                <c:pt idx="245">
                  <c:v>25.2</c:v>
                </c:pt>
                <c:pt idx="246">
                  <c:v>25.16</c:v>
                </c:pt>
                <c:pt idx="247">
                  <c:v>25.12</c:v>
                </c:pt>
                <c:pt idx="248">
                  <c:v>25.08</c:v>
                </c:pt>
                <c:pt idx="249">
                  <c:v>25.04</c:v>
                </c:pt>
                <c:pt idx="250">
                  <c:v>25</c:v>
                </c:pt>
              </c:numCache>
            </c:numRef>
          </c:val>
          <c:smooth val="0"/>
          <c:extLst>
            <c:ext xmlns:c16="http://schemas.microsoft.com/office/drawing/2014/chart" uri="{C3380CC4-5D6E-409C-BE32-E72D297353CC}">
              <c16:uniqueId val="{00000013-5EC2-4398-A1F1-86DFB39BB308}"/>
            </c:ext>
          </c:extLst>
        </c:ser>
        <c:ser>
          <c:idx val="11"/>
          <c:order val="10"/>
          <c:spPr>
            <a:ln w="6350">
              <a:solidFill>
                <a:srgbClr val="C0504D">
                  <a:alpha val="50000"/>
                </a:srgbClr>
              </a:solidFill>
            </a:ln>
          </c:spPr>
          <c:marker>
            <c:symbol val="none"/>
          </c:marker>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Analysis!$Q$40:$Q$290</c:f>
              <c:numCache>
                <c:formatCode>#,##0.00</c:formatCode>
                <c:ptCount val="251"/>
                <c:pt idx="0">
                  <c:v>40</c:v>
                </c:pt>
                <c:pt idx="1">
                  <c:v>39.96</c:v>
                </c:pt>
                <c:pt idx="2">
                  <c:v>39.92</c:v>
                </c:pt>
                <c:pt idx="3">
                  <c:v>39.880000000000003</c:v>
                </c:pt>
                <c:pt idx="4">
                  <c:v>39.840000000000003</c:v>
                </c:pt>
                <c:pt idx="5">
                  <c:v>39.799999999999997</c:v>
                </c:pt>
                <c:pt idx="6">
                  <c:v>39.76</c:v>
                </c:pt>
                <c:pt idx="7">
                  <c:v>39.72</c:v>
                </c:pt>
                <c:pt idx="8">
                  <c:v>39.68</c:v>
                </c:pt>
                <c:pt idx="9">
                  <c:v>39.64</c:v>
                </c:pt>
                <c:pt idx="10">
                  <c:v>39.6</c:v>
                </c:pt>
                <c:pt idx="11">
                  <c:v>39.56</c:v>
                </c:pt>
                <c:pt idx="12">
                  <c:v>39.520000000000003</c:v>
                </c:pt>
                <c:pt idx="13">
                  <c:v>39.479999999999997</c:v>
                </c:pt>
                <c:pt idx="14">
                  <c:v>39.44</c:v>
                </c:pt>
                <c:pt idx="15">
                  <c:v>39.4</c:v>
                </c:pt>
                <c:pt idx="16">
                  <c:v>39.36</c:v>
                </c:pt>
                <c:pt idx="17">
                  <c:v>39.32</c:v>
                </c:pt>
                <c:pt idx="18">
                  <c:v>39.28</c:v>
                </c:pt>
                <c:pt idx="19">
                  <c:v>39.24</c:v>
                </c:pt>
                <c:pt idx="20">
                  <c:v>39.200000000000003</c:v>
                </c:pt>
                <c:pt idx="21">
                  <c:v>39.159999999999997</c:v>
                </c:pt>
                <c:pt idx="22">
                  <c:v>39.119999999999997</c:v>
                </c:pt>
                <c:pt idx="23">
                  <c:v>39.08</c:v>
                </c:pt>
                <c:pt idx="24">
                  <c:v>39.04</c:v>
                </c:pt>
                <c:pt idx="25">
                  <c:v>39</c:v>
                </c:pt>
                <c:pt idx="26">
                  <c:v>38.96</c:v>
                </c:pt>
                <c:pt idx="27">
                  <c:v>38.92</c:v>
                </c:pt>
                <c:pt idx="28">
                  <c:v>38.880000000000003</c:v>
                </c:pt>
                <c:pt idx="29">
                  <c:v>38.840000000000003</c:v>
                </c:pt>
                <c:pt idx="30">
                  <c:v>38.799999999999997</c:v>
                </c:pt>
                <c:pt idx="31">
                  <c:v>38.76</c:v>
                </c:pt>
                <c:pt idx="32">
                  <c:v>38.72</c:v>
                </c:pt>
                <c:pt idx="33">
                  <c:v>38.68</c:v>
                </c:pt>
                <c:pt idx="34">
                  <c:v>38.64</c:v>
                </c:pt>
                <c:pt idx="35">
                  <c:v>38.6</c:v>
                </c:pt>
                <c:pt idx="36">
                  <c:v>38.56</c:v>
                </c:pt>
                <c:pt idx="37">
                  <c:v>38.520000000000003</c:v>
                </c:pt>
                <c:pt idx="38">
                  <c:v>38.479999999999997</c:v>
                </c:pt>
                <c:pt idx="39">
                  <c:v>38.44</c:v>
                </c:pt>
                <c:pt idx="40">
                  <c:v>38.4</c:v>
                </c:pt>
                <c:pt idx="41">
                  <c:v>38.36</c:v>
                </c:pt>
                <c:pt idx="42">
                  <c:v>38.32</c:v>
                </c:pt>
                <c:pt idx="43">
                  <c:v>38.28</c:v>
                </c:pt>
                <c:pt idx="44">
                  <c:v>38.24</c:v>
                </c:pt>
                <c:pt idx="45">
                  <c:v>38.200000000000003</c:v>
                </c:pt>
                <c:pt idx="46">
                  <c:v>38.159999999999997</c:v>
                </c:pt>
                <c:pt idx="47">
                  <c:v>38.119999999999997</c:v>
                </c:pt>
                <c:pt idx="48">
                  <c:v>38.08</c:v>
                </c:pt>
                <c:pt idx="49">
                  <c:v>38.04</c:v>
                </c:pt>
                <c:pt idx="50">
                  <c:v>38</c:v>
                </c:pt>
                <c:pt idx="51">
                  <c:v>37.96</c:v>
                </c:pt>
                <c:pt idx="52">
                  <c:v>37.92</c:v>
                </c:pt>
                <c:pt idx="53">
                  <c:v>37.880000000000003</c:v>
                </c:pt>
                <c:pt idx="54">
                  <c:v>37.840000000000003</c:v>
                </c:pt>
                <c:pt idx="55">
                  <c:v>37.799999999999997</c:v>
                </c:pt>
                <c:pt idx="56">
                  <c:v>37.76</c:v>
                </c:pt>
                <c:pt idx="57">
                  <c:v>37.72</c:v>
                </c:pt>
                <c:pt idx="58">
                  <c:v>37.68</c:v>
                </c:pt>
                <c:pt idx="59">
                  <c:v>37.64</c:v>
                </c:pt>
                <c:pt idx="60">
                  <c:v>37.6</c:v>
                </c:pt>
                <c:pt idx="61">
                  <c:v>37.56</c:v>
                </c:pt>
                <c:pt idx="62">
                  <c:v>37.520000000000003</c:v>
                </c:pt>
                <c:pt idx="63">
                  <c:v>37.479999999999997</c:v>
                </c:pt>
                <c:pt idx="64">
                  <c:v>37.44</c:v>
                </c:pt>
                <c:pt idx="65">
                  <c:v>37.4</c:v>
                </c:pt>
                <c:pt idx="66">
                  <c:v>37.36</c:v>
                </c:pt>
                <c:pt idx="67">
                  <c:v>37.32</c:v>
                </c:pt>
                <c:pt idx="68">
                  <c:v>37.28</c:v>
                </c:pt>
                <c:pt idx="69">
                  <c:v>37.24</c:v>
                </c:pt>
                <c:pt idx="70">
                  <c:v>37.200000000000003</c:v>
                </c:pt>
                <c:pt idx="71">
                  <c:v>37.159999999999997</c:v>
                </c:pt>
                <c:pt idx="72">
                  <c:v>37.119999999999997</c:v>
                </c:pt>
                <c:pt idx="73">
                  <c:v>37.08</c:v>
                </c:pt>
                <c:pt idx="74">
                  <c:v>37.04</c:v>
                </c:pt>
                <c:pt idx="75">
                  <c:v>37</c:v>
                </c:pt>
                <c:pt idx="76">
                  <c:v>36.96</c:v>
                </c:pt>
                <c:pt idx="77">
                  <c:v>36.923999999999999</c:v>
                </c:pt>
                <c:pt idx="78">
                  <c:v>36.880000000000003</c:v>
                </c:pt>
                <c:pt idx="79">
                  <c:v>36.840000000000003</c:v>
                </c:pt>
                <c:pt idx="80">
                  <c:v>36.799999999999997</c:v>
                </c:pt>
                <c:pt idx="81">
                  <c:v>36.76</c:v>
                </c:pt>
                <c:pt idx="82">
                  <c:v>36.72</c:v>
                </c:pt>
                <c:pt idx="83">
                  <c:v>36.68</c:v>
                </c:pt>
                <c:pt idx="84">
                  <c:v>36.64</c:v>
                </c:pt>
                <c:pt idx="85">
                  <c:v>36.6</c:v>
                </c:pt>
                <c:pt idx="86">
                  <c:v>36.56</c:v>
                </c:pt>
                <c:pt idx="87">
                  <c:v>36.520000000000003</c:v>
                </c:pt>
                <c:pt idx="88">
                  <c:v>36.479999999999997</c:v>
                </c:pt>
                <c:pt idx="89">
                  <c:v>36.44</c:v>
                </c:pt>
                <c:pt idx="90">
                  <c:v>36.4</c:v>
                </c:pt>
                <c:pt idx="91">
                  <c:v>36.36</c:v>
                </c:pt>
                <c:pt idx="92">
                  <c:v>36.32</c:v>
                </c:pt>
                <c:pt idx="93">
                  <c:v>36.28</c:v>
                </c:pt>
                <c:pt idx="94">
                  <c:v>36.24</c:v>
                </c:pt>
                <c:pt idx="95">
                  <c:v>36.200000000000003</c:v>
                </c:pt>
                <c:pt idx="96">
                  <c:v>36.159999999999997</c:v>
                </c:pt>
                <c:pt idx="97">
                  <c:v>36.119999999999997</c:v>
                </c:pt>
                <c:pt idx="98">
                  <c:v>36.08</c:v>
                </c:pt>
                <c:pt idx="99">
                  <c:v>36.04</c:v>
                </c:pt>
                <c:pt idx="100">
                  <c:v>36</c:v>
                </c:pt>
                <c:pt idx="101">
                  <c:v>35.96</c:v>
                </c:pt>
                <c:pt idx="102">
                  <c:v>35.92</c:v>
                </c:pt>
                <c:pt idx="103">
                  <c:v>35.880000000000003</c:v>
                </c:pt>
                <c:pt idx="104">
                  <c:v>35.840000000000003</c:v>
                </c:pt>
                <c:pt idx="105">
                  <c:v>35.799999999999997</c:v>
                </c:pt>
                <c:pt idx="106">
                  <c:v>35.76</c:v>
                </c:pt>
                <c:pt idx="107">
                  <c:v>35.72</c:v>
                </c:pt>
                <c:pt idx="108">
                  <c:v>35.68</c:v>
                </c:pt>
                <c:pt idx="109">
                  <c:v>35.64</c:v>
                </c:pt>
                <c:pt idx="110">
                  <c:v>35.6</c:v>
                </c:pt>
                <c:pt idx="111">
                  <c:v>35.56</c:v>
                </c:pt>
                <c:pt idx="112">
                  <c:v>35.520000000000003</c:v>
                </c:pt>
                <c:pt idx="113">
                  <c:v>35.479999999999997</c:v>
                </c:pt>
                <c:pt idx="114">
                  <c:v>35.44</c:v>
                </c:pt>
                <c:pt idx="115">
                  <c:v>35.4</c:v>
                </c:pt>
                <c:pt idx="116">
                  <c:v>35.36</c:v>
                </c:pt>
                <c:pt idx="117">
                  <c:v>35.32</c:v>
                </c:pt>
                <c:pt idx="118">
                  <c:v>35.28</c:v>
                </c:pt>
                <c:pt idx="119">
                  <c:v>35.24</c:v>
                </c:pt>
                <c:pt idx="120">
                  <c:v>35.200000000000003</c:v>
                </c:pt>
                <c:pt idx="121">
                  <c:v>35.159999999999997</c:v>
                </c:pt>
                <c:pt idx="122">
                  <c:v>35.119999999999997</c:v>
                </c:pt>
                <c:pt idx="123">
                  <c:v>35.08</c:v>
                </c:pt>
                <c:pt idx="124">
                  <c:v>35.04</c:v>
                </c:pt>
                <c:pt idx="125">
                  <c:v>35</c:v>
                </c:pt>
                <c:pt idx="126">
                  <c:v>34.96</c:v>
                </c:pt>
                <c:pt idx="127">
                  <c:v>34.92</c:v>
                </c:pt>
                <c:pt idx="128">
                  <c:v>34.880000000000003</c:v>
                </c:pt>
                <c:pt idx="129">
                  <c:v>34.840000000000003</c:v>
                </c:pt>
                <c:pt idx="130">
                  <c:v>34.799999999999997</c:v>
                </c:pt>
                <c:pt idx="131">
                  <c:v>34.76</c:v>
                </c:pt>
                <c:pt idx="132">
                  <c:v>34.72</c:v>
                </c:pt>
                <c:pt idx="133">
                  <c:v>34.68</c:v>
                </c:pt>
                <c:pt idx="134">
                  <c:v>34.64</c:v>
                </c:pt>
                <c:pt idx="135">
                  <c:v>34.6</c:v>
                </c:pt>
                <c:pt idx="136">
                  <c:v>34.56</c:v>
                </c:pt>
                <c:pt idx="137">
                  <c:v>34.520000000000003</c:v>
                </c:pt>
                <c:pt idx="138">
                  <c:v>34.479999999999997</c:v>
                </c:pt>
                <c:pt idx="139">
                  <c:v>34.44</c:v>
                </c:pt>
                <c:pt idx="140">
                  <c:v>34.4</c:v>
                </c:pt>
                <c:pt idx="141">
                  <c:v>34.36</c:v>
                </c:pt>
                <c:pt idx="142">
                  <c:v>34.32</c:v>
                </c:pt>
                <c:pt idx="143">
                  <c:v>34.28</c:v>
                </c:pt>
                <c:pt idx="144">
                  <c:v>34.24</c:v>
                </c:pt>
                <c:pt idx="145">
                  <c:v>34.200000000000003</c:v>
                </c:pt>
                <c:pt idx="146">
                  <c:v>34.159999999999997</c:v>
                </c:pt>
                <c:pt idx="147">
                  <c:v>34.119999999999997</c:v>
                </c:pt>
                <c:pt idx="148">
                  <c:v>34.08</c:v>
                </c:pt>
                <c:pt idx="149">
                  <c:v>34.04</c:v>
                </c:pt>
                <c:pt idx="150">
                  <c:v>34</c:v>
                </c:pt>
                <c:pt idx="151">
                  <c:v>33.96</c:v>
                </c:pt>
                <c:pt idx="152">
                  <c:v>33.92</c:v>
                </c:pt>
                <c:pt idx="153">
                  <c:v>33.880000000000003</c:v>
                </c:pt>
                <c:pt idx="154">
                  <c:v>33.840000000000003</c:v>
                </c:pt>
                <c:pt idx="155">
                  <c:v>33.799999999999997</c:v>
                </c:pt>
                <c:pt idx="156">
                  <c:v>33.76</c:v>
                </c:pt>
                <c:pt idx="157">
                  <c:v>33.72</c:v>
                </c:pt>
                <c:pt idx="158">
                  <c:v>33.68</c:v>
                </c:pt>
                <c:pt idx="159">
                  <c:v>33.64</c:v>
                </c:pt>
                <c:pt idx="160">
                  <c:v>33.6</c:v>
                </c:pt>
                <c:pt idx="161">
                  <c:v>33.56</c:v>
                </c:pt>
                <c:pt idx="162">
                  <c:v>33.520000000000003</c:v>
                </c:pt>
                <c:pt idx="163">
                  <c:v>33.479999999999997</c:v>
                </c:pt>
                <c:pt idx="164">
                  <c:v>33.44</c:v>
                </c:pt>
                <c:pt idx="165">
                  <c:v>33.4</c:v>
                </c:pt>
                <c:pt idx="166">
                  <c:v>33.36</c:v>
                </c:pt>
                <c:pt idx="167">
                  <c:v>33.32</c:v>
                </c:pt>
                <c:pt idx="168">
                  <c:v>33.28</c:v>
                </c:pt>
                <c:pt idx="169">
                  <c:v>33.24</c:v>
                </c:pt>
                <c:pt idx="170">
                  <c:v>33.200000000000003</c:v>
                </c:pt>
                <c:pt idx="171">
                  <c:v>33.159999999999997</c:v>
                </c:pt>
                <c:pt idx="172">
                  <c:v>33.119999999999997</c:v>
                </c:pt>
                <c:pt idx="173">
                  <c:v>33.08</c:v>
                </c:pt>
                <c:pt idx="174">
                  <c:v>33.04</c:v>
                </c:pt>
                <c:pt idx="175">
                  <c:v>33</c:v>
                </c:pt>
                <c:pt idx="176">
                  <c:v>32.96</c:v>
                </c:pt>
                <c:pt idx="177">
                  <c:v>32.92</c:v>
                </c:pt>
                <c:pt idx="178">
                  <c:v>32.880000000000003</c:v>
                </c:pt>
                <c:pt idx="179">
                  <c:v>32.840000000000003</c:v>
                </c:pt>
                <c:pt idx="180">
                  <c:v>32.799999999999997</c:v>
                </c:pt>
                <c:pt idx="181">
                  <c:v>32.76</c:v>
                </c:pt>
                <c:pt idx="182">
                  <c:v>32.72</c:v>
                </c:pt>
                <c:pt idx="183">
                  <c:v>32.68</c:v>
                </c:pt>
                <c:pt idx="184">
                  <c:v>32.64</c:v>
                </c:pt>
                <c:pt idx="185">
                  <c:v>32.6</c:v>
                </c:pt>
                <c:pt idx="186">
                  <c:v>32.56</c:v>
                </c:pt>
                <c:pt idx="187">
                  <c:v>32.520000000000003</c:v>
                </c:pt>
                <c:pt idx="188">
                  <c:v>32.479999999999997</c:v>
                </c:pt>
                <c:pt idx="189">
                  <c:v>32.44</c:v>
                </c:pt>
                <c:pt idx="190">
                  <c:v>32.4</c:v>
                </c:pt>
                <c:pt idx="191">
                  <c:v>32.36</c:v>
                </c:pt>
                <c:pt idx="192">
                  <c:v>32.32</c:v>
                </c:pt>
                <c:pt idx="193">
                  <c:v>32.28</c:v>
                </c:pt>
                <c:pt idx="194">
                  <c:v>32.24</c:v>
                </c:pt>
                <c:pt idx="195">
                  <c:v>32.200000000000003</c:v>
                </c:pt>
                <c:pt idx="196">
                  <c:v>32.159999999999997</c:v>
                </c:pt>
                <c:pt idx="197">
                  <c:v>32.119999999999997</c:v>
                </c:pt>
                <c:pt idx="198">
                  <c:v>32.08</c:v>
                </c:pt>
                <c:pt idx="199">
                  <c:v>32.04</c:v>
                </c:pt>
                <c:pt idx="200">
                  <c:v>32</c:v>
                </c:pt>
                <c:pt idx="201">
                  <c:v>31.96</c:v>
                </c:pt>
                <c:pt idx="202">
                  <c:v>31.92</c:v>
                </c:pt>
                <c:pt idx="203">
                  <c:v>31.88</c:v>
                </c:pt>
                <c:pt idx="204">
                  <c:v>31.84</c:v>
                </c:pt>
                <c:pt idx="205">
                  <c:v>31.8</c:v>
                </c:pt>
                <c:pt idx="206">
                  <c:v>31.76</c:v>
                </c:pt>
                <c:pt idx="207">
                  <c:v>31.72</c:v>
                </c:pt>
                <c:pt idx="208">
                  <c:v>31.68</c:v>
                </c:pt>
                <c:pt idx="209">
                  <c:v>31.64</c:v>
                </c:pt>
                <c:pt idx="210">
                  <c:v>31.6</c:v>
                </c:pt>
                <c:pt idx="211">
                  <c:v>31.56</c:v>
                </c:pt>
                <c:pt idx="212">
                  <c:v>31.52</c:v>
                </c:pt>
                <c:pt idx="213">
                  <c:v>31.48</c:v>
                </c:pt>
                <c:pt idx="214">
                  <c:v>31.44</c:v>
                </c:pt>
                <c:pt idx="215">
                  <c:v>31.4</c:v>
                </c:pt>
                <c:pt idx="216">
                  <c:v>31.36</c:v>
                </c:pt>
                <c:pt idx="217">
                  <c:v>31.32</c:v>
                </c:pt>
                <c:pt idx="218">
                  <c:v>31.28</c:v>
                </c:pt>
                <c:pt idx="219">
                  <c:v>31.24</c:v>
                </c:pt>
                <c:pt idx="220">
                  <c:v>31.2</c:v>
                </c:pt>
                <c:pt idx="221">
                  <c:v>31.16</c:v>
                </c:pt>
                <c:pt idx="222">
                  <c:v>31.12</c:v>
                </c:pt>
                <c:pt idx="223">
                  <c:v>31.08</c:v>
                </c:pt>
                <c:pt idx="224">
                  <c:v>31.04</c:v>
                </c:pt>
                <c:pt idx="225">
                  <c:v>31</c:v>
                </c:pt>
                <c:pt idx="226">
                  <c:v>30.96</c:v>
                </c:pt>
                <c:pt idx="227">
                  <c:v>30.92</c:v>
                </c:pt>
                <c:pt idx="228">
                  <c:v>30.88</c:v>
                </c:pt>
                <c:pt idx="229">
                  <c:v>30.84</c:v>
                </c:pt>
                <c:pt idx="230">
                  <c:v>30.8</c:v>
                </c:pt>
                <c:pt idx="231">
                  <c:v>30.76</c:v>
                </c:pt>
                <c:pt idx="232">
                  <c:v>30.72</c:v>
                </c:pt>
                <c:pt idx="233">
                  <c:v>30.68</c:v>
                </c:pt>
                <c:pt idx="234">
                  <c:v>30.64</c:v>
                </c:pt>
                <c:pt idx="235">
                  <c:v>30.6</c:v>
                </c:pt>
                <c:pt idx="236">
                  <c:v>30.56</c:v>
                </c:pt>
                <c:pt idx="237">
                  <c:v>30.52</c:v>
                </c:pt>
                <c:pt idx="238">
                  <c:v>30.48</c:v>
                </c:pt>
                <c:pt idx="239">
                  <c:v>30.44</c:v>
                </c:pt>
                <c:pt idx="240">
                  <c:v>30.4</c:v>
                </c:pt>
                <c:pt idx="241">
                  <c:v>30.36</c:v>
                </c:pt>
                <c:pt idx="242">
                  <c:v>30.32</c:v>
                </c:pt>
                <c:pt idx="243">
                  <c:v>30.28</c:v>
                </c:pt>
                <c:pt idx="244">
                  <c:v>30.24</c:v>
                </c:pt>
                <c:pt idx="245">
                  <c:v>30.2</c:v>
                </c:pt>
                <c:pt idx="246">
                  <c:v>30.16</c:v>
                </c:pt>
                <c:pt idx="247">
                  <c:v>30.12</c:v>
                </c:pt>
                <c:pt idx="248">
                  <c:v>30.08</c:v>
                </c:pt>
                <c:pt idx="249">
                  <c:v>30.04</c:v>
                </c:pt>
                <c:pt idx="250">
                  <c:v>30</c:v>
                </c:pt>
              </c:numCache>
            </c:numRef>
          </c:val>
          <c:smooth val="0"/>
          <c:extLst>
            <c:ext xmlns:c16="http://schemas.microsoft.com/office/drawing/2014/chart" uri="{C3380CC4-5D6E-409C-BE32-E72D297353CC}">
              <c16:uniqueId val="{00000014-5EC2-4398-A1F1-86DFB39BB308}"/>
            </c:ext>
          </c:extLst>
        </c:ser>
        <c:ser>
          <c:idx val="3"/>
          <c:order val="12"/>
          <c:marker>
            <c:symbol val="none"/>
          </c:marker>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Model!$B$14</c:f>
              <c:numCache>
                <c:formatCode>#,##0.00_ ;\-#,##0.00\ </c:formatCode>
                <c:ptCount val="1"/>
                <c:pt idx="0">
                  <c:v>6.4102563999999997</c:v>
                </c:pt>
              </c:numCache>
            </c:numRef>
          </c:val>
          <c:smooth val="0"/>
          <c:extLst>
            <c:ext xmlns:c16="http://schemas.microsoft.com/office/drawing/2014/chart" uri="{C3380CC4-5D6E-409C-BE32-E72D297353CC}">
              <c16:uniqueId val="{00000015-5EC2-4398-A1F1-86DFB39BB308}"/>
            </c:ext>
          </c:extLst>
        </c:ser>
        <c:ser>
          <c:idx val="13"/>
          <c:order val="13"/>
          <c:tx>
            <c:strRef>
              <c:f>Analysis!$S$40</c:f>
              <c:strCache>
                <c:ptCount val="1"/>
                <c:pt idx="0">
                  <c:v>#N/A</c:v>
                </c:pt>
              </c:strCache>
            </c:strRef>
          </c:tx>
          <c:spPr>
            <a:ln>
              <a:noFill/>
            </a:ln>
          </c:spPr>
          <c:marker>
            <c:symbol val="circle"/>
            <c:size val="7"/>
            <c:spPr>
              <a:solidFill>
                <a:schemeClr val="accent6"/>
              </a:solidFill>
              <a:ln>
                <a:noFill/>
              </a:ln>
            </c:spPr>
          </c:marker>
          <c:dPt>
            <c:idx val="64"/>
            <c:marker>
              <c:spPr>
                <a:solidFill>
                  <a:schemeClr val="accent2"/>
                </a:solidFill>
                <a:ln>
                  <a:noFill/>
                </a:ln>
              </c:spPr>
            </c:marker>
            <c:bubble3D val="0"/>
            <c:extLst>
              <c:ext xmlns:c16="http://schemas.microsoft.com/office/drawing/2014/chart" uri="{C3380CC4-5D6E-409C-BE32-E72D297353CC}">
                <c16:uniqueId val="{00000016-5EC2-4398-A1F1-86DFB39BB308}"/>
              </c:ext>
            </c:extLst>
          </c:dPt>
          <c:dLbls>
            <c:dLbl>
              <c:idx val="64"/>
              <c:layout>
                <c:manualLayout>
                  <c:x val="7.1466117976360238E-2"/>
                  <c:y val="-5.4216867469879519E-2"/>
                </c:manualLayout>
              </c:layout>
              <c:tx>
                <c:rich>
                  <a:bodyPr wrap="square" lIns="38100" tIns="19050" rIns="38100" bIns="19050" anchor="ctr">
                    <a:spAutoFit/>
                  </a:bodyPr>
                  <a:lstStyle/>
                  <a:p>
                    <a:pPr>
                      <a:defRPr sz="1600">
                        <a:solidFill>
                          <a:schemeClr val="accent2"/>
                        </a:solidFill>
                        <a:latin typeface="+mj-lt"/>
                      </a:defRPr>
                    </a:pPr>
                    <a:r>
                      <a:rPr lang="en-US" sz="1600">
                        <a:solidFill>
                          <a:schemeClr val="accent2"/>
                        </a:solidFill>
                        <a:latin typeface="+mj-lt"/>
                      </a:rPr>
                      <a:t>Optimal</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5EC2-4398-A1F1-86DFB39BB308}"/>
                </c:ext>
              </c:extLst>
            </c:dLbl>
            <c:dLbl>
              <c:idx val="70"/>
              <c:layout>
                <c:manualLayout>
                  <c:x val="6.9344808958057683E-2"/>
                  <c:y val="-6.6265060240963861E-2"/>
                </c:manualLayout>
              </c:layout>
              <c:tx>
                <c:rich>
                  <a:bodyPr wrap="square" lIns="38100" tIns="19050" rIns="38100" bIns="19050" anchor="ctr">
                    <a:spAutoFit/>
                  </a:bodyPr>
                  <a:lstStyle/>
                  <a:p>
                    <a:pPr>
                      <a:defRPr sz="1600">
                        <a:solidFill>
                          <a:schemeClr val="accent6"/>
                        </a:solidFill>
                        <a:latin typeface="+mj-lt"/>
                      </a:defRPr>
                    </a:pPr>
                    <a:r>
                      <a:rPr lang="en-US" sz="1600">
                        <a:solidFill>
                          <a:schemeClr val="accent6"/>
                        </a:solidFill>
                        <a:latin typeface="+mj-lt"/>
                      </a:rPr>
                      <a:t>Optimal</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5EC2-4398-A1F1-86DFB39BB308}"/>
                </c:ext>
              </c:extLst>
            </c:dLbl>
            <c:dLbl>
              <c:idx val="71"/>
              <c:layout>
                <c:manualLayout>
                  <c:x val="2.4385537031961474E-2"/>
                  <c:y val="-2.1121335736647377E-2"/>
                </c:manualLayout>
              </c:layout>
              <c:tx>
                <c:strRef>
                  <c:f>Analysis!$S$38</c:f>
                  <c:strCache>
                    <c:ptCount val="1"/>
                    <c:pt idx="0">
                      <c:v>Optimal</c:v>
                    </c:pt>
                  </c:strCache>
                </c:strRef>
              </c:tx>
              <c:spPr>
                <a:noFill/>
                <a:ln>
                  <a:noFill/>
                </a:ln>
                <a:effectLst/>
              </c:spPr>
              <c:txPr>
                <a:bodyPr wrap="square" lIns="38100" tIns="19050" rIns="38100" bIns="19050" anchor="ctr">
                  <a:spAutoFit/>
                </a:bodyPr>
                <a:lstStyle/>
                <a:p>
                  <a:pPr>
                    <a:defRPr sz="1100">
                      <a:solidFill>
                        <a:schemeClr val="accent6"/>
                      </a:solidFill>
                      <a:latin typeface="+mj-lt"/>
                    </a:defRPr>
                  </a:pPr>
                  <a:endParaRPr lang="en-US"/>
                </a:p>
              </c:txPr>
              <c:showLegendKey val="0"/>
              <c:showVal val="1"/>
              <c:showCatName val="0"/>
              <c:showSerName val="0"/>
              <c:showPercent val="0"/>
              <c:showBubbleSize val="0"/>
              <c:extLst>
                <c:ext xmlns:c15="http://schemas.microsoft.com/office/drawing/2012/chart" uri="{CE6537A1-D6FC-4f65-9D91-7224C49458BB}">
                  <c15:dlblFieldTable>
                    <c15:dlblFTEntry>
                      <c15:txfldGUID>{129EFA94-0512-416A-869F-4069A77BADC1}</c15:txfldGUID>
                      <c15:f>Analysis!$S$38</c15:f>
                      <c15:dlblFieldTableCache>
                        <c:ptCount val="1"/>
                        <c:pt idx="0">
                          <c:v>Optimal</c:v>
                        </c:pt>
                      </c15:dlblFieldTableCache>
                    </c15:dlblFTEntry>
                  </c15:dlblFieldTable>
                  <c15:showDataLabelsRange val="0"/>
                </c:ext>
                <c:ext xmlns:c16="http://schemas.microsoft.com/office/drawing/2014/chart" uri="{C3380CC4-5D6E-409C-BE32-E72D297353CC}">
                  <c16:uniqueId val="{00000018-5EC2-4398-A1F1-86DFB39BB308}"/>
                </c:ext>
              </c:extLst>
            </c:dLbl>
            <c:spPr>
              <a:noFill/>
              <a:ln>
                <a:noFill/>
              </a:ln>
              <a:effectLst/>
            </c:spPr>
            <c:txPr>
              <a:bodyPr wrap="square" lIns="38100" tIns="19050" rIns="38100" bIns="19050" anchor="ctr">
                <a:spAutoFit/>
              </a:bodyPr>
              <a:lstStyle/>
              <a:p>
                <a:pPr>
                  <a:defRPr>
                    <a:latin typeface="+mj-lt"/>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Analysis!$S$40:$S$290</c:f>
              <c:numCache>
                <c:formatCode>#,##0.00</c:formatCode>
                <c:ptCount val="2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12.82</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numCache>
            </c:numRef>
          </c:val>
          <c:smooth val="0"/>
          <c:extLst>
            <c:ext xmlns:c16="http://schemas.microsoft.com/office/drawing/2014/chart" uri="{C3380CC4-5D6E-409C-BE32-E72D297353CC}">
              <c16:uniqueId val="{00000019-5EC2-4398-A1F1-86DFB39BB308}"/>
            </c:ext>
          </c:extLst>
        </c:ser>
        <c:ser>
          <c:idx val="14"/>
          <c:order val="14"/>
          <c:spPr>
            <a:ln>
              <a:noFill/>
            </a:ln>
          </c:spPr>
          <c:marker>
            <c:symbol val="square"/>
            <c:size val="7"/>
            <c:spPr>
              <a:solidFill>
                <a:schemeClr val="accent6"/>
              </a:solidFill>
              <a:ln>
                <a:noFill/>
              </a:ln>
            </c:spPr>
          </c:marker>
          <c:dPt>
            <c:idx val="140"/>
            <c:marker>
              <c:spPr>
                <a:solidFill>
                  <a:schemeClr val="accent2"/>
                </a:solidFill>
                <a:ln>
                  <a:noFill/>
                </a:ln>
              </c:spPr>
            </c:marker>
            <c:bubble3D val="0"/>
            <c:extLst>
              <c:ext xmlns:c16="http://schemas.microsoft.com/office/drawing/2014/chart" uri="{C3380CC4-5D6E-409C-BE32-E72D297353CC}">
                <c16:uniqueId val="{0000001A-5EC2-4398-A1F1-86DFB39BB308}"/>
              </c:ext>
            </c:extLst>
          </c:dPt>
          <c:dLbls>
            <c:dLbl>
              <c:idx val="140"/>
              <c:layout>
                <c:manualLayout>
                  <c:x val="5.6752505451815483E-2"/>
                  <c:y val="-6.0240963855421686E-2"/>
                </c:manualLayout>
              </c:layout>
              <c:tx>
                <c:rich>
                  <a:bodyPr wrap="square" lIns="38100" tIns="19050" rIns="38100" bIns="19050" anchor="ctr">
                    <a:spAutoFit/>
                  </a:bodyPr>
                  <a:lstStyle/>
                  <a:p>
                    <a:pPr>
                      <a:defRPr sz="1600">
                        <a:solidFill>
                          <a:schemeClr val="accent2"/>
                        </a:solidFill>
                        <a:latin typeface="+mj-lt"/>
                      </a:defRPr>
                    </a:pPr>
                    <a:r>
                      <a:rPr lang="en-US" sz="1600">
                        <a:solidFill>
                          <a:schemeClr val="accent2"/>
                        </a:solidFill>
                        <a:latin typeface="+mj-lt"/>
                      </a:rPr>
                      <a:t>Current</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5EC2-4398-A1F1-86DFB39BB308}"/>
                </c:ext>
              </c:extLst>
            </c:dLbl>
            <c:dLbl>
              <c:idx val="160"/>
              <c:layout>
                <c:manualLayout>
                  <c:x val="1.2604716565177573E-2"/>
                  <c:y val="-7.6305220883534058E-2"/>
                </c:manualLayout>
              </c:layout>
              <c:tx>
                <c:rich>
                  <a:bodyPr wrap="square" lIns="38100" tIns="19050" rIns="38100" bIns="19050" anchor="ctr">
                    <a:spAutoFit/>
                  </a:bodyPr>
                  <a:lstStyle/>
                  <a:p>
                    <a:pPr>
                      <a:defRPr sz="1600">
                        <a:solidFill>
                          <a:schemeClr val="accent6"/>
                        </a:solidFill>
                        <a:latin typeface="+mj-lt"/>
                      </a:defRPr>
                    </a:pPr>
                    <a:r>
                      <a:rPr lang="en-US" sz="1600">
                        <a:solidFill>
                          <a:schemeClr val="accent6"/>
                        </a:solidFill>
                        <a:latin typeface="+mj-lt"/>
                      </a:rPr>
                      <a:t>Current</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5EC2-4398-A1F1-86DFB39BB308}"/>
                </c:ext>
              </c:extLst>
            </c:dLbl>
            <c:spPr>
              <a:noFill/>
              <a:ln>
                <a:noFill/>
              </a:ln>
              <a:effectLst/>
            </c:spPr>
            <c:txPr>
              <a:bodyPr wrap="square" lIns="38100" tIns="19050" rIns="38100" bIns="19050" anchor="ctr">
                <a:spAutoFit/>
              </a:bodyPr>
              <a:lstStyle/>
              <a:p>
                <a:pPr>
                  <a:defRPr sz="1600">
                    <a:latin typeface="+mj-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Analysis!$A$40:$A$290</c:f>
              <c:numCache>
                <c:formatCode>_-* #,##0.0_-;\-* #,##0.0_-;_-* "-"??_-;_-@_-</c:formatCode>
                <c:ptCount val="2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7.69</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pt idx="241">
                  <c:v>24.1</c:v>
                </c:pt>
                <c:pt idx="242">
                  <c:v>24.2</c:v>
                </c:pt>
                <c:pt idx="243">
                  <c:v>24.3</c:v>
                </c:pt>
                <c:pt idx="244">
                  <c:v>24.4</c:v>
                </c:pt>
                <c:pt idx="245">
                  <c:v>24.5</c:v>
                </c:pt>
                <c:pt idx="246">
                  <c:v>24.6</c:v>
                </c:pt>
                <c:pt idx="247">
                  <c:v>24.7</c:v>
                </c:pt>
                <c:pt idx="248">
                  <c:v>24.8</c:v>
                </c:pt>
                <c:pt idx="249">
                  <c:v>24.9</c:v>
                </c:pt>
                <c:pt idx="250">
                  <c:v>25</c:v>
                </c:pt>
              </c:numCache>
            </c:numRef>
          </c:cat>
          <c:val>
            <c:numRef>
              <c:f>Analysis!$T$40:$T$290</c:f>
              <c:numCache>
                <c:formatCode>#,##0.00</c:formatCode>
                <c:ptCount val="2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7.5</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numCache>
            </c:numRef>
          </c:val>
          <c:smooth val="0"/>
          <c:extLst>
            <c:ext xmlns:c16="http://schemas.microsoft.com/office/drawing/2014/chart" uri="{C3380CC4-5D6E-409C-BE32-E72D297353CC}">
              <c16:uniqueId val="{0000001C-5EC2-4398-A1F1-86DFB39BB308}"/>
            </c:ext>
          </c:extLst>
        </c:ser>
        <c:dLbls>
          <c:showLegendKey val="0"/>
          <c:showVal val="0"/>
          <c:showCatName val="0"/>
          <c:showSerName val="0"/>
          <c:showPercent val="0"/>
          <c:showBubbleSize val="0"/>
        </c:dLbls>
        <c:marker val="1"/>
        <c:smooth val="0"/>
        <c:axId val="450857216"/>
        <c:axId val="450880256"/>
      </c:lineChart>
      <c:catAx>
        <c:axId val="450857216"/>
        <c:scaling>
          <c:orientation val="minMax"/>
        </c:scaling>
        <c:delete val="0"/>
        <c:axPos val="b"/>
        <c:title>
          <c:tx>
            <c:rich>
              <a:bodyPr/>
              <a:lstStyle/>
              <a:p>
                <a:pPr>
                  <a:defRPr sz="1400" b="0">
                    <a:latin typeface="+mj-lt"/>
                  </a:defRPr>
                </a:pPr>
                <a:r>
                  <a:rPr lang="en-150" sz="1400" b="0">
                    <a:latin typeface="+mj-lt"/>
                  </a:rPr>
                  <a:t>Solar </a:t>
                </a:r>
                <a:r>
                  <a:rPr lang="en-US" sz="1400" b="0">
                    <a:latin typeface="+mj-lt"/>
                  </a:rPr>
                  <a:t>Discs</a:t>
                </a:r>
                <a:endParaRPr lang="en-NZ" sz="1400" b="0">
                  <a:latin typeface="+mj-lt"/>
                </a:endParaRPr>
              </a:p>
            </c:rich>
          </c:tx>
          <c:overlay val="0"/>
        </c:title>
        <c:numFmt formatCode="#,##0" sourceLinked="0"/>
        <c:majorTickMark val="out"/>
        <c:minorTickMark val="none"/>
        <c:tickLblPos val="nextTo"/>
        <c:txPr>
          <a:bodyPr rot="0"/>
          <a:lstStyle/>
          <a:p>
            <a:pPr>
              <a:defRPr>
                <a:latin typeface="+mj-lt"/>
              </a:defRPr>
            </a:pPr>
            <a:endParaRPr lang="en-US"/>
          </a:p>
        </c:txPr>
        <c:crossAx val="450880256"/>
        <c:crosses val="autoZero"/>
        <c:auto val="1"/>
        <c:lblAlgn val="ctr"/>
        <c:lblOffset val="100"/>
        <c:tickLblSkip val="50"/>
        <c:tickMarkSkip val="10"/>
        <c:noMultiLvlLbl val="0"/>
      </c:catAx>
      <c:valAx>
        <c:axId val="450880256"/>
        <c:scaling>
          <c:orientation val="minMax"/>
          <c:max val="25"/>
          <c:min val="0"/>
        </c:scaling>
        <c:delete val="0"/>
        <c:axPos val="l"/>
        <c:title>
          <c:tx>
            <c:rich>
              <a:bodyPr rot="-5400000" vert="horz"/>
              <a:lstStyle/>
              <a:p>
                <a:pPr>
                  <a:defRPr sz="1400" b="0">
                    <a:latin typeface="+mj-lt"/>
                  </a:defRPr>
                </a:pPr>
                <a:r>
                  <a:rPr lang="en-US" sz="1400" b="0">
                    <a:latin typeface="+mj-lt"/>
                  </a:rPr>
                  <a:t>Lunar</a:t>
                </a:r>
                <a:r>
                  <a:rPr lang="en-150" sz="1400" b="0">
                    <a:latin typeface="+mj-lt"/>
                  </a:rPr>
                  <a:t> </a:t>
                </a:r>
                <a:r>
                  <a:rPr lang="en-US" sz="1400" b="0">
                    <a:latin typeface="+mj-lt"/>
                  </a:rPr>
                  <a:t>O</a:t>
                </a:r>
                <a:r>
                  <a:rPr lang="en-150" sz="1400" b="0">
                    <a:latin typeface="+mj-lt"/>
                  </a:rPr>
                  <a:t>rbs</a:t>
                </a:r>
                <a:endParaRPr lang="en-NZ" sz="1400" b="0">
                  <a:latin typeface="+mj-lt"/>
                </a:endParaRPr>
              </a:p>
            </c:rich>
          </c:tx>
          <c:overlay val="0"/>
        </c:title>
        <c:numFmt formatCode="#,##0" sourceLinked="0"/>
        <c:majorTickMark val="out"/>
        <c:minorTickMark val="out"/>
        <c:tickLblPos val="nextTo"/>
        <c:txPr>
          <a:bodyPr/>
          <a:lstStyle/>
          <a:p>
            <a:pPr>
              <a:defRPr>
                <a:latin typeface="+mj-lt"/>
              </a:defRPr>
            </a:pPr>
            <a:endParaRPr lang="en-US"/>
          </a:p>
        </c:txPr>
        <c:crossAx val="450857216"/>
        <c:crosses val="autoZero"/>
        <c:crossBetween val="midCat"/>
        <c:majorUnit val="5"/>
      </c:valAx>
      <c:spPr>
        <a:ln w="6350">
          <a:solidFill>
            <a:schemeClr val="tx1"/>
          </a:solid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a:noFill/>
    </a:ln>
  </c:spPr>
  <c:printSettings>
    <c:headerFooter/>
    <c:pageMargins b="0.75000000000000111" l="0.70000000000000062" r="0.70000000000000062" t="0.75000000000000111"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2020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3</xdr:row>
      <xdr:rowOff>0</xdr:rowOff>
    </xdr:from>
    <xdr:to>
      <xdr:col>17</xdr:col>
      <xdr:colOff>1</xdr:colOff>
      <xdr:row>24</xdr:row>
      <xdr:rowOff>0</xdr:rowOff>
    </xdr:to>
    <xdr:sp macro="" textlink="">
      <xdr:nvSpPr>
        <xdr:cNvPr id="4" name="TextBox 3">
          <a:extLst>
            <a:ext uri="{FF2B5EF4-FFF2-40B4-BE49-F238E27FC236}">
              <a16:creationId xmlns:a16="http://schemas.microsoft.com/office/drawing/2014/main" id="{AE5CD94D-9B77-4690-B94F-F3B33111150C}"/>
            </a:ext>
          </a:extLst>
        </xdr:cNvPr>
        <xdr:cNvSpPr txBox="1"/>
      </xdr:nvSpPr>
      <xdr:spPr>
        <a:xfrm>
          <a:off x="4905376" y="676275"/>
          <a:ext cx="6858000" cy="410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j-lt"/>
              <a:cs typeface="Segoe UI Semilight" panose="020B0402040204020203" pitchFamily="34" charset="0"/>
            </a:rPr>
            <a:t>Situation</a:t>
          </a:r>
          <a:endParaRPr lang="en-NZ" sz="1100" b="0" i="0">
            <a:latin typeface="+mj-lt"/>
            <a:cs typeface="Segoe UI Semilight" panose="020B0402040204020203" pitchFamily="34" charset="0"/>
          </a:endParaRPr>
        </a:p>
        <a:p>
          <a:r>
            <a:rPr lang="en-NZ" sz="1100">
              <a:latin typeface="+mj-lt"/>
              <a:cs typeface="Segoe UI Semilight" panose="020B0402040204020203" pitchFamily="34" charset="0"/>
            </a:rPr>
            <a:t>You own a boutique pottery business, making two types of large ornamental pieces: Lunar Orb and Solar Disc.</a:t>
          </a:r>
        </a:p>
        <a:p>
          <a:r>
            <a:rPr lang="en-NZ" sz="1100">
              <a:latin typeface="+mj-lt"/>
              <a:cs typeface="Segoe UI Semilight" panose="020B0402040204020203" pitchFamily="34" charset="0"/>
            </a:rPr>
            <a:t>Your objective is to maximize gross profit per week. We need to decide the number of Lunar Orbs and Solar Discs to produce each week.</a:t>
          </a: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Model</a:t>
          </a:r>
          <a:r>
            <a:rPr lang="en-NZ" sz="1200" b="0" baseline="0">
              <a:latin typeface="+mj-lt"/>
              <a:cs typeface="Segoe UI Semilight" panose="020B0402040204020203" pitchFamily="34" charset="0"/>
            </a:rPr>
            <a:t> design</a:t>
          </a:r>
        </a:p>
        <a:p>
          <a:r>
            <a:rPr lang="en-NZ" sz="1100">
              <a:latin typeface="+mj-lt"/>
              <a:cs typeface="Segoe UI Semilight" panose="020B0402040204020203" pitchFamily="34" charset="0"/>
            </a:rPr>
            <a:t>Since you produce only two products, we can represent the potential range of production volume of each product using a 2D chart. This chart illustrates what is known as the "solution space",</a:t>
          </a:r>
          <a:r>
            <a:rPr lang="en-NZ" sz="1100" baseline="0">
              <a:latin typeface="+mj-lt"/>
              <a:cs typeface="Segoe UI Semilight" panose="020B0402040204020203" pitchFamily="34" charset="0"/>
            </a:rPr>
            <a:t> as shown on the 'Analysis' worksheet.</a:t>
          </a:r>
          <a:endParaRPr lang="en-NZ" sz="1100">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Implementation</a:t>
          </a:r>
        </a:p>
        <a:p>
          <a:pPr eaLnBrk="1" fontAlgn="auto" latinLnBrk="0" hangingPunct="1"/>
          <a:r>
            <a:rPr lang="en-NZ" sz="1100" b="0" baseline="0">
              <a:solidFill>
                <a:schemeClr val="dk1"/>
              </a:solidFill>
              <a:effectLst/>
              <a:latin typeface="+mj-lt"/>
              <a:ea typeface="+mn-ea"/>
              <a:cs typeface="Segoe UI Semilight" panose="020B0402040204020203" pitchFamily="34" charset="0"/>
            </a:rPr>
            <a:t>The variables are the number of Solar Discs and Lunar Orbs to produce each week.</a:t>
          </a:r>
        </a:p>
        <a:p>
          <a:pPr eaLnBrk="1" fontAlgn="auto" latinLnBrk="0" hangingPunct="1"/>
          <a:endParaRPr lang="en-NZ" sz="1100" b="0" baseline="0">
            <a:solidFill>
              <a:schemeClr val="dk1"/>
            </a:solidFill>
            <a:effectLst/>
            <a:latin typeface="+mj-lt"/>
            <a:ea typeface="+mn-ea"/>
            <a:cs typeface="Segoe UI Semilight" panose="020B0402040204020203" pitchFamily="34" charset="0"/>
          </a:endParaRPr>
        </a:p>
        <a:p>
          <a:pPr eaLnBrk="1" fontAlgn="auto" latinLnBrk="0" hangingPunct="1"/>
          <a:r>
            <a:rPr lang="en-NZ" sz="1100" b="0" baseline="0">
              <a:solidFill>
                <a:schemeClr val="dk1"/>
              </a:solidFill>
              <a:effectLst/>
              <a:latin typeface="+mj-lt"/>
              <a:ea typeface="+mn-ea"/>
              <a:cs typeface="Segoe UI Semilight" panose="020B0402040204020203" pitchFamily="34" charset="0"/>
            </a:rPr>
            <a:t>There are three constraints:</a:t>
          </a:r>
        </a:p>
        <a:p>
          <a:pPr marL="0" marR="0" lvl="0" indent="0" defTabSz="914400" eaLnBrk="1" fontAlgn="auto" latinLnBrk="0" hangingPunct="1">
            <a:lnSpc>
              <a:spcPct val="100000"/>
            </a:lnSpc>
            <a:spcBef>
              <a:spcPts val="0"/>
            </a:spcBef>
            <a:spcAft>
              <a:spcPts val="0"/>
            </a:spcAft>
            <a:buClrTx/>
            <a:buSzTx/>
            <a:buFontTx/>
            <a:buNone/>
            <a:tabLst/>
            <a:defRPr/>
          </a:pPr>
          <a:r>
            <a:rPr lang="en-NZ" sz="1100" b="0" baseline="0">
              <a:solidFill>
                <a:schemeClr val="dk1"/>
              </a:solidFill>
              <a:effectLst/>
              <a:latin typeface="+mj-lt"/>
              <a:ea typeface="+mn-ea"/>
              <a:cs typeface="+mn-cs"/>
            </a:rPr>
            <a:t>- People. The person-hours must be less than or equal to the available person-hours.</a:t>
          </a:r>
          <a:endParaRPr lang="en-NZ">
            <a:effectLst/>
            <a:latin typeface="+mj-lt"/>
          </a:endParaRPr>
        </a:p>
        <a:p>
          <a:r>
            <a:rPr lang="en-NZ" sz="1100" b="0" baseline="0">
              <a:solidFill>
                <a:schemeClr val="dk1"/>
              </a:solidFill>
              <a:effectLst/>
              <a:latin typeface="+mj-lt"/>
              <a:ea typeface="+mn-ea"/>
              <a:cs typeface="Segoe UI Semilight" panose="020B0402040204020203" pitchFamily="34" charset="0"/>
            </a:rPr>
            <a:t>- Materials. The Materials used must be less than or equal to the available quantity.</a:t>
          </a:r>
        </a:p>
        <a:p>
          <a:r>
            <a:rPr lang="en-NZ" sz="1100" b="0" baseline="0">
              <a:solidFill>
                <a:schemeClr val="dk1"/>
              </a:solidFill>
              <a:effectLst/>
              <a:latin typeface="+mj-lt"/>
              <a:ea typeface="+mn-ea"/>
              <a:cs typeface="Segoe UI Semilight" panose="020B0402040204020203" pitchFamily="34" charset="0"/>
            </a:rPr>
            <a:t>- Sales. The combination of product sales must be within some ratio, e.g. sales of Lunar Orbs must be less than or equal to twice the sales of Solar Discs.</a:t>
          </a:r>
        </a:p>
        <a:p>
          <a:endParaRPr lang="en-NZ" sz="1100" b="0" baseline="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This is a Linear Program (LP), so it can be solved efficiently using the Simplex method. The</a:t>
          </a:r>
          <a:r>
            <a:rPr lang="en-NZ" sz="1100" b="0" baseline="0">
              <a:solidFill>
                <a:schemeClr val="dk1"/>
              </a:solidFill>
              <a:effectLst/>
              <a:latin typeface="+mj-lt"/>
              <a:ea typeface="+mn-ea"/>
              <a:cs typeface="Segoe UI Semilight" panose="020B0402040204020203" pitchFamily="34" charset="0"/>
            </a:rPr>
            <a:t> model can be solved by either Solver or OpenSolver. </a:t>
          </a:r>
          <a:r>
            <a:rPr lang="en-NZ" sz="1100" b="0">
              <a:solidFill>
                <a:schemeClr val="dk1"/>
              </a:solidFill>
              <a:effectLst/>
              <a:latin typeface="+mj-lt"/>
              <a:ea typeface="+mn-ea"/>
              <a:cs typeface="Segoe UI Semilight" panose="020B0402040204020203" pitchFamily="34" charset="0"/>
            </a:rPr>
            <a:t>We can make the model a Mixed Integer Program (MIP)</a:t>
          </a:r>
          <a:r>
            <a:rPr lang="en-NZ" sz="1100" b="0" baseline="0">
              <a:solidFill>
                <a:schemeClr val="dk1"/>
              </a:solidFill>
              <a:effectLst/>
              <a:latin typeface="+mj-lt"/>
              <a:ea typeface="+mn-ea"/>
              <a:cs typeface="Segoe UI Semilight" panose="020B0402040204020203" pitchFamily="34" charset="0"/>
            </a:rPr>
            <a:t> </a:t>
          </a:r>
          <a:r>
            <a:rPr lang="en-NZ" sz="1100" b="0">
              <a:solidFill>
                <a:schemeClr val="dk1"/>
              </a:solidFill>
              <a:effectLst/>
              <a:latin typeface="+mj-lt"/>
              <a:ea typeface="+mn-ea"/>
              <a:cs typeface="Segoe UI Semilight" panose="020B0402040204020203" pitchFamily="34" charset="0"/>
            </a:rPr>
            <a:t>by adding constraints that require the production variables to be integers.</a:t>
          </a:r>
          <a:endParaRPr lang="en-NZ" sz="1100">
            <a:latin typeface="+mj-lt"/>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2</xdr:row>
      <xdr:rowOff>28575</xdr:rowOff>
    </xdr:from>
    <xdr:to>
      <xdr:col>20</xdr:col>
      <xdr:colOff>365124</xdr:colOff>
      <xdr:row>36</xdr:row>
      <xdr:rowOff>180975</xdr:rowOff>
    </xdr:to>
    <xdr:graphicFrame macro="">
      <xdr:nvGraphicFramePr>
        <xdr:cNvPr id="3" name="Chart 2">
          <a:extLst>
            <a:ext uri="{FF2B5EF4-FFF2-40B4-BE49-F238E27FC236}">
              <a16:creationId xmlns:a16="http://schemas.microsoft.com/office/drawing/2014/main" id="{B2AB0F2C-FF90-46EA-9884-4EBAE86EE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10</xdr:col>
      <xdr:colOff>0</xdr:colOff>
      <xdr:row>35</xdr:row>
      <xdr:rowOff>0</xdr:rowOff>
    </xdr:to>
    <xdr:sp macro="" textlink="">
      <xdr:nvSpPr>
        <xdr:cNvPr id="4" name="TextBox 3">
          <a:extLst>
            <a:ext uri="{FF2B5EF4-FFF2-40B4-BE49-F238E27FC236}">
              <a16:creationId xmlns:a16="http://schemas.microsoft.com/office/drawing/2014/main" id="{2970D10B-38D7-4132-A6B5-3DE83130E5EA}"/>
            </a:ext>
          </a:extLst>
        </xdr:cNvPr>
        <xdr:cNvSpPr txBox="1"/>
      </xdr:nvSpPr>
      <xdr:spPr>
        <a:xfrm>
          <a:off x="0" y="666750"/>
          <a:ext cx="5953125" cy="579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 adjacent chart shows the model's solution space in a fairly flexible, though imperfect, manner.</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 chart's series are defined using the calculations below, which derive their values from the Model sheet.</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Shading the feasible region uses an approximate method. It has the advantage that it is fairly simple, and it can handle an arbitrary number of constraints. However, a drawback is that this method is not exact, so the shading may leave small gaps or extend slightly outside the desired region.</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 chart also assumes that the x-axis non-negativity constraint defines the bottom of the feasible region.</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0.31739</cdr:x>
      <cdr:y>0.69026</cdr:y>
    </cdr:from>
    <cdr:to>
      <cdr:x>0.57593</cdr:x>
      <cdr:y>0.74598</cdr:y>
    </cdr:to>
    <cdr:sp macro="" textlink="">
      <cdr:nvSpPr>
        <cdr:cNvPr id="2" name="TextBox 2">
          <a:extLst xmlns:a="http://schemas.openxmlformats.org/drawingml/2006/main">
            <a:ext uri="{FF2B5EF4-FFF2-40B4-BE49-F238E27FC236}">
              <a16:creationId xmlns:a16="http://schemas.microsoft.com/office/drawing/2014/main" id="{23EDEB75-A43C-41AF-8951-999694136372}"/>
            </a:ext>
          </a:extLst>
        </cdr:cNvPr>
        <cdr:cNvSpPr txBox="1"/>
      </cdr:nvSpPr>
      <cdr:spPr>
        <a:xfrm xmlns:a="http://schemas.openxmlformats.org/drawingml/2006/main">
          <a:off x="1917700" y="4365625"/>
          <a:ext cx="1562100" cy="3524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NZ" sz="1600">
              <a:solidFill>
                <a:schemeClr val="accent2"/>
              </a:solidFill>
              <a:latin typeface="+mj-lt"/>
            </a:rPr>
            <a:t>Feasible region</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2D4ABA9A-C0DD-4336-B3C2-2F0C009BD014}"/>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7" t="s">
        <v>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1" t="s">
        <v>12</v>
      </c>
    </row>
    <row r="12" spans="1:11" x14ac:dyDescent="0.25"/>
    <row r="13" spans="1:11" x14ac:dyDescent="0.25"/>
    <row r="14" spans="1:11" x14ac:dyDescent="0.25"/>
    <row r="15" spans="1:11" ht="15.75" x14ac:dyDescent="0.25">
      <c r="K15" s="8" t="s">
        <v>3</v>
      </c>
    </row>
    <row r="16" spans="1:11" x14ac:dyDescent="0.25">
      <c r="K16" s="1" t="s">
        <v>5</v>
      </c>
    </row>
    <row r="17" spans="11:11" x14ac:dyDescent="0.25">
      <c r="K17" s="2" t="s">
        <v>6</v>
      </c>
    </row>
    <row r="18" spans="11:11" x14ac:dyDescent="0.25">
      <c r="K18" s="4" t="s">
        <v>7</v>
      </c>
    </row>
    <row r="19" spans="11:11" x14ac:dyDescent="0.25">
      <c r="K19" s="45" t="s">
        <v>49</v>
      </c>
    </row>
    <row r="20" spans="11:11" x14ac:dyDescent="0.25">
      <c r="K20" s="3" t="s">
        <v>10</v>
      </c>
    </row>
    <row r="21" spans="11:11" x14ac:dyDescent="0.25">
      <c r="K21" s="5" t="s">
        <v>8</v>
      </c>
    </row>
    <row r="22" spans="11:11" x14ac:dyDescent="0.25"/>
    <row r="23" spans="11:11" ht="15.75" x14ac:dyDescent="0.25">
      <c r="K23" s="8" t="s">
        <v>4</v>
      </c>
    </row>
    <row r="24" spans="11:11" x14ac:dyDescent="0.25">
      <c r="K24" t="s">
        <v>48</v>
      </c>
    </row>
    <row r="25" spans="11:11" x14ac:dyDescent="0.25">
      <c r="K25" s="9">
        <v>44202</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99C0-7741-44F0-8769-2E0A3C8CB35B}">
  <sheetPr>
    <pageSetUpPr fitToPage="1"/>
  </sheetPr>
  <dimension ref="A1:V36"/>
  <sheetViews>
    <sheetView showGridLines="0" zoomScaleNormal="100" workbookViewId="0">
      <selection activeCell="A2" sqref="A2"/>
    </sheetView>
  </sheetViews>
  <sheetFormatPr defaultColWidth="0" defaultRowHeight="15" zeroHeight="1" x14ac:dyDescent="0.25"/>
  <cols>
    <col min="1" max="1" width="12.5" style="14" customWidth="1"/>
    <col min="2" max="4" width="10.625" style="14" customWidth="1"/>
    <col min="5" max="6" width="8.75" style="14" customWidth="1"/>
    <col min="7" max="7" width="2.5" style="14" customWidth="1"/>
    <col min="8" max="17" width="9" style="14" customWidth="1"/>
    <col min="18" max="18" width="2.5" style="14" customWidth="1"/>
    <col min="19" max="22" width="0" style="14" hidden="1" customWidth="1"/>
    <col min="23" max="16384" width="9" style="14" hidden="1"/>
  </cols>
  <sheetData>
    <row r="1" spans="1:17" ht="21" x14ac:dyDescent="0.35">
      <c r="A1" s="7" t="s">
        <v>44</v>
      </c>
      <c r="B1" s="16"/>
      <c r="C1" s="16"/>
      <c r="D1" s="16"/>
      <c r="E1" s="16"/>
      <c r="F1" s="16"/>
    </row>
    <row r="2" spans="1:17" x14ac:dyDescent="0.25">
      <c r="A2" s="16"/>
      <c r="B2" s="16"/>
      <c r="C2" s="16"/>
      <c r="D2" s="16"/>
      <c r="E2" s="16"/>
      <c r="F2" s="16"/>
    </row>
    <row r="3" spans="1:17" ht="17.25" x14ac:dyDescent="0.3">
      <c r="A3" s="6" t="s">
        <v>5</v>
      </c>
      <c r="B3" s="6"/>
      <c r="C3" s="6"/>
      <c r="D3" s="6"/>
      <c r="E3" s="16"/>
      <c r="F3" s="16"/>
      <c r="H3" s="6" t="s">
        <v>11</v>
      </c>
      <c r="I3" s="6"/>
      <c r="J3" s="6"/>
      <c r="K3" s="6"/>
      <c r="L3" s="6"/>
      <c r="M3" s="6"/>
      <c r="N3" s="6"/>
      <c r="O3" s="6"/>
      <c r="P3" s="6"/>
      <c r="Q3" s="6"/>
    </row>
    <row r="4" spans="1:17" ht="15.75" x14ac:dyDescent="0.25">
      <c r="A4" s="40" t="s">
        <v>41</v>
      </c>
      <c r="B4" s="41" t="s">
        <v>23</v>
      </c>
      <c r="C4" s="41" t="s">
        <v>21</v>
      </c>
      <c r="D4" s="41" t="s">
        <v>40</v>
      </c>
      <c r="E4" s="16"/>
      <c r="F4" s="16"/>
    </row>
    <row r="5" spans="1:17" x14ac:dyDescent="0.25">
      <c r="A5" s="39"/>
      <c r="B5" s="13" t="s">
        <v>39</v>
      </c>
      <c r="C5" s="13" t="s">
        <v>38</v>
      </c>
      <c r="D5" s="13" t="s">
        <v>37</v>
      </c>
      <c r="E5" s="16"/>
      <c r="F5" s="16"/>
    </row>
    <row r="6" spans="1:17" x14ac:dyDescent="0.25">
      <c r="A6" t="s">
        <v>30</v>
      </c>
      <c r="B6" s="35">
        <v>12.5</v>
      </c>
      <c r="C6" s="35">
        <v>18</v>
      </c>
      <c r="D6" s="35">
        <v>80</v>
      </c>
      <c r="E6" s="16"/>
      <c r="F6" s="16"/>
    </row>
    <row r="7" spans="1:17" x14ac:dyDescent="0.25">
      <c r="A7" t="s">
        <v>29</v>
      </c>
      <c r="B7" s="35">
        <v>10</v>
      </c>
      <c r="C7" s="35">
        <v>30</v>
      </c>
      <c r="D7" s="35">
        <v>200</v>
      </c>
      <c r="E7" s="16"/>
      <c r="F7" s="16"/>
    </row>
    <row r="8" spans="1:17" x14ac:dyDescent="0.25">
      <c r="A8" s="16"/>
      <c r="B8" s="16"/>
      <c r="C8" s="16"/>
      <c r="D8" s="16"/>
      <c r="E8" s="16"/>
      <c r="F8" s="16"/>
    </row>
    <row r="9" spans="1:17" x14ac:dyDescent="0.25">
      <c r="A9" t="s">
        <v>36</v>
      </c>
      <c r="B9" s="35">
        <v>2</v>
      </c>
      <c r="C9" t="s">
        <v>35</v>
      </c>
      <c r="D9" s="16"/>
      <c r="E9" s="16"/>
      <c r="F9" s="16"/>
    </row>
    <row r="10" spans="1:17" x14ac:dyDescent="0.25">
      <c r="A10" s="16"/>
      <c r="B10" s="16"/>
      <c r="C10" s="16"/>
      <c r="D10" s="16"/>
      <c r="E10" s="16"/>
      <c r="F10" s="16"/>
    </row>
    <row r="11" spans="1:17" ht="17.25" x14ac:dyDescent="0.3">
      <c r="A11" s="6" t="s">
        <v>1</v>
      </c>
      <c r="B11" s="6"/>
      <c r="C11" s="6"/>
      <c r="D11" s="6"/>
      <c r="E11" s="6"/>
      <c r="F11" s="6"/>
    </row>
    <row r="12" spans="1:17" x14ac:dyDescent="0.25">
      <c r="B12" s="16"/>
      <c r="C12" s="16"/>
      <c r="D12" s="16"/>
      <c r="E12" s="16"/>
      <c r="F12" s="16"/>
    </row>
    <row r="13" spans="1:17" ht="15.75" x14ac:dyDescent="0.25">
      <c r="A13" s="37" t="s">
        <v>33</v>
      </c>
      <c r="B13" s="38" t="s">
        <v>32</v>
      </c>
      <c r="C13" s="38" t="s">
        <v>31</v>
      </c>
      <c r="D13" s="42"/>
      <c r="E13" s="16"/>
      <c r="F13" s="16"/>
    </row>
    <row r="14" spans="1:17" x14ac:dyDescent="0.25">
      <c r="A14" t="s">
        <v>30</v>
      </c>
      <c r="B14" s="34">
        <v>6.4102563999999997</v>
      </c>
      <c r="C14" s="33">
        <v>14</v>
      </c>
      <c r="D14" s="16" t="s">
        <v>18</v>
      </c>
      <c r="E14" s="16"/>
      <c r="F14" s="16"/>
    </row>
    <row r="15" spans="1:17" x14ac:dyDescent="0.25">
      <c r="A15" t="s">
        <v>29</v>
      </c>
      <c r="B15" s="34">
        <v>12.820513</v>
      </c>
      <c r="C15" s="33">
        <v>7.5</v>
      </c>
      <c r="D15" s="16" t="s">
        <v>18</v>
      </c>
      <c r="E15" s="16"/>
      <c r="F15" s="16"/>
    </row>
    <row r="16" spans="1:17" x14ac:dyDescent="0.25">
      <c r="A16" s="16"/>
      <c r="B16" s="16"/>
      <c r="C16" s="16"/>
      <c r="D16" s="16"/>
      <c r="E16" s="16"/>
      <c r="F16" s="16"/>
    </row>
    <row r="17" spans="1:6" ht="17.25" x14ac:dyDescent="0.3">
      <c r="A17" s="6" t="s">
        <v>28</v>
      </c>
      <c r="B17" s="32" t="s">
        <v>27</v>
      </c>
      <c r="C17" s="32" t="s">
        <v>26</v>
      </c>
      <c r="D17" s="6" t="s">
        <v>15</v>
      </c>
      <c r="E17" s="10" t="s">
        <v>25</v>
      </c>
      <c r="F17" s="10" t="s">
        <v>24</v>
      </c>
    </row>
    <row r="18" spans="1:6" x14ac:dyDescent="0.25">
      <c r="A18" t="s">
        <v>23</v>
      </c>
      <c r="B18" s="47">
        <f>PeopleSolarDisc*vProductionSolarDisc+PeopleLunarOrb*vProductionLunarOrb</f>
        <v>208.33333499999998</v>
      </c>
      <c r="C18" s="46">
        <v>250</v>
      </c>
      <c r="D18" t="s">
        <v>22</v>
      </c>
      <c r="E18" t="b">
        <f>AND(fUsagePeople&gt;=0,fUsagePeople&lt;=(dAvailablePeople+Precision))</f>
        <v>1</v>
      </c>
      <c r="F18" t="b">
        <f>ABS(dAvailablePeople-fUsagePeople)&lt;=Precision</f>
        <v>0</v>
      </c>
    </row>
    <row r="19" spans="1:6" x14ac:dyDescent="0.25">
      <c r="A19" t="s">
        <v>21</v>
      </c>
      <c r="B19" s="47">
        <f>MaterialsSolarDisc*vProductionSolarDisc+MaterialsLunarOrb*vProductionLunarOrb</f>
        <v>500.00000519999998</v>
      </c>
      <c r="C19" s="46">
        <v>500</v>
      </c>
      <c r="D19" t="s">
        <v>20</v>
      </c>
      <c r="E19" t="b">
        <f>AND(fUsageMaterials&gt;=0,fUsageMaterials&lt;=(dAvailableMaterials+Precision))</f>
        <v>1</v>
      </c>
      <c r="F19" t="b">
        <f>ABS(dAvailableMaterials-fUsageMaterials)&lt;=Precision</f>
        <v>1</v>
      </c>
    </row>
    <row r="20" spans="1:6" x14ac:dyDescent="0.25">
      <c r="A20" t="s">
        <v>19</v>
      </c>
      <c r="B20" s="47">
        <f>vProductionLunarOrb</f>
        <v>12.820513</v>
      </c>
      <c r="C20" s="36">
        <f>Combo*vProductionSolarDisc</f>
        <v>12.820512799999999</v>
      </c>
      <c r="D20" t="s">
        <v>18</v>
      </c>
      <c r="E20" t="b">
        <f>AND(fUsageSales&gt;=0,fUsageSales&lt;=(fAvailableCombo+Precision))</f>
        <v>1</v>
      </c>
      <c r="F20" t="b">
        <f>ABS(fUsageSales-fAvailableCombo)&lt;=Precision</f>
        <v>1</v>
      </c>
    </row>
    <row r="21" spans="1:6" x14ac:dyDescent="0.25">
      <c r="A21" s="16"/>
      <c r="B21" s="16"/>
      <c r="C21" s="16"/>
      <c r="D21" s="16"/>
      <c r="E21" s="16"/>
      <c r="F21" s="16"/>
    </row>
    <row r="22" spans="1:6" ht="17.25" x14ac:dyDescent="0.3">
      <c r="A22" s="6" t="s">
        <v>0</v>
      </c>
      <c r="B22" s="6"/>
      <c r="C22" s="6"/>
      <c r="D22" s="15"/>
      <c r="E22" s="15"/>
      <c r="F22" s="15"/>
    </row>
    <row r="23" spans="1:6" x14ac:dyDescent="0.25">
      <c r="A23" t="s">
        <v>17</v>
      </c>
      <c r="B23" s="47">
        <f>MarginSolarDisc*vProductionSolarDisc+MarginLunarOrb*vProductionLunarOrb</f>
        <v>3076.9231120000004</v>
      </c>
      <c r="C23" t="s">
        <v>16</v>
      </c>
      <c r="D23" s="15"/>
      <c r="E23" s="15"/>
      <c r="F23" s="15"/>
    </row>
    <row r="24" spans="1:6" x14ac:dyDescent="0.25">
      <c r="A24" s="15"/>
      <c r="B24" s="15"/>
      <c r="C24" s="15"/>
      <c r="D24" s="15"/>
      <c r="E24" s="15"/>
      <c r="F24" s="15"/>
    </row>
    <row r="25" spans="1:6" hidden="1" x14ac:dyDescent="0.25">
      <c r="A25" s="15"/>
      <c r="B25" s="15"/>
      <c r="C25" s="15"/>
      <c r="D25" s="15"/>
      <c r="E25" s="15"/>
      <c r="F25" s="15"/>
    </row>
    <row r="26" spans="1:6" hidden="1" x14ac:dyDescent="0.25">
      <c r="A26" s="15"/>
      <c r="B26" s="15"/>
      <c r="C26" s="15"/>
      <c r="D26" s="15"/>
      <c r="E26" s="15"/>
      <c r="F26" s="15"/>
    </row>
    <row r="27" spans="1:6" hidden="1" x14ac:dyDescent="0.25">
      <c r="A27" s="15"/>
      <c r="B27" s="15"/>
      <c r="C27" s="15"/>
      <c r="D27" s="15"/>
      <c r="E27" s="15"/>
      <c r="F27" s="15"/>
    </row>
    <row r="28" spans="1:6" hidden="1" x14ac:dyDescent="0.25">
      <c r="A28" s="15"/>
      <c r="B28" s="15"/>
      <c r="C28" s="15"/>
      <c r="D28" s="15"/>
      <c r="E28" s="15"/>
      <c r="F28" s="15"/>
    </row>
    <row r="29" spans="1:6" hidden="1" x14ac:dyDescent="0.25">
      <c r="A29" s="15"/>
      <c r="B29" s="15"/>
      <c r="C29" s="15"/>
      <c r="D29" s="15"/>
      <c r="E29" s="15"/>
      <c r="F29" s="15"/>
    </row>
    <row r="30" spans="1:6" hidden="1" x14ac:dyDescent="0.25">
      <c r="A30" s="15"/>
      <c r="B30" s="15"/>
      <c r="C30" s="15"/>
      <c r="D30" s="15"/>
      <c r="E30" s="15"/>
      <c r="F30" s="15"/>
    </row>
    <row r="31" spans="1:6" hidden="1" x14ac:dyDescent="0.25">
      <c r="A31" s="15"/>
      <c r="B31" s="15"/>
      <c r="C31" s="15"/>
      <c r="D31" s="15"/>
      <c r="E31" s="15"/>
      <c r="F31" s="15"/>
    </row>
    <row r="32" spans="1:6" hidden="1" x14ac:dyDescent="0.25">
      <c r="A32" s="15"/>
      <c r="B32" s="15"/>
      <c r="C32" s="15"/>
      <c r="D32" s="15"/>
      <c r="E32" s="15"/>
      <c r="F32" s="15"/>
    </row>
    <row r="33" spans="1:6" hidden="1" x14ac:dyDescent="0.25">
      <c r="A33" s="15"/>
      <c r="B33" s="15"/>
      <c r="C33" s="15"/>
      <c r="D33" s="15"/>
      <c r="E33" s="15"/>
      <c r="F33" s="15"/>
    </row>
    <row r="34" spans="1:6" hidden="1" x14ac:dyDescent="0.25">
      <c r="A34" s="15"/>
      <c r="B34" s="15"/>
      <c r="C34" s="15"/>
      <c r="D34" s="15"/>
      <c r="E34" s="15"/>
      <c r="F34" s="15"/>
    </row>
    <row r="35" spans="1:6" hidden="1" x14ac:dyDescent="0.25">
      <c r="A35" s="15"/>
      <c r="B35" s="15"/>
      <c r="C35" s="15"/>
      <c r="D35" s="15"/>
      <c r="E35" s="15"/>
      <c r="F35" s="15"/>
    </row>
    <row r="36" spans="1:6" hidden="1" x14ac:dyDescent="0.25">
      <c r="A36" s="15"/>
      <c r="B36" s="15"/>
      <c r="C36" s="15"/>
      <c r="D36" s="15"/>
      <c r="E36" s="15"/>
      <c r="F36" s="15"/>
    </row>
  </sheetData>
  <conditionalFormatting sqref="B18:B20">
    <cfRule type="expression" dxfId="1" priority="1">
      <formula>NOT(E18)</formula>
    </cfRule>
    <cfRule type="expression" dxfId="0" priority="2">
      <formula>F18</formula>
    </cfRule>
  </conditionalFormatting>
  <pageMargins left="0.47244094488188981" right="0.47244094488188981" top="0.59055118110236227" bottom="0.59055118110236227" header="0.31496062992125984" footer="0.31496062992125984"/>
  <pageSetup paperSize="9" scale="88" orientation="landscape" r:id="rId1"/>
  <headerFooter>
    <oddFooter>&amp;L&amp;F&amp;C&amp;A&amp;RPrinted: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190D-8C18-4F2B-957F-3C0B15B4AC68}">
  <sheetPr>
    <pageSetUpPr fitToPage="1"/>
  </sheetPr>
  <dimension ref="A1:U294"/>
  <sheetViews>
    <sheetView showGridLines="0" zoomScaleNormal="100" workbookViewId="0">
      <selection activeCell="A2" sqref="A2"/>
    </sheetView>
  </sheetViews>
  <sheetFormatPr defaultColWidth="0" defaultRowHeight="15" zeroHeight="1" x14ac:dyDescent="0.25"/>
  <cols>
    <col min="1" max="1" width="11.25" style="17" customWidth="1"/>
    <col min="2" max="2" width="2.5" style="17" customWidth="1"/>
    <col min="3" max="5" width="10" style="17" customWidth="1"/>
    <col min="6" max="6" width="2.5" style="17" customWidth="1"/>
    <col min="7" max="7" width="10" style="17" customWidth="1"/>
    <col min="8" max="8" width="2.5" style="17" customWidth="1"/>
    <col min="9" max="17" width="9" style="17" customWidth="1"/>
    <col min="18" max="18" width="2.5" style="17" customWidth="1"/>
    <col min="19" max="19" width="9" style="18" customWidth="1"/>
    <col min="20" max="21" width="9" style="17" customWidth="1"/>
    <col min="22" max="16384" width="9" style="17" hidden="1"/>
  </cols>
  <sheetData>
    <row r="1" spans="1:20" ht="21" x14ac:dyDescent="0.35">
      <c r="A1" s="7" t="s">
        <v>2</v>
      </c>
      <c r="B1" s="24"/>
    </row>
    <row r="2" spans="1:20" x14ac:dyDescent="0.25"/>
    <row r="3" spans="1:20" ht="17.25" x14ac:dyDescent="0.3">
      <c r="A3" s="6" t="s">
        <v>46</v>
      </c>
      <c r="B3" s="25"/>
      <c r="C3" s="25"/>
      <c r="D3" s="25"/>
      <c r="E3" s="25"/>
      <c r="F3" s="25"/>
      <c r="G3" s="25"/>
      <c r="H3" s="25"/>
      <c r="I3" s="25"/>
      <c r="J3" s="25"/>
      <c r="L3" s="6" t="s">
        <v>45</v>
      </c>
      <c r="M3" s="25"/>
      <c r="N3" s="25"/>
      <c r="O3" s="25"/>
      <c r="P3" s="25"/>
      <c r="Q3" s="25"/>
      <c r="R3" s="25"/>
      <c r="S3" s="26"/>
      <c r="T3" s="25"/>
    </row>
    <row r="4" spans="1:20" x14ac:dyDescent="0.25"/>
    <row r="5" spans="1:20" x14ac:dyDescent="0.25"/>
    <row r="6" spans="1:20" x14ac:dyDescent="0.25"/>
    <row r="7" spans="1:20" x14ac:dyDescent="0.25"/>
    <row r="8" spans="1:20" x14ac:dyDescent="0.25"/>
    <row r="9" spans="1:20" x14ac:dyDescent="0.25"/>
    <row r="10" spans="1:20" x14ac:dyDescent="0.25"/>
    <row r="11" spans="1:20" x14ac:dyDescent="0.25"/>
    <row r="12" spans="1:20" x14ac:dyDescent="0.25"/>
    <row r="13" spans="1:20" x14ac:dyDescent="0.25"/>
    <row r="14" spans="1:20" x14ac:dyDescent="0.25"/>
    <row r="15" spans="1:20" x14ac:dyDescent="0.25"/>
    <row r="16" spans="1:20"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spans="1:20" x14ac:dyDescent="0.25"/>
    <row r="34" spans="1:20" x14ac:dyDescent="0.25"/>
    <row r="35" spans="1:20" x14ac:dyDescent="0.25"/>
    <row r="36" spans="1:20" x14ac:dyDescent="0.25"/>
    <row r="37" spans="1:20" x14ac:dyDescent="0.25"/>
    <row r="38" spans="1:20" ht="17.25" x14ac:dyDescent="0.3">
      <c r="A38" s="10" t="s">
        <v>30</v>
      </c>
      <c r="C38" s="31" t="s">
        <v>28</v>
      </c>
      <c r="D38" s="27"/>
      <c r="E38" s="27"/>
      <c r="G38" s="32" t="s">
        <v>25</v>
      </c>
      <c r="I38" s="31" t="s">
        <v>43</v>
      </c>
      <c r="J38" s="28"/>
      <c r="K38" s="28"/>
      <c r="L38" s="28"/>
      <c r="M38" s="28"/>
      <c r="N38" s="28"/>
      <c r="O38" s="28"/>
      <c r="P38" s="28"/>
      <c r="Q38" s="28"/>
      <c r="S38" s="10" t="s">
        <v>42</v>
      </c>
      <c r="T38" s="10" t="s">
        <v>31</v>
      </c>
    </row>
    <row r="39" spans="1:20" ht="15.75" x14ac:dyDescent="0.25">
      <c r="A39" s="20"/>
      <c r="B39" s="20"/>
      <c r="C39" s="29" t="s">
        <v>23</v>
      </c>
      <c r="D39" s="29" t="s">
        <v>21</v>
      </c>
      <c r="E39" s="29" t="s">
        <v>19</v>
      </c>
      <c r="F39" s="21"/>
      <c r="G39" s="19"/>
      <c r="H39" s="20"/>
      <c r="I39" s="30">
        <v>0</v>
      </c>
      <c r="J39" s="30">
        <v>1000</v>
      </c>
      <c r="K39" s="30">
        <v>2000</v>
      </c>
      <c r="L39" s="30">
        <v>3000</v>
      </c>
      <c r="M39" s="30">
        <v>4000</v>
      </c>
      <c r="N39" s="30">
        <v>5000</v>
      </c>
      <c r="O39" s="30">
        <v>6000</v>
      </c>
      <c r="P39" s="30">
        <v>7000</v>
      </c>
      <c r="Q39" s="30">
        <v>8000</v>
      </c>
      <c r="R39" s="20"/>
      <c r="S39" s="21"/>
      <c r="T39" s="21"/>
    </row>
    <row r="40" spans="1:20" x14ac:dyDescent="0.25">
      <c r="A40" s="22">
        <v>0</v>
      </c>
      <c r="B40" s="20"/>
      <c r="C40" s="23">
        <f t="shared" ref="C40:C103" si="0">(dAvailablePeople-PeopleSolarDisc*A40)/PeopleLunarOrb</f>
        <v>25</v>
      </c>
      <c r="D40" s="23">
        <f t="shared" ref="D40:D103" si="1">(dAvailableMaterials-MaterialsSolarDisc*A40)/MaterialsLunarOrb</f>
        <v>16.666666666666668</v>
      </c>
      <c r="E40" s="23">
        <f t="shared" ref="E40:E103" si="2">Combo*A40</f>
        <v>0</v>
      </c>
      <c r="F40" s="23"/>
      <c r="G40" s="23">
        <f t="shared" ref="G40:G103" si="3">MAX(MIN(C40:E40),0)</f>
        <v>0</v>
      </c>
      <c r="H40" s="23"/>
      <c r="I40" s="23">
        <f t="shared" ref="I40:Q49" si="4">(I$39-MarginSolarDisc*$A40)/MarginLunarOrb</f>
        <v>0</v>
      </c>
      <c r="J40" s="23">
        <f t="shared" si="4"/>
        <v>5</v>
      </c>
      <c r="K40" s="23">
        <f t="shared" si="4"/>
        <v>10</v>
      </c>
      <c r="L40" s="23">
        <f t="shared" si="4"/>
        <v>15</v>
      </c>
      <c r="M40" s="23">
        <f t="shared" si="4"/>
        <v>20</v>
      </c>
      <c r="N40" s="23">
        <f t="shared" si="4"/>
        <v>25</v>
      </c>
      <c r="O40" s="23">
        <f t="shared" si="4"/>
        <v>30</v>
      </c>
      <c r="P40" s="23">
        <f t="shared" si="4"/>
        <v>35</v>
      </c>
      <c r="Q40" s="23">
        <f t="shared" si="4"/>
        <v>40</v>
      </c>
      <c r="R40" s="23"/>
      <c r="S40" s="43" t="e">
        <f t="shared" ref="S40:S103" si="5">IF(A40=ROUND(vProductionSolarDisc,1),ROUND(vProductionLunarOrb,2),NA())</f>
        <v>#N/A</v>
      </c>
      <c r="T40" s="43" t="e">
        <f>IF(A40=ROUND(Model!$C$14,1),ROUND(Model!$C$15,2),NA())</f>
        <v>#N/A</v>
      </c>
    </row>
    <row r="41" spans="1:20" x14ac:dyDescent="0.25">
      <c r="A41" s="22">
        <v>0.1</v>
      </c>
      <c r="B41" s="20"/>
      <c r="C41" s="23">
        <f t="shared" si="0"/>
        <v>24.875</v>
      </c>
      <c r="D41" s="23">
        <f t="shared" si="1"/>
        <v>16.606666666666666</v>
      </c>
      <c r="E41" s="23">
        <f t="shared" si="2"/>
        <v>0.2</v>
      </c>
      <c r="F41" s="23"/>
      <c r="G41" s="23">
        <f t="shared" si="3"/>
        <v>0.2</v>
      </c>
      <c r="H41" s="23"/>
      <c r="I41" s="23">
        <f t="shared" si="4"/>
        <v>-0.04</v>
      </c>
      <c r="J41" s="23">
        <f t="shared" si="4"/>
        <v>4.96</v>
      </c>
      <c r="K41" s="23">
        <f t="shared" si="4"/>
        <v>9.9600000000000009</v>
      </c>
      <c r="L41" s="23">
        <f t="shared" si="4"/>
        <v>14.96</v>
      </c>
      <c r="M41" s="23">
        <f t="shared" si="4"/>
        <v>19.96</v>
      </c>
      <c r="N41" s="23">
        <f t="shared" si="4"/>
        <v>24.96</v>
      </c>
      <c r="O41" s="23">
        <f t="shared" si="4"/>
        <v>29.96</v>
      </c>
      <c r="P41" s="23">
        <f t="shared" si="4"/>
        <v>34.96</v>
      </c>
      <c r="Q41" s="23">
        <f t="shared" si="4"/>
        <v>39.96</v>
      </c>
      <c r="R41" s="20"/>
      <c r="S41" s="43" t="e">
        <f t="shared" si="5"/>
        <v>#N/A</v>
      </c>
      <c r="T41" s="43" t="e">
        <f>IF(A41=ROUND(Model!$C$14,1),ROUND(Model!$C$15,2),NA())</f>
        <v>#N/A</v>
      </c>
    </row>
    <row r="42" spans="1:20" x14ac:dyDescent="0.25">
      <c r="A42" s="22">
        <v>0.2</v>
      </c>
      <c r="B42" s="22"/>
      <c r="C42" s="23">
        <f t="shared" si="0"/>
        <v>24.75</v>
      </c>
      <c r="D42" s="23">
        <f t="shared" si="1"/>
        <v>16.546666666666667</v>
      </c>
      <c r="E42" s="23">
        <f t="shared" si="2"/>
        <v>0.4</v>
      </c>
      <c r="F42" s="23"/>
      <c r="G42" s="23">
        <f t="shared" si="3"/>
        <v>0.4</v>
      </c>
      <c r="H42" s="23"/>
      <c r="I42" s="23">
        <f t="shared" si="4"/>
        <v>-0.08</v>
      </c>
      <c r="J42" s="23">
        <f t="shared" si="4"/>
        <v>4.92</v>
      </c>
      <c r="K42" s="23">
        <f t="shared" si="4"/>
        <v>9.92</v>
      </c>
      <c r="L42" s="23">
        <f t="shared" si="4"/>
        <v>14.92</v>
      </c>
      <c r="M42" s="23">
        <f t="shared" si="4"/>
        <v>19.920000000000002</v>
      </c>
      <c r="N42" s="23">
        <f t="shared" si="4"/>
        <v>24.92</v>
      </c>
      <c r="O42" s="23">
        <f t="shared" si="4"/>
        <v>29.92</v>
      </c>
      <c r="P42" s="23">
        <f t="shared" si="4"/>
        <v>34.92</v>
      </c>
      <c r="Q42" s="23">
        <f t="shared" si="4"/>
        <v>39.92</v>
      </c>
      <c r="R42" s="20"/>
      <c r="S42" s="43" t="e">
        <f t="shared" si="5"/>
        <v>#N/A</v>
      </c>
      <c r="T42" s="43" t="e">
        <f>IF(A42=ROUND(Model!$C$14,1),ROUND(Model!$C$15,2),NA())</f>
        <v>#N/A</v>
      </c>
    </row>
    <row r="43" spans="1:20" x14ac:dyDescent="0.25">
      <c r="A43" s="22">
        <v>0.3</v>
      </c>
      <c r="B43" s="22"/>
      <c r="C43" s="23">
        <f t="shared" si="0"/>
        <v>24.625</v>
      </c>
      <c r="D43" s="23">
        <f t="shared" si="1"/>
        <v>16.486666666666668</v>
      </c>
      <c r="E43" s="23">
        <f t="shared" si="2"/>
        <v>0.6</v>
      </c>
      <c r="F43" s="23"/>
      <c r="G43" s="23">
        <f t="shared" si="3"/>
        <v>0.6</v>
      </c>
      <c r="H43" s="23"/>
      <c r="I43" s="23">
        <f t="shared" si="4"/>
        <v>-0.12</v>
      </c>
      <c r="J43" s="23">
        <f t="shared" si="4"/>
        <v>4.88</v>
      </c>
      <c r="K43" s="23">
        <f t="shared" si="4"/>
        <v>9.8800000000000008</v>
      </c>
      <c r="L43" s="23">
        <f t="shared" si="4"/>
        <v>14.88</v>
      </c>
      <c r="M43" s="23">
        <f t="shared" si="4"/>
        <v>19.88</v>
      </c>
      <c r="N43" s="23">
        <f t="shared" si="4"/>
        <v>24.88</v>
      </c>
      <c r="O43" s="23">
        <f t="shared" si="4"/>
        <v>29.88</v>
      </c>
      <c r="P43" s="23">
        <f t="shared" si="4"/>
        <v>34.880000000000003</v>
      </c>
      <c r="Q43" s="23">
        <f t="shared" si="4"/>
        <v>39.880000000000003</v>
      </c>
      <c r="R43" s="20"/>
      <c r="S43" s="43" t="e">
        <f t="shared" si="5"/>
        <v>#N/A</v>
      </c>
      <c r="T43" s="43" t="e">
        <f>IF(A43=ROUND(Model!$C$14,1),ROUND(Model!$C$15,2),NA())</f>
        <v>#N/A</v>
      </c>
    </row>
    <row r="44" spans="1:20" x14ac:dyDescent="0.25">
      <c r="A44" s="22">
        <v>0.4</v>
      </c>
      <c r="B44" s="22"/>
      <c r="C44" s="23">
        <f t="shared" si="0"/>
        <v>24.5</v>
      </c>
      <c r="D44" s="23">
        <f t="shared" si="1"/>
        <v>16.426666666666666</v>
      </c>
      <c r="E44" s="23">
        <f t="shared" si="2"/>
        <v>0.8</v>
      </c>
      <c r="F44" s="23"/>
      <c r="G44" s="23">
        <f t="shared" si="3"/>
        <v>0.8</v>
      </c>
      <c r="H44" s="23"/>
      <c r="I44" s="23">
        <f t="shared" si="4"/>
        <v>-0.16</v>
      </c>
      <c r="J44" s="23">
        <f t="shared" si="4"/>
        <v>4.84</v>
      </c>
      <c r="K44" s="23">
        <f t="shared" si="4"/>
        <v>9.84</v>
      </c>
      <c r="L44" s="23">
        <f t="shared" si="4"/>
        <v>14.84</v>
      </c>
      <c r="M44" s="23">
        <f t="shared" si="4"/>
        <v>19.84</v>
      </c>
      <c r="N44" s="23">
        <f t="shared" si="4"/>
        <v>24.84</v>
      </c>
      <c r="O44" s="23">
        <f t="shared" si="4"/>
        <v>29.84</v>
      </c>
      <c r="P44" s="23">
        <f t="shared" si="4"/>
        <v>34.840000000000003</v>
      </c>
      <c r="Q44" s="23">
        <f t="shared" si="4"/>
        <v>39.840000000000003</v>
      </c>
      <c r="R44" s="20"/>
      <c r="S44" s="43" t="e">
        <f t="shared" si="5"/>
        <v>#N/A</v>
      </c>
      <c r="T44" s="43" t="e">
        <f>IF(A44=ROUND(Model!$C$14,1),ROUND(Model!$C$15,2),NA())</f>
        <v>#N/A</v>
      </c>
    </row>
    <row r="45" spans="1:20" x14ac:dyDescent="0.25">
      <c r="A45" s="22">
        <v>0.5</v>
      </c>
      <c r="B45" s="22"/>
      <c r="C45" s="23">
        <f t="shared" si="0"/>
        <v>24.375</v>
      </c>
      <c r="D45" s="23">
        <f t="shared" si="1"/>
        <v>16.366666666666667</v>
      </c>
      <c r="E45" s="23">
        <f t="shared" si="2"/>
        <v>1</v>
      </c>
      <c r="F45" s="23"/>
      <c r="G45" s="23">
        <f t="shared" si="3"/>
        <v>1</v>
      </c>
      <c r="H45" s="23"/>
      <c r="I45" s="23">
        <f t="shared" si="4"/>
        <v>-0.2</v>
      </c>
      <c r="J45" s="23">
        <f t="shared" si="4"/>
        <v>4.8</v>
      </c>
      <c r="K45" s="23">
        <f t="shared" si="4"/>
        <v>9.8000000000000007</v>
      </c>
      <c r="L45" s="23">
        <f t="shared" si="4"/>
        <v>14.8</v>
      </c>
      <c r="M45" s="23">
        <f t="shared" si="4"/>
        <v>19.8</v>
      </c>
      <c r="N45" s="23">
        <f t="shared" si="4"/>
        <v>24.8</v>
      </c>
      <c r="O45" s="23">
        <f t="shared" si="4"/>
        <v>29.8</v>
      </c>
      <c r="P45" s="23">
        <f t="shared" si="4"/>
        <v>34.799999999999997</v>
      </c>
      <c r="Q45" s="23">
        <f t="shared" si="4"/>
        <v>39.799999999999997</v>
      </c>
      <c r="R45" s="20"/>
      <c r="S45" s="43" t="e">
        <f t="shared" si="5"/>
        <v>#N/A</v>
      </c>
      <c r="T45" s="43" t="e">
        <f>IF(A45=ROUND(Model!$C$14,1),ROUND(Model!$C$15,2),NA())</f>
        <v>#N/A</v>
      </c>
    </row>
    <row r="46" spans="1:20" x14ac:dyDescent="0.25">
      <c r="A46" s="22">
        <v>0.6</v>
      </c>
      <c r="B46" s="22"/>
      <c r="C46" s="23">
        <f t="shared" si="0"/>
        <v>24.25</v>
      </c>
      <c r="D46" s="23">
        <f t="shared" si="1"/>
        <v>16.306666666666665</v>
      </c>
      <c r="E46" s="23">
        <f t="shared" si="2"/>
        <v>1.2</v>
      </c>
      <c r="F46" s="23"/>
      <c r="G46" s="23">
        <f t="shared" si="3"/>
        <v>1.2</v>
      </c>
      <c r="H46" s="23"/>
      <c r="I46" s="23">
        <f t="shared" si="4"/>
        <v>-0.24</v>
      </c>
      <c r="J46" s="23">
        <f t="shared" si="4"/>
        <v>4.76</v>
      </c>
      <c r="K46" s="23">
        <f t="shared" si="4"/>
        <v>9.76</v>
      </c>
      <c r="L46" s="23">
        <f t="shared" si="4"/>
        <v>14.76</v>
      </c>
      <c r="M46" s="23">
        <f t="shared" si="4"/>
        <v>19.760000000000002</v>
      </c>
      <c r="N46" s="23">
        <f t="shared" si="4"/>
        <v>24.76</v>
      </c>
      <c r="O46" s="23">
        <f t="shared" si="4"/>
        <v>29.76</v>
      </c>
      <c r="P46" s="23">
        <f t="shared" si="4"/>
        <v>34.76</v>
      </c>
      <c r="Q46" s="23">
        <f t="shared" si="4"/>
        <v>39.76</v>
      </c>
      <c r="R46" s="20"/>
      <c r="S46" s="43" t="e">
        <f t="shared" si="5"/>
        <v>#N/A</v>
      </c>
      <c r="T46" s="43" t="e">
        <f>IF(A46=ROUND(Model!$C$14,1),ROUND(Model!$C$15,2),NA())</f>
        <v>#N/A</v>
      </c>
    </row>
    <row r="47" spans="1:20" x14ac:dyDescent="0.25">
      <c r="A47" s="22">
        <v>0.7</v>
      </c>
      <c r="B47" s="22"/>
      <c r="C47" s="23">
        <f t="shared" si="0"/>
        <v>24.125</v>
      </c>
      <c r="D47" s="23">
        <f t="shared" si="1"/>
        <v>16.246666666666666</v>
      </c>
      <c r="E47" s="23">
        <f t="shared" si="2"/>
        <v>1.4</v>
      </c>
      <c r="F47" s="23"/>
      <c r="G47" s="23">
        <f t="shared" si="3"/>
        <v>1.4</v>
      </c>
      <c r="H47" s="23"/>
      <c r="I47" s="23">
        <f t="shared" si="4"/>
        <v>-0.28000000000000003</v>
      </c>
      <c r="J47" s="23">
        <f t="shared" si="4"/>
        <v>4.72</v>
      </c>
      <c r="K47" s="23">
        <f t="shared" si="4"/>
        <v>9.7200000000000006</v>
      </c>
      <c r="L47" s="23">
        <f t="shared" si="4"/>
        <v>14.72</v>
      </c>
      <c r="M47" s="23">
        <f t="shared" si="4"/>
        <v>19.72</v>
      </c>
      <c r="N47" s="23">
        <f t="shared" si="4"/>
        <v>24.72</v>
      </c>
      <c r="O47" s="23">
        <f t="shared" si="4"/>
        <v>29.72</v>
      </c>
      <c r="P47" s="23">
        <f t="shared" si="4"/>
        <v>34.72</v>
      </c>
      <c r="Q47" s="23">
        <f t="shared" si="4"/>
        <v>39.72</v>
      </c>
      <c r="R47" s="20"/>
      <c r="S47" s="43" t="e">
        <f t="shared" si="5"/>
        <v>#N/A</v>
      </c>
      <c r="T47" s="43" t="e">
        <f>IF(A47=ROUND(Model!$C$14,1),ROUND(Model!$C$15,2),NA())</f>
        <v>#N/A</v>
      </c>
    </row>
    <row r="48" spans="1:20" x14ac:dyDescent="0.25">
      <c r="A48" s="22">
        <v>0.8</v>
      </c>
      <c r="B48" s="22"/>
      <c r="C48" s="23">
        <f t="shared" si="0"/>
        <v>24</v>
      </c>
      <c r="D48" s="23">
        <f t="shared" si="1"/>
        <v>16.186666666666667</v>
      </c>
      <c r="E48" s="23">
        <f t="shared" si="2"/>
        <v>1.6</v>
      </c>
      <c r="F48" s="23"/>
      <c r="G48" s="23">
        <f t="shared" si="3"/>
        <v>1.6</v>
      </c>
      <c r="H48" s="23"/>
      <c r="I48" s="23">
        <f t="shared" si="4"/>
        <v>-0.32</v>
      </c>
      <c r="J48" s="23">
        <f t="shared" si="4"/>
        <v>4.68</v>
      </c>
      <c r="K48" s="23">
        <f t="shared" si="4"/>
        <v>9.68</v>
      </c>
      <c r="L48" s="23">
        <f t="shared" si="4"/>
        <v>14.68</v>
      </c>
      <c r="M48" s="23">
        <f t="shared" si="4"/>
        <v>19.68</v>
      </c>
      <c r="N48" s="23">
        <f t="shared" si="4"/>
        <v>24.68</v>
      </c>
      <c r="O48" s="23">
        <f t="shared" si="4"/>
        <v>29.68</v>
      </c>
      <c r="P48" s="23">
        <f t="shared" si="4"/>
        <v>34.68</v>
      </c>
      <c r="Q48" s="23">
        <f t="shared" si="4"/>
        <v>39.68</v>
      </c>
      <c r="R48" s="20"/>
      <c r="S48" s="43" t="e">
        <f t="shared" si="5"/>
        <v>#N/A</v>
      </c>
      <c r="T48" s="43" t="e">
        <f>IF(A48=ROUND(Model!$C$14,1),ROUND(Model!$C$15,2),NA())</f>
        <v>#N/A</v>
      </c>
    </row>
    <row r="49" spans="1:20" x14ac:dyDescent="0.25">
      <c r="A49" s="22">
        <v>0.9</v>
      </c>
      <c r="B49" s="22"/>
      <c r="C49" s="23">
        <f t="shared" si="0"/>
        <v>23.875</v>
      </c>
      <c r="D49" s="23">
        <f t="shared" si="1"/>
        <v>16.126666666666669</v>
      </c>
      <c r="E49" s="23">
        <f t="shared" si="2"/>
        <v>1.8</v>
      </c>
      <c r="F49" s="23"/>
      <c r="G49" s="23">
        <f t="shared" si="3"/>
        <v>1.8</v>
      </c>
      <c r="H49" s="23"/>
      <c r="I49" s="23">
        <f t="shared" si="4"/>
        <v>-0.36</v>
      </c>
      <c r="J49" s="23">
        <f t="shared" si="4"/>
        <v>4.6399999999999997</v>
      </c>
      <c r="K49" s="23">
        <f t="shared" si="4"/>
        <v>9.64</v>
      </c>
      <c r="L49" s="23">
        <f t="shared" si="4"/>
        <v>14.64</v>
      </c>
      <c r="M49" s="23">
        <f t="shared" si="4"/>
        <v>19.64</v>
      </c>
      <c r="N49" s="23">
        <f t="shared" si="4"/>
        <v>24.64</v>
      </c>
      <c r="O49" s="23">
        <f t="shared" si="4"/>
        <v>29.64</v>
      </c>
      <c r="P49" s="23">
        <f t="shared" si="4"/>
        <v>34.64</v>
      </c>
      <c r="Q49" s="23">
        <f t="shared" si="4"/>
        <v>39.64</v>
      </c>
      <c r="R49" s="20"/>
      <c r="S49" s="43" t="e">
        <f t="shared" si="5"/>
        <v>#N/A</v>
      </c>
      <c r="T49" s="43" t="e">
        <f>IF(A49=ROUND(Model!$C$14,1),ROUND(Model!$C$15,2),NA())</f>
        <v>#N/A</v>
      </c>
    </row>
    <row r="50" spans="1:20" x14ac:dyDescent="0.25">
      <c r="A50" s="22">
        <v>1</v>
      </c>
      <c r="B50" s="22"/>
      <c r="C50" s="23">
        <f t="shared" si="0"/>
        <v>23.75</v>
      </c>
      <c r="D50" s="23">
        <f t="shared" si="1"/>
        <v>16.066666666666666</v>
      </c>
      <c r="E50" s="23">
        <f t="shared" si="2"/>
        <v>2</v>
      </c>
      <c r="F50" s="23"/>
      <c r="G50" s="23">
        <f t="shared" si="3"/>
        <v>2</v>
      </c>
      <c r="H50" s="23"/>
      <c r="I50" s="23">
        <f t="shared" ref="I50:Q59" si="6">(I$39-MarginSolarDisc*$A50)/MarginLunarOrb</f>
        <v>-0.4</v>
      </c>
      <c r="J50" s="23">
        <f t="shared" si="6"/>
        <v>4.5999999999999996</v>
      </c>
      <c r="K50" s="23">
        <f t="shared" si="6"/>
        <v>9.6</v>
      </c>
      <c r="L50" s="23">
        <f t="shared" si="6"/>
        <v>14.6</v>
      </c>
      <c r="M50" s="23">
        <f t="shared" si="6"/>
        <v>19.600000000000001</v>
      </c>
      <c r="N50" s="23">
        <f t="shared" si="6"/>
        <v>24.6</v>
      </c>
      <c r="O50" s="23">
        <f t="shared" si="6"/>
        <v>29.6</v>
      </c>
      <c r="P50" s="23">
        <f t="shared" si="6"/>
        <v>34.6</v>
      </c>
      <c r="Q50" s="23">
        <f t="shared" si="6"/>
        <v>39.6</v>
      </c>
      <c r="R50" s="20"/>
      <c r="S50" s="43" t="e">
        <f t="shared" si="5"/>
        <v>#N/A</v>
      </c>
      <c r="T50" s="43" t="e">
        <f>IF(A50=ROUND(Model!$C$14,1),ROUND(Model!$C$15,2),NA())</f>
        <v>#N/A</v>
      </c>
    </row>
    <row r="51" spans="1:20" x14ac:dyDescent="0.25">
      <c r="A51" s="22">
        <v>1.1000000000000001</v>
      </c>
      <c r="B51" s="22"/>
      <c r="C51" s="23">
        <f t="shared" si="0"/>
        <v>23.625</v>
      </c>
      <c r="D51" s="23">
        <f t="shared" si="1"/>
        <v>16.006666666666668</v>
      </c>
      <c r="E51" s="23">
        <f t="shared" si="2"/>
        <v>2.2000000000000002</v>
      </c>
      <c r="F51" s="23"/>
      <c r="G51" s="23">
        <f t="shared" si="3"/>
        <v>2.2000000000000002</v>
      </c>
      <c r="H51" s="23"/>
      <c r="I51" s="23">
        <f t="shared" si="6"/>
        <v>-0.44</v>
      </c>
      <c r="J51" s="23">
        <f t="shared" si="6"/>
        <v>4.5599999999999996</v>
      </c>
      <c r="K51" s="23">
        <f t="shared" si="6"/>
        <v>9.56</v>
      </c>
      <c r="L51" s="23">
        <f t="shared" si="6"/>
        <v>14.56</v>
      </c>
      <c r="M51" s="23">
        <f t="shared" si="6"/>
        <v>19.559999999999999</v>
      </c>
      <c r="N51" s="23">
        <f t="shared" si="6"/>
        <v>24.56</v>
      </c>
      <c r="O51" s="23">
        <f t="shared" si="6"/>
        <v>29.56</v>
      </c>
      <c r="P51" s="23">
        <f t="shared" si="6"/>
        <v>34.56</v>
      </c>
      <c r="Q51" s="23">
        <f t="shared" si="6"/>
        <v>39.56</v>
      </c>
      <c r="R51" s="20"/>
      <c r="S51" s="43" t="e">
        <f t="shared" si="5"/>
        <v>#N/A</v>
      </c>
      <c r="T51" s="43" t="e">
        <f>IF(A51=ROUND(Model!$C$14,1),ROUND(Model!$C$15,2),NA())</f>
        <v>#N/A</v>
      </c>
    </row>
    <row r="52" spans="1:20" x14ac:dyDescent="0.25">
      <c r="A52" s="22">
        <v>1.2</v>
      </c>
      <c r="B52" s="22"/>
      <c r="C52" s="23">
        <f t="shared" si="0"/>
        <v>23.5</v>
      </c>
      <c r="D52" s="23">
        <f t="shared" si="1"/>
        <v>15.946666666666665</v>
      </c>
      <c r="E52" s="23">
        <f t="shared" si="2"/>
        <v>2.4</v>
      </c>
      <c r="F52" s="23"/>
      <c r="G52" s="23">
        <f t="shared" si="3"/>
        <v>2.4</v>
      </c>
      <c r="H52" s="23"/>
      <c r="I52" s="23">
        <f t="shared" si="6"/>
        <v>-0.48</v>
      </c>
      <c r="J52" s="23">
        <f t="shared" si="6"/>
        <v>4.5199999999999996</v>
      </c>
      <c r="K52" s="23">
        <f t="shared" si="6"/>
        <v>9.52</v>
      </c>
      <c r="L52" s="23">
        <f t="shared" si="6"/>
        <v>14.52</v>
      </c>
      <c r="M52" s="23">
        <f t="shared" si="6"/>
        <v>19.52</v>
      </c>
      <c r="N52" s="23">
        <f t="shared" si="6"/>
        <v>24.52</v>
      </c>
      <c r="O52" s="23">
        <f t="shared" si="6"/>
        <v>29.52</v>
      </c>
      <c r="P52" s="23">
        <f t="shared" si="6"/>
        <v>34.520000000000003</v>
      </c>
      <c r="Q52" s="23">
        <f t="shared" si="6"/>
        <v>39.520000000000003</v>
      </c>
      <c r="R52" s="20"/>
      <c r="S52" s="43" t="e">
        <f t="shared" si="5"/>
        <v>#N/A</v>
      </c>
      <c r="T52" s="43" t="e">
        <f>IF(A52=ROUND(Model!$C$14,1),ROUND(Model!$C$15,2),NA())</f>
        <v>#N/A</v>
      </c>
    </row>
    <row r="53" spans="1:20" x14ac:dyDescent="0.25">
      <c r="A53" s="22">
        <v>1.3</v>
      </c>
      <c r="B53" s="22"/>
      <c r="C53" s="23">
        <f t="shared" si="0"/>
        <v>23.375</v>
      </c>
      <c r="D53" s="23">
        <f t="shared" si="1"/>
        <v>15.886666666666667</v>
      </c>
      <c r="E53" s="23">
        <f t="shared" si="2"/>
        <v>2.6</v>
      </c>
      <c r="F53" s="23"/>
      <c r="G53" s="23">
        <f t="shared" si="3"/>
        <v>2.6</v>
      </c>
      <c r="H53" s="23"/>
      <c r="I53" s="23">
        <f t="shared" si="6"/>
        <v>-0.52</v>
      </c>
      <c r="J53" s="23">
        <f t="shared" si="6"/>
        <v>4.4800000000000004</v>
      </c>
      <c r="K53" s="23">
        <f t="shared" si="6"/>
        <v>9.48</v>
      </c>
      <c r="L53" s="23">
        <f t="shared" si="6"/>
        <v>14.48</v>
      </c>
      <c r="M53" s="23">
        <f t="shared" si="6"/>
        <v>19.48</v>
      </c>
      <c r="N53" s="23">
        <f t="shared" si="6"/>
        <v>24.48</v>
      </c>
      <c r="O53" s="23">
        <f t="shared" si="6"/>
        <v>29.48</v>
      </c>
      <c r="P53" s="23">
        <f t="shared" si="6"/>
        <v>34.479999999999997</v>
      </c>
      <c r="Q53" s="23">
        <f t="shared" si="6"/>
        <v>39.479999999999997</v>
      </c>
      <c r="R53" s="20"/>
      <c r="S53" s="43" t="e">
        <f t="shared" si="5"/>
        <v>#N/A</v>
      </c>
      <c r="T53" s="43" t="e">
        <f>IF(A53=ROUND(Model!$C$14,1),ROUND(Model!$C$15,2),NA())</f>
        <v>#N/A</v>
      </c>
    </row>
    <row r="54" spans="1:20" x14ac:dyDescent="0.25">
      <c r="A54" s="22">
        <v>1.4</v>
      </c>
      <c r="B54" s="22"/>
      <c r="C54" s="23">
        <f t="shared" si="0"/>
        <v>23.25</v>
      </c>
      <c r="D54" s="23">
        <f t="shared" si="1"/>
        <v>15.826666666666666</v>
      </c>
      <c r="E54" s="23">
        <f t="shared" si="2"/>
        <v>2.8</v>
      </c>
      <c r="F54" s="23"/>
      <c r="G54" s="23">
        <f t="shared" si="3"/>
        <v>2.8</v>
      </c>
      <c r="H54" s="23"/>
      <c r="I54" s="23">
        <f t="shared" si="6"/>
        <v>-0.56000000000000005</v>
      </c>
      <c r="J54" s="23">
        <f t="shared" si="6"/>
        <v>4.4400000000000004</v>
      </c>
      <c r="K54" s="23">
        <f t="shared" si="6"/>
        <v>9.44</v>
      </c>
      <c r="L54" s="23">
        <f t="shared" si="6"/>
        <v>14.44</v>
      </c>
      <c r="M54" s="23">
        <f t="shared" si="6"/>
        <v>19.440000000000001</v>
      </c>
      <c r="N54" s="23">
        <f t="shared" si="6"/>
        <v>24.44</v>
      </c>
      <c r="O54" s="23">
        <f t="shared" si="6"/>
        <v>29.44</v>
      </c>
      <c r="P54" s="23">
        <f t="shared" si="6"/>
        <v>34.44</v>
      </c>
      <c r="Q54" s="23">
        <f t="shared" si="6"/>
        <v>39.44</v>
      </c>
      <c r="R54" s="20"/>
      <c r="S54" s="43" t="e">
        <f t="shared" si="5"/>
        <v>#N/A</v>
      </c>
      <c r="T54" s="43" t="e">
        <f>IF(A54=ROUND(Model!$C$14,1),ROUND(Model!$C$15,2),NA())</f>
        <v>#N/A</v>
      </c>
    </row>
    <row r="55" spans="1:20" x14ac:dyDescent="0.25">
      <c r="A55" s="22">
        <v>1.5</v>
      </c>
      <c r="B55" s="22"/>
      <c r="C55" s="23">
        <f t="shared" si="0"/>
        <v>23.125</v>
      </c>
      <c r="D55" s="23">
        <f t="shared" si="1"/>
        <v>15.766666666666667</v>
      </c>
      <c r="E55" s="23">
        <f t="shared" si="2"/>
        <v>3</v>
      </c>
      <c r="F55" s="23"/>
      <c r="G55" s="23">
        <f t="shared" si="3"/>
        <v>3</v>
      </c>
      <c r="H55" s="23"/>
      <c r="I55" s="23">
        <f t="shared" si="6"/>
        <v>-0.6</v>
      </c>
      <c r="J55" s="23">
        <f t="shared" si="6"/>
        <v>4.4000000000000004</v>
      </c>
      <c r="K55" s="23">
        <f t="shared" si="6"/>
        <v>9.4</v>
      </c>
      <c r="L55" s="23">
        <f t="shared" si="6"/>
        <v>14.4</v>
      </c>
      <c r="M55" s="23">
        <f t="shared" si="6"/>
        <v>19.399999999999999</v>
      </c>
      <c r="N55" s="23">
        <f t="shared" si="6"/>
        <v>24.4</v>
      </c>
      <c r="O55" s="23">
        <f t="shared" si="6"/>
        <v>29.4</v>
      </c>
      <c r="P55" s="23">
        <f t="shared" si="6"/>
        <v>34.4</v>
      </c>
      <c r="Q55" s="23">
        <f t="shared" si="6"/>
        <v>39.4</v>
      </c>
      <c r="R55" s="20"/>
      <c r="S55" s="43" t="e">
        <f t="shared" si="5"/>
        <v>#N/A</v>
      </c>
      <c r="T55" s="43" t="e">
        <f>IF(A55=ROUND(Model!$C$14,1),ROUND(Model!$C$15,2),NA())</f>
        <v>#N/A</v>
      </c>
    </row>
    <row r="56" spans="1:20" x14ac:dyDescent="0.25">
      <c r="A56" s="22">
        <v>1.6</v>
      </c>
      <c r="B56" s="22"/>
      <c r="C56" s="23">
        <f t="shared" si="0"/>
        <v>23</v>
      </c>
      <c r="D56" s="23">
        <f t="shared" si="1"/>
        <v>15.706666666666667</v>
      </c>
      <c r="E56" s="23">
        <f t="shared" si="2"/>
        <v>3.2</v>
      </c>
      <c r="F56" s="23"/>
      <c r="G56" s="23">
        <f t="shared" si="3"/>
        <v>3.2</v>
      </c>
      <c r="H56" s="23"/>
      <c r="I56" s="23">
        <f t="shared" si="6"/>
        <v>-0.64</v>
      </c>
      <c r="J56" s="23">
        <f t="shared" si="6"/>
        <v>4.3600000000000003</v>
      </c>
      <c r="K56" s="23">
        <f t="shared" si="6"/>
        <v>9.36</v>
      </c>
      <c r="L56" s="23">
        <f t="shared" si="6"/>
        <v>14.36</v>
      </c>
      <c r="M56" s="23">
        <f t="shared" si="6"/>
        <v>19.36</v>
      </c>
      <c r="N56" s="23">
        <f t="shared" si="6"/>
        <v>24.36</v>
      </c>
      <c r="O56" s="23">
        <f t="shared" si="6"/>
        <v>29.36</v>
      </c>
      <c r="P56" s="23">
        <f t="shared" si="6"/>
        <v>34.36</v>
      </c>
      <c r="Q56" s="23">
        <f t="shared" si="6"/>
        <v>39.36</v>
      </c>
      <c r="R56" s="20"/>
      <c r="S56" s="43" t="e">
        <f t="shared" si="5"/>
        <v>#N/A</v>
      </c>
      <c r="T56" s="43" t="e">
        <f>IF(A56=ROUND(Model!$C$14,1),ROUND(Model!$C$15,2),NA())</f>
        <v>#N/A</v>
      </c>
    </row>
    <row r="57" spans="1:20" x14ac:dyDescent="0.25">
      <c r="A57" s="22">
        <v>1.7</v>
      </c>
      <c r="B57" s="22"/>
      <c r="C57" s="23">
        <f t="shared" si="0"/>
        <v>22.875</v>
      </c>
      <c r="D57" s="23">
        <f t="shared" si="1"/>
        <v>15.646666666666667</v>
      </c>
      <c r="E57" s="23">
        <f t="shared" si="2"/>
        <v>3.4</v>
      </c>
      <c r="F57" s="23"/>
      <c r="G57" s="23">
        <f t="shared" si="3"/>
        <v>3.4</v>
      </c>
      <c r="H57" s="23"/>
      <c r="I57" s="23">
        <f t="shared" si="6"/>
        <v>-0.68</v>
      </c>
      <c r="J57" s="23">
        <f t="shared" si="6"/>
        <v>4.32</v>
      </c>
      <c r="K57" s="23">
        <f t="shared" si="6"/>
        <v>9.32</v>
      </c>
      <c r="L57" s="23">
        <f t="shared" si="6"/>
        <v>14.32</v>
      </c>
      <c r="M57" s="23">
        <f t="shared" si="6"/>
        <v>19.32</v>
      </c>
      <c r="N57" s="23">
        <f t="shared" si="6"/>
        <v>24.32</v>
      </c>
      <c r="O57" s="23">
        <f t="shared" si="6"/>
        <v>29.32</v>
      </c>
      <c r="P57" s="23">
        <f t="shared" si="6"/>
        <v>34.32</v>
      </c>
      <c r="Q57" s="23">
        <f t="shared" si="6"/>
        <v>39.32</v>
      </c>
      <c r="R57" s="20"/>
      <c r="S57" s="43" t="e">
        <f t="shared" si="5"/>
        <v>#N/A</v>
      </c>
      <c r="T57" s="43" t="e">
        <f>IF(A57=ROUND(Model!$C$14,1),ROUND(Model!$C$15,2),NA())</f>
        <v>#N/A</v>
      </c>
    </row>
    <row r="58" spans="1:20" x14ac:dyDescent="0.25">
      <c r="A58" s="22">
        <v>1.8</v>
      </c>
      <c r="B58" s="22"/>
      <c r="C58" s="23">
        <f t="shared" si="0"/>
        <v>22.75</v>
      </c>
      <c r="D58" s="23">
        <f t="shared" si="1"/>
        <v>15.586666666666668</v>
      </c>
      <c r="E58" s="23">
        <f t="shared" si="2"/>
        <v>3.6</v>
      </c>
      <c r="F58" s="23"/>
      <c r="G58" s="23">
        <f t="shared" si="3"/>
        <v>3.6</v>
      </c>
      <c r="H58" s="23"/>
      <c r="I58" s="23">
        <f t="shared" si="6"/>
        <v>-0.72</v>
      </c>
      <c r="J58" s="23">
        <f t="shared" si="6"/>
        <v>4.28</v>
      </c>
      <c r="K58" s="23">
        <f t="shared" si="6"/>
        <v>9.2799999999999994</v>
      </c>
      <c r="L58" s="23">
        <f t="shared" si="6"/>
        <v>14.28</v>
      </c>
      <c r="M58" s="23">
        <f t="shared" si="6"/>
        <v>19.28</v>
      </c>
      <c r="N58" s="23">
        <f t="shared" si="6"/>
        <v>24.28</v>
      </c>
      <c r="O58" s="23">
        <f t="shared" si="6"/>
        <v>29.28</v>
      </c>
      <c r="P58" s="23">
        <f t="shared" si="6"/>
        <v>34.28</v>
      </c>
      <c r="Q58" s="23">
        <f t="shared" si="6"/>
        <v>39.28</v>
      </c>
      <c r="R58" s="20"/>
      <c r="S58" s="43" t="e">
        <f t="shared" si="5"/>
        <v>#N/A</v>
      </c>
      <c r="T58" s="43" t="e">
        <f>IF(A58=ROUND(Model!$C$14,1),ROUND(Model!$C$15,2),NA())</f>
        <v>#N/A</v>
      </c>
    </row>
    <row r="59" spans="1:20" x14ac:dyDescent="0.25">
      <c r="A59" s="22">
        <v>1.9</v>
      </c>
      <c r="B59" s="22"/>
      <c r="C59" s="23">
        <f t="shared" si="0"/>
        <v>22.625</v>
      </c>
      <c r="D59" s="23">
        <f t="shared" si="1"/>
        <v>15.526666666666667</v>
      </c>
      <c r="E59" s="23">
        <f t="shared" si="2"/>
        <v>3.8</v>
      </c>
      <c r="F59" s="23"/>
      <c r="G59" s="23">
        <f t="shared" si="3"/>
        <v>3.8</v>
      </c>
      <c r="H59" s="23"/>
      <c r="I59" s="23">
        <f t="shared" si="6"/>
        <v>-0.76</v>
      </c>
      <c r="J59" s="23">
        <f t="shared" si="6"/>
        <v>4.24</v>
      </c>
      <c r="K59" s="23">
        <f t="shared" si="6"/>
        <v>9.24</v>
      </c>
      <c r="L59" s="23">
        <f t="shared" si="6"/>
        <v>14.24</v>
      </c>
      <c r="M59" s="23">
        <f t="shared" si="6"/>
        <v>19.239999999999998</v>
      </c>
      <c r="N59" s="23">
        <f t="shared" si="6"/>
        <v>24.24</v>
      </c>
      <c r="O59" s="23">
        <f t="shared" si="6"/>
        <v>29.24</v>
      </c>
      <c r="P59" s="23">
        <f t="shared" si="6"/>
        <v>34.24</v>
      </c>
      <c r="Q59" s="23">
        <f t="shared" si="6"/>
        <v>39.24</v>
      </c>
      <c r="R59" s="20"/>
      <c r="S59" s="43" t="e">
        <f t="shared" si="5"/>
        <v>#N/A</v>
      </c>
      <c r="T59" s="43" t="e">
        <f>IF(A59=ROUND(Model!$C$14,1),ROUND(Model!$C$15,2),NA())</f>
        <v>#N/A</v>
      </c>
    </row>
    <row r="60" spans="1:20" x14ac:dyDescent="0.25">
      <c r="A60" s="22">
        <v>2</v>
      </c>
      <c r="B60" s="22"/>
      <c r="C60" s="23">
        <f t="shared" si="0"/>
        <v>22.5</v>
      </c>
      <c r="D60" s="23">
        <f t="shared" si="1"/>
        <v>15.466666666666667</v>
      </c>
      <c r="E60" s="23">
        <f t="shared" si="2"/>
        <v>4</v>
      </c>
      <c r="F60" s="23"/>
      <c r="G60" s="23">
        <f t="shared" si="3"/>
        <v>4</v>
      </c>
      <c r="H60" s="23"/>
      <c r="I60" s="23">
        <f t="shared" ref="I60:Q69" si="7">(I$39-MarginSolarDisc*$A60)/MarginLunarOrb</f>
        <v>-0.8</v>
      </c>
      <c r="J60" s="23">
        <f t="shared" si="7"/>
        <v>4.2</v>
      </c>
      <c r="K60" s="23">
        <f t="shared" si="7"/>
        <v>9.1999999999999993</v>
      </c>
      <c r="L60" s="23">
        <f t="shared" si="7"/>
        <v>14.2</v>
      </c>
      <c r="M60" s="23">
        <f t="shared" si="7"/>
        <v>19.2</v>
      </c>
      <c r="N60" s="23">
        <f t="shared" si="7"/>
        <v>24.2</v>
      </c>
      <c r="O60" s="23">
        <f t="shared" si="7"/>
        <v>29.2</v>
      </c>
      <c r="P60" s="23">
        <f t="shared" si="7"/>
        <v>34.200000000000003</v>
      </c>
      <c r="Q60" s="23">
        <f t="shared" si="7"/>
        <v>39.200000000000003</v>
      </c>
      <c r="R60" s="20"/>
      <c r="S60" s="43" t="e">
        <f t="shared" si="5"/>
        <v>#N/A</v>
      </c>
      <c r="T60" s="43" t="e">
        <f>IF(A60=ROUND(Model!$C$14,1),ROUND(Model!$C$15,2),NA())</f>
        <v>#N/A</v>
      </c>
    </row>
    <row r="61" spans="1:20" x14ac:dyDescent="0.25">
      <c r="A61" s="22">
        <v>2.1</v>
      </c>
      <c r="B61" s="22"/>
      <c r="C61" s="23">
        <f t="shared" si="0"/>
        <v>22.375</v>
      </c>
      <c r="D61" s="23">
        <f t="shared" si="1"/>
        <v>15.406666666666666</v>
      </c>
      <c r="E61" s="23">
        <f t="shared" si="2"/>
        <v>4.2</v>
      </c>
      <c r="F61" s="23"/>
      <c r="G61" s="23">
        <f t="shared" si="3"/>
        <v>4.2</v>
      </c>
      <c r="H61" s="23"/>
      <c r="I61" s="23">
        <f t="shared" si="7"/>
        <v>-0.84</v>
      </c>
      <c r="J61" s="23">
        <f t="shared" si="7"/>
        <v>4.16</v>
      </c>
      <c r="K61" s="23">
        <f t="shared" si="7"/>
        <v>9.16</v>
      </c>
      <c r="L61" s="23">
        <f t="shared" si="7"/>
        <v>14.16</v>
      </c>
      <c r="M61" s="23">
        <f t="shared" si="7"/>
        <v>19.16</v>
      </c>
      <c r="N61" s="23">
        <f t="shared" si="7"/>
        <v>24.16</v>
      </c>
      <c r="O61" s="23">
        <f t="shared" si="7"/>
        <v>29.16</v>
      </c>
      <c r="P61" s="23">
        <f t="shared" si="7"/>
        <v>34.159999999999997</v>
      </c>
      <c r="Q61" s="23">
        <f t="shared" si="7"/>
        <v>39.159999999999997</v>
      </c>
      <c r="R61" s="20"/>
      <c r="S61" s="43" t="e">
        <f t="shared" si="5"/>
        <v>#N/A</v>
      </c>
      <c r="T61" s="43" t="e">
        <f>IF(A61=ROUND(Model!$C$14,1),ROUND(Model!$C$15,2),NA())</f>
        <v>#N/A</v>
      </c>
    </row>
    <row r="62" spans="1:20" x14ac:dyDescent="0.25">
      <c r="A62" s="22">
        <v>2.2000000000000002</v>
      </c>
      <c r="B62" s="22"/>
      <c r="C62" s="23">
        <f t="shared" si="0"/>
        <v>22.25</v>
      </c>
      <c r="D62" s="23">
        <f t="shared" si="1"/>
        <v>15.346666666666666</v>
      </c>
      <c r="E62" s="23">
        <f t="shared" si="2"/>
        <v>4.4000000000000004</v>
      </c>
      <c r="F62" s="23"/>
      <c r="G62" s="23">
        <f t="shared" si="3"/>
        <v>4.4000000000000004</v>
      </c>
      <c r="H62" s="23"/>
      <c r="I62" s="23">
        <f t="shared" si="7"/>
        <v>-0.88</v>
      </c>
      <c r="J62" s="23">
        <f t="shared" si="7"/>
        <v>4.12</v>
      </c>
      <c r="K62" s="23">
        <f t="shared" si="7"/>
        <v>9.1199999999999992</v>
      </c>
      <c r="L62" s="23">
        <f t="shared" si="7"/>
        <v>14.12</v>
      </c>
      <c r="M62" s="23">
        <f t="shared" si="7"/>
        <v>19.12</v>
      </c>
      <c r="N62" s="23">
        <f t="shared" si="7"/>
        <v>24.12</v>
      </c>
      <c r="O62" s="23">
        <f t="shared" si="7"/>
        <v>29.12</v>
      </c>
      <c r="P62" s="23">
        <f t="shared" si="7"/>
        <v>34.119999999999997</v>
      </c>
      <c r="Q62" s="23">
        <f t="shared" si="7"/>
        <v>39.119999999999997</v>
      </c>
      <c r="R62" s="20"/>
      <c r="S62" s="43" t="e">
        <f t="shared" si="5"/>
        <v>#N/A</v>
      </c>
      <c r="T62" s="43" t="e">
        <f>IF(A62=ROUND(Model!$C$14,1),ROUND(Model!$C$15,2),NA())</f>
        <v>#N/A</v>
      </c>
    </row>
    <row r="63" spans="1:20" x14ac:dyDescent="0.25">
      <c r="A63" s="22">
        <v>2.2999999999999998</v>
      </c>
      <c r="B63" s="22"/>
      <c r="C63" s="23">
        <f t="shared" si="0"/>
        <v>22.125</v>
      </c>
      <c r="D63" s="23">
        <f t="shared" si="1"/>
        <v>15.286666666666667</v>
      </c>
      <c r="E63" s="23">
        <f t="shared" si="2"/>
        <v>4.5999999999999996</v>
      </c>
      <c r="F63" s="23"/>
      <c r="G63" s="23">
        <f t="shared" si="3"/>
        <v>4.5999999999999996</v>
      </c>
      <c r="H63" s="23"/>
      <c r="I63" s="23">
        <f t="shared" si="7"/>
        <v>-0.92</v>
      </c>
      <c r="J63" s="23">
        <f t="shared" si="7"/>
        <v>4.08</v>
      </c>
      <c r="K63" s="23">
        <f t="shared" si="7"/>
        <v>9.08</v>
      </c>
      <c r="L63" s="23">
        <f t="shared" si="7"/>
        <v>14.08</v>
      </c>
      <c r="M63" s="23">
        <f t="shared" si="7"/>
        <v>19.079999999999998</v>
      </c>
      <c r="N63" s="23">
        <f t="shared" si="7"/>
        <v>24.08</v>
      </c>
      <c r="O63" s="23">
        <f t="shared" si="7"/>
        <v>29.08</v>
      </c>
      <c r="P63" s="23">
        <f t="shared" si="7"/>
        <v>34.08</v>
      </c>
      <c r="Q63" s="23">
        <f t="shared" si="7"/>
        <v>39.08</v>
      </c>
      <c r="R63" s="20"/>
      <c r="S63" s="43" t="e">
        <f t="shared" si="5"/>
        <v>#N/A</v>
      </c>
      <c r="T63" s="43" t="e">
        <f>IF(A63=ROUND(Model!$C$14,1),ROUND(Model!$C$15,2),NA())</f>
        <v>#N/A</v>
      </c>
    </row>
    <row r="64" spans="1:20" x14ac:dyDescent="0.25">
      <c r="A64" s="22">
        <v>2.4</v>
      </c>
      <c r="B64" s="22"/>
      <c r="C64" s="23">
        <f t="shared" si="0"/>
        <v>22</v>
      </c>
      <c r="D64" s="23">
        <f t="shared" si="1"/>
        <v>15.226666666666667</v>
      </c>
      <c r="E64" s="23">
        <f t="shared" si="2"/>
        <v>4.8</v>
      </c>
      <c r="F64" s="23"/>
      <c r="G64" s="23">
        <f t="shared" si="3"/>
        <v>4.8</v>
      </c>
      <c r="H64" s="23"/>
      <c r="I64" s="23">
        <f t="shared" si="7"/>
        <v>-0.96</v>
      </c>
      <c r="J64" s="23">
        <f t="shared" si="7"/>
        <v>4.04</v>
      </c>
      <c r="K64" s="23">
        <f t="shared" si="7"/>
        <v>9.0399999999999991</v>
      </c>
      <c r="L64" s="23">
        <f t="shared" si="7"/>
        <v>14.04</v>
      </c>
      <c r="M64" s="23">
        <f t="shared" si="7"/>
        <v>19.04</v>
      </c>
      <c r="N64" s="23">
        <f t="shared" si="7"/>
        <v>24.04</v>
      </c>
      <c r="O64" s="23">
        <f t="shared" si="7"/>
        <v>29.04</v>
      </c>
      <c r="P64" s="23">
        <f t="shared" si="7"/>
        <v>34.04</v>
      </c>
      <c r="Q64" s="23">
        <f t="shared" si="7"/>
        <v>39.04</v>
      </c>
      <c r="R64" s="20"/>
      <c r="S64" s="43" t="e">
        <f t="shared" si="5"/>
        <v>#N/A</v>
      </c>
      <c r="T64" s="43" t="e">
        <f>IF(A64=ROUND(Model!$C$14,1),ROUND(Model!$C$15,2),NA())</f>
        <v>#N/A</v>
      </c>
    </row>
    <row r="65" spans="1:20" x14ac:dyDescent="0.25">
      <c r="A65" s="22">
        <v>2.5</v>
      </c>
      <c r="B65" s="22"/>
      <c r="C65" s="23">
        <f t="shared" si="0"/>
        <v>21.875</v>
      </c>
      <c r="D65" s="23">
        <f t="shared" si="1"/>
        <v>15.166666666666666</v>
      </c>
      <c r="E65" s="23">
        <f t="shared" si="2"/>
        <v>5</v>
      </c>
      <c r="F65" s="23"/>
      <c r="G65" s="23">
        <f t="shared" si="3"/>
        <v>5</v>
      </c>
      <c r="H65" s="23"/>
      <c r="I65" s="23">
        <f t="shared" si="7"/>
        <v>-1</v>
      </c>
      <c r="J65" s="23">
        <f t="shared" si="7"/>
        <v>4</v>
      </c>
      <c r="K65" s="23">
        <f t="shared" si="7"/>
        <v>9</v>
      </c>
      <c r="L65" s="23">
        <f t="shared" si="7"/>
        <v>14</v>
      </c>
      <c r="M65" s="23">
        <f t="shared" si="7"/>
        <v>19</v>
      </c>
      <c r="N65" s="23">
        <f t="shared" si="7"/>
        <v>24</v>
      </c>
      <c r="O65" s="23">
        <f t="shared" si="7"/>
        <v>29</v>
      </c>
      <c r="P65" s="23">
        <f t="shared" si="7"/>
        <v>34</v>
      </c>
      <c r="Q65" s="23">
        <f t="shared" si="7"/>
        <v>39</v>
      </c>
      <c r="R65" s="20"/>
      <c r="S65" s="43" t="e">
        <f t="shared" si="5"/>
        <v>#N/A</v>
      </c>
      <c r="T65" s="43" t="e">
        <f>IF(A65=ROUND(Model!$C$14,1),ROUND(Model!$C$15,2),NA())</f>
        <v>#N/A</v>
      </c>
    </row>
    <row r="66" spans="1:20" x14ac:dyDescent="0.25">
      <c r="A66" s="22">
        <v>2.6</v>
      </c>
      <c r="B66" s="22"/>
      <c r="C66" s="23">
        <f t="shared" si="0"/>
        <v>21.75</v>
      </c>
      <c r="D66" s="23">
        <f t="shared" si="1"/>
        <v>15.106666666666666</v>
      </c>
      <c r="E66" s="23">
        <f t="shared" si="2"/>
        <v>5.2</v>
      </c>
      <c r="F66" s="23"/>
      <c r="G66" s="23">
        <f t="shared" si="3"/>
        <v>5.2</v>
      </c>
      <c r="H66" s="23"/>
      <c r="I66" s="23">
        <f t="shared" si="7"/>
        <v>-1.04</v>
      </c>
      <c r="J66" s="23">
        <f t="shared" si="7"/>
        <v>3.96</v>
      </c>
      <c r="K66" s="23">
        <f t="shared" si="7"/>
        <v>8.9600000000000009</v>
      </c>
      <c r="L66" s="23">
        <f t="shared" si="7"/>
        <v>13.96</v>
      </c>
      <c r="M66" s="23">
        <f t="shared" si="7"/>
        <v>18.96</v>
      </c>
      <c r="N66" s="23">
        <f t="shared" si="7"/>
        <v>23.96</v>
      </c>
      <c r="O66" s="23">
        <f t="shared" si="7"/>
        <v>28.96</v>
      </c>
      <c r="P66" s="23">
        <f t="shared" si="7"/>
        <v>33.96</v>
      </c>
      <c r="Q66" s="23">
        <f t="shared" si="7"/>
        <v>38.96</v>
      </c>
      <c r="R66" s="20"/>
      <c r="S66" s="43" t="e">
        <f t="shared" si="5"/>
        <v>#N/A</v>
      </c>
      <c r="T66" s="43" t="e">
        <f>IF(A66=ROUND(Model!$C$14,1),ROUND(Model!$C$15,2),NA())</f>
        <v>#N/A</v>
      </c>
    </row>
    <row r="67" spans="1:20" x14ac:dyDescent="0.25">
      <c r="A67" s="22">
        <v>2.7</v>
      </c>
      <c r="B67" s="22"/>
      <c r="C67" s="23">
        <f t="shared" si="0"/>
        <v>21.625</v>
      </c>
      <c r="D67" s="23">
        <f t="shared" si="1"/>
        <v>15.046666666666665</v>
      </c>
      <c r="E67" s="23">
        <f t="shared" si="2"/>
        <v>5.4</v>
      </c>
      <c r="F67" s="23"/>
      <c r="G67" s="23">
        <f t="shared" si="3"/>
        <v>5.4</v>
      </c>
      <c r="H67" s="23"/>
      <c r="I67" s="23">
        <f t="shared" si="7"/>
        <v>-1.08</v>
      </c>
      <c r="J67" s="23">
        <f t="shared" si="7"/>
        <v>3.92</v>
      </c>
      <c r="K67" s="23">
        <f t="shared" si="7"/>
        <v>8.92</v>
      </c>
      <c r="L67" s="23">
        <f t="shared" si="7"/>
        <v>13.92</v>
      </c>
      <c r="M67" s="23">
        <f t="shared" si="7"/>
        <v>18.920000000000002</v>
      </c>
      <c r="N67" s="23">
        <f t="shared" si="7"/>
        <v>23.92</v>
      </c>
      <c r="O67" s="23">
        <f t="shared" si="7"/>
        <v>28.92</v>
      </c>
      <c r="P67" s="23">
        <f t="shared" si="7"/>
        <v>33.92</v>
      </c>
      <c r="Q67" s="23">
        <f t="shared" si="7"/>
        <v>38.92</v>
      </c>
      <c r="R67" s="20"/>
      <c r="S67" s="43" t="e">
        <f t="shared" si="5"/>
        <v>#N/A</v>
      </c>
      <c r="T67" s="43" t="e">
        <f>IF(A67=ROUND(Model!$C$14,1),ROUND(Model!$C$15,2),NA())</f>
        <v>#N/A</v>
      </c>
    </row>
    <row r="68" spans="1:20" x14ac:dyDescent="0.25">
      <c r="A68" s="22">
        <v>2.8</v>
      </c>
      <c r="B68" s="22"/>
      <c r="C68" s="23">
        <f t="shared" si="0"/>
        <v>21.5</v>
      </c>
      <c r="D68" s="23">
        <f t="shared" si="1"/>
        <v>14.986666666666668</v>
      </c>
      <c r="E68" s="23">
        <f t="shared" si="2"/>
        <v>5.6</v>
      </c>
      <c r="F68" s="23"/>
      <c r="G68" s="23">
        <f t="shared" si="3"/>
        <v>5.6</v>
      </c>
      <c r="H68" s="23"/>
      <c r="I68" s="23">
        <f t="shared" si="7"/>
        <v>-1.1200000000000001</v>
      </c>
      <c r="J68" s="23">
        <f t="shared" si="7"/>
        <v>3.88</v>
      </c>
      <c r="K68" s="23">
        <f t="shared" si="7"/>
        <v>8.8800000000000008</v>
      </c>
      <c r="L68" s="23">
        <f t="shared" si="7"/>
        <v>13.88</v>
      </c>
      <c r="M68" s="23">
        <f t="shared" si="7"/>
        <v>18.88</v>
      </c>
      <c r="N68" s="23">
        <f t="shared" si="7"/>
        <v>23.88</v>
      </c>
      <c r="O68" s="23">
        <f t="shared" si="7"/>
        <v>28.88</v>
      </c>
      <c r="P68" s="23">
        <f t="shared" si="7"/>
        <v>33.880000000000003</v>
      </c>
      <c r="Q68" s="23">
        <f t="shared" si="7"/>
        <v>38.880000000000003</v>
      </c>
      <c r="R68" s="20"/>
      <c r="S68" s="43" t="e">
        <f t="shared" si="5"/>
        <v>#N/A</v>
      </c>
      <c r="T68" s="43" t="e">
        <f>IF(A68=ROUND(Model!$C$14,1),ROUND(Model!$C$15,2),NA())</f>
        <v>#N/A</v>
      </c>
    </row>
    <row r="69" spans="1:20" x14ac:dyDescent="0.25">
      <c r="A69" s="22">
        <v>2.9</v>
      </c>
      <c r="B69" s="22"/>
      <c r="C69" s="23">
        <f t="shared" si="0"/>
        <v>21.375</v>
      </c>
      <c r="D69" s="23">
        <f t="shared" si="1"/>
        <v>14.926666666666668</v>
      </c>
      <c r="E69" s="23">
        <f t="shared" si="2"/>
        <v>5.8</v>
      </c>
      <c r="F69" s="23"/>
      <c r="G69" s="23">
        <f t="shared" si="3"/>
        <v>5.8</v>
      </c>
      <c r="H69" s="23"/>
      <c r="I69" s="23">
        <f t="shared" si="7"/>
        <v>-1.1599999999999999</v>
      </c>
      <c r="J69" s="23">
        <f t="shared" si="7"/>
        <v>3.84</v>
      </c>
      <c r="K69" s="23">
        <f t="shared" si="7"/>
        <v>8.84</v>
      </c>
      <c r="L69" s="23">
        <f t="shared" si="7"/>
        <v>13.84</v>
      </c>
      <c r="M69" s="23">
        <f t="shared" si="7"/>
        <v>18.84</v>
      </c>
      <c r="N69" s="23">
        <f t="shared" si="7"/>
        <v>23.84</v>
      </c>
      <c r="O69" s="23">
        <f t="shared" si="7"/>
        <v>28.84</v>
      </c>
      <c r="P69" s="23">
        <f t="shared" si="7"/>
        <v>33.840000000000003</v>
      </c>
      <c r="Q69" s="23">
        <f t="shared" si="7"/>
        <v>38.840000000000003</v>
      </c>
      <c r="R69" s="20"/>
      <c r="S69" s="43" t="e">
        <f t="shared" si="5"/>
        <v>#N/A</v>
      </c>
      <c r="T69" s="43" t="e">
        <f>IF(A69=ROUND(Model!$C$14,1),ROUND(Model!$C$15,2),NA())</f>
        <v>#N/A</v>
      </c>
    </row>
    <row r="70" spans="1:20" x14ac:dyDescent="0.25">
      <c r="A70" s="22">
        <v>3</v>
      </c>
      <c r="B70" s="22"/>
      <c r="C70" s="23">
        <f t="shared" si="0"/>
        <v>21.25</v>
      </c>
      <c r="D70" s="23">
        <f t="shared" si="1"/>
        <v>14.866666666666667</v>
      </c>
      <c r="E70" s="23">
        <f t="shared" si="2"/>
        <v>6</v>
      </c>
      <c r="F70" s="23"/>
      <c r="G70" s="23">
        <f t="shared" si="3"/>
        <v>6</v>
      </c>
      <c r="H70" s="23"/>
      <c r="I70" s="23">
        <f t="shared" ref="I70:Q79" si="8">(I$39-MarginSolarDisc*$A70)/MarginLunarOrb</f>
        <v>-1.2</v>
      </c>
      <c r="J70" s="23">
        <f t="shared" si="8"/>
        <v>3.8</v>
      </c>
      <c r="K70" s="23">
        <f t="shared" si="8"/>
        <v>8.8000000000000007</v>
      </c>
      <c r="L70" s="23">
        <f t="shared" si="8"/>
        <v>13.8</v>
      </c>
      <c r="M70" s="23">
        <f t="shared" si="8"/>
        <v>18.8</v>
      </c>
      <c r="N70" s="23">
        <f t="shared" si="8"/>
        <v>23.8</v>
      </c>
      <c r="O70" s="23">
        <f t="shared" si="8"/>
        <v>28.8</v>
      </c>
      <c r="P70" s="23">
        <f t="shared" si="8"/>
        <v>33.799999999999997</v>
      </c>
      <c r="Q70" s="23">
        <f t="shared" si="8"/>
        <v>38.799999999999997</v>
      </c>
      <c r="R70" s="20"/>
      <c r="S70" s="43" t="e">
        <f t="shared" si="5"/>
        <v>#N/A</v>
      </c>
      <c r="T70" s="43" t="e">
        <f>IF(A70=ROUND(Model!$C$14,1),ROUND(Model!$C$15,2),NA())</f>
        <v>#N/A</v>
      </c>
    </row>
    <row r="71" spans="1:20" x14ac:dyDescent="0.25">
      <c r="A71" s="22">
        <v>3.1</v>
      </c>
      <c r="B71" s="22"/>
      <c r="C71" s="23">
        <f t="shared" si="0"/>
        <v>21.125</v>
      </c>
      <c r="D71" s="23">
        <f t="shared" si="1"/>
        <v>14.806666666666667</v>
      </c>
      <c r="E71" s="23">
        <f t="shared" si="2"/>
        <v>6.2</v>
      </c>
      <c r="F71" s="23"/>
      <c r="G71" s="23">
        <f t="shared" si="3"/>
        <v>6.2</v>
      </c>
      <c r="H71" s="23"/>
      <c r="I71" s="23">
        <f t="shared" si="8"/>
        <v>-1.24</v>
      </c>
      <c r="J71" s="23">
        <f t="shared" si="8"/>
        <v>3.76</v>
      </c>
      <c r="K71" s="23">
        <f t="shared" si="8"/>
        <v>8.76</v>
      </c>
      <c r="L71" s="23">
        <f t="shared" si="8"/>
        <v>13.76</v>
      </c>
      <c r="M71" s="23">
        <f t="shared" si="8"/>
        <v>18.760000000000002</v>
      </c>
      <c r="N71" s="23">
        <f t="shared" si="8"/>
        <v>23.76</v>
      </c>
      <c r="O71" s="23">
        <f t="shared" si="8"/>
        <v>28.76</v>
      </c>
      <c r="P71" s="23">
        <f t="shared" si="8"/>
        <v>33.76</v>
      </c>
      <c r="Q71" s="23">
        <f t="shared" si="8"/>
        <v>38.76</v>
      </c>
      <c r="R71" s="20"/>
      <c r="S71" s="43" t="e">
        <f t="shared" si="5"/>
        <v>#N/A</v>
      </c>
      <c r="T71" s="43" t="e">
        <f>IF(A71=ROUND(Model!$C$14,1),ROUND(Model!$C$15,2),NA())</f>
        <v>#N/A</v>
      </c>
    </row>
    <row r="72" spans="1:20" x14ac:dyDescent="0.25">
      <c r="A72" s="22">
        <v>3.2</v>
      </c>
      <c r="B72" s="22"/>
      <c r="C72" s="23">
        <f t="shared" si="0"/>
        <v>21</v>
      </c>
      <c r="D72" s="23">
        <f t="shared" si="1"/>
        <v>14.746666666666666</v>
      </c>
      <c r="E72" s="23">
        <f t="shared" si="2"/>
        <v>6.4</v>
      </c>
      <c r="F72" s="23"/>
      <c r="G72" s="23">
        <f t="shared" si="3"/>
        <v>6.4</v>
      </c>
      <c r="H72" s="23"/>
      <c r="I72" s="23">
        <f t="shared" si="8"/>
        <v>-1.28</v>
      </c>
      <c r="J72" s="23">
        <f t="shared" si="8"/>
        <v>3.72</v>
      </c>
      <c r="K72" s="23">
        <f t="shared" si="8"/>
        <v>8.7200000000000006</v>
      </c>
      <c r="L72" s="23">
        <f t="shared" si="8"/>
        <v>13.72</v>
      </c>
      <c r="M72" s="23">
        <f t="shared" si="8"/>
        <v>18.72</v>
      </c>
      <c r="N72" s="23">
        <f t="shared" si="8"/>
        <v>23.72</v>
      </c>
      <c r="O72" s="23">
        <f t="shared" si="8"/>
        <v>28.72</v>
      </c>
      <c r="P72" s="23">
        <f t="shared" si="8"/>
        <v>33.72</v>
      </c>
      <c r="Q72" s="23">
        <f t="shared" si="8"/>
        <v>38.72</v>
      </c>
      <c r="R72" s="20"/>
      <c r="S72" s="43" t="e">
        <f t="shared" si="5"/>
        <v>#N/A</v>
      </c>
      <c r="T72" s="43" t="e">
        <f>IF(A72=ROUND(Model!$C$14,1),ROUND(Model!$C$15,2),NA())</f>
        <v>#N/A</v>
      </c>
    </row>
    <row r="73" spans="1:20" x14ac:dyDescent="0.25">
      <c r="A73" s="22">
        <v>3.3</v>
      </c>
      <c r="B73" s="22"/>
      <c r="C73" s="23">
        <f t="shared" si="0"/>
        <v>20.875</v>
      </c>
      <c r="D73" s="23">
        <f t="shared" si="1"/>
        <v>14.686666666666667</v>
      </c>
      <c r="E73" s="23">
        <f t="shared" si="2"/>
        <v>6.6</v>
      </c>
      <c r="F73" s="23"/>
      <c r="G73" s="23">
        <f t="shared" si="3"/>
        <v>6.6</v>
      </c>
      <c r="H73" s="23"/>
      <c r="I73" s="23">
        <f t="shared" si="8"/>
        <v>-1.32</v>
      </c>
      <c r="J73" s="23">
        <f t="shared" si="8"/>
        <v>3.68</v>
      </c>
      <c r="K73" s="23">
        <f t="shared" si="8"/>
        <v>8.68</v>
      </c>
      <c r="L73" s="23">
        <f t="shared" si="8"/>
        <v>13.68</v>
      </c>
      <c r="M73" s="23">
        <f t="shared" si="8"/>
        <v>18.68</v>
      </c>
      <c r="N73" s="23">
        <f t="shared" si="8"/>
        <v>23.68</v>
      </c>
      <c r="O73" s="23">
        <f t="shared" si="8"/>
        <v>28.68</v>
      </c>
      <c r="P73" s="23">
        <f t="shared" si="8"/>
        <v>33.68</v>
      </c>
      <c r="Q73" s="23">
        <f t="shared" si="8"/>
        <v>38.68</v>
      </c>
      <c r="R73" s="20"/>
      <c r="S73" s="43" t="e">
        <f t="shared" si="5"/>
        <v>#N/A</v>
      </c>
      <c r="T73" s="43" t="e">
        <f>IF(A73=ROUND(Model!$C$14,1),ROUND(Model!$C$15,2),NA())</f>
        <v>#N/A</v>
      </c>
    </row>
    <row r="74" spans="1:20" x14ac:dyDescent="0.25">
      <c r="A74" s="22">
        <v>3.4</v>
      </c>
      <c r="B74" s="22"/>
      <c r="C74" s="23">
        <f t="shared" si="0"/>
        <v>20.75</v>
      </c>
      <c r="D74" s="23">
        <f t="shared" si="1"/>
        <v>14.626666666666667</v>
      </c>
      <c r="E74" s="23">
        <f t="shared" si="2"/>
        <v>6.8</v>
      </c>
      <c r="F74" s="23"/>
      <c r="G74" s="23">
        <f t="shared" si="3"/>
        <v>6.8</v>
      </c>
      <c r="H74" s="23"/>
      <c r="I74" s="23">
        <f t="shared" si="8"/>
        <v>-1.36</v>
      </c>
      <c r="J74" s="23">
        <f t="shared" si="8"/>
        <v>3.64</v>
      </c>
      <c r="K74" s="23">
        <f t="shared" si="8"/>
        <v>8.64</v>
      </c>
      <c r="L74" s="23">
        <f t="shared" si="8"/>
        <v>13.64</v>
      </c>
      <c r="M74" s="23">
        <f t="shared" si="8"/>
        <v>18.64</v>
      </c>
      <c r="N74" s="23">
        <f t="shared" si="8"/>
        <v>23.64</v>
      </c>
      <c r="O74" s="23">
        <f t="shared" si="8"/>
        <v>28.64</v>
      </c>
      <c r="P74" s="23">
        <f t="shared" si="8"/>
        <v>33.64</v>
      </c>
      <c r="Q74" s="23">
        <f t="shared" si="8"/>
        <v>38.64</v>
      </c>
      <c r="R74" s="20"/>
      <c r="S74" s="43" t="e">
        <f t="shared" si="5"/>
        <v>#N/A</v>
      </c>
      <c r="T74" s="43" t="e">
        <f>IF(A74=ROUND(Model!$C$14,1),ROUND(Model!$C$15,2),NA())</f>
        <v>#N/A</v>
      </c>
    </row>
    <row r="75" spans="1:20" x14ac:dyDescent="0.25">
      <c r="A75" s="22">
        <v>3.5</v>
      </c>
      <c r="B75" s="22"/>
      <c r="C75" s="23">
        <f t="shared" si="0"/>
        <v>20.625</v>
      </c>
      <c r="D75" s="23">
        <f t="shared" si="1"/>
        <v>14.566666666666666</v>
      </c>
      <c r="E75" s="23">
        <f t="shared" si="2"/>
        <v>7</v>
      </c>
      <c r="F75" s="23"/>
      <c r="G75" s="23">
        <f t="shared" si="3"/>
        <v>7</v>
      </c>
      <c r="H75" s="23"/>
      <c r="I75" s="23">
        <f t="shared" si="8"/>
        <v>-1.4</v>
      </c>
      <c r="J75" s="23">
        <f t="shared" si="8"/>
        <v>3.6</v>
      </c>
      <c r="K75" s="23">
        <f t="shared" si="8"/>
        <v>8.6</v>
      </c>
      <c r="L75" s="23">
        <f t="shared" si="8"/>
        <v>13.6</v>
      </c>
      <c r="M75" s="23">
        <f t="shared" si="8"/>
        <v>18.600000000000001</v>
      </c>
      <c r="N75" s="23">
        <f t="shared" si="8"/>
        <v>23.6</v>
      </c>
      <c r="O75" s="23">
        <f t="shared" si="8"/>
        <v>28.6</v>
      </c>
      <c r="P75" s="23">
        <f t="shared" si="8"/>
        <v>33.6</v>
      </c>
      <c r="Q75" s="23">
        <f t="shared" si="8"/>
        <v>38.6</v>
      </c>
      <c r="R75" s="20"/>
      <c r="S75" s="43" t="e">
        <f t="shared" si="5"/>
        <v>#N/A</v>
      </c>
      <c r="T75" s="43" t="e">
        <f>IF(A75=ROUND(Model!$C$14,1),ROUND(Model!$C$15,2),NA())</f>
        <v>#N/A</v>
      </c>
    </row>
    <row r="76" spans="1:20" x14ac:dyDescent="0.25">
      <c r="A76" s="22">
        <v>3.6</v>
      </c>
      <c r="B76" s="22"/>
      <c r="C76" s="23">
        <f t="shared" si="0"/>
        <v>20.5</v>
      </c>
      <c r="D76" s="23">
        <f t="shared" si="1"/>
        <v>14.506666666666666</v>
      </c>
      <c r="E76" s="23">
        <f t="shared" si="2"/>
        <v>7.2</v>
      </c>
      <c r="F76" s="23"/>
      <c r="G76" s="23">
        <f t="shared" si="3"/>
        <v>7.2</v>
      </c>
      <c r="H76" s="23"/>
      <c r="I76" s="23">
        <f t="shared" si="8"/>
        <v>-1.44</v>
      </c>
      <c r="J76" s="23">
        <f t="shared" si="8"/>
        <v>3.56</v>
      </c>
      <c r="K76" s="23">
        <f t="shared" si="8"/>
        <v>8.56</v>
      </c>
      <c r="L76" s="23">
        <f t="shared" si="8"/>
        <v>13.56</v>
      </c>
      <c r="M76" s="23">
        <f t="shared" si="8"/>
        <v>18.559999999999999</v>
      </c>
      <c r="N76" s="23">
        <f t="shared" si="8"/>
        <v>23.56</v>
      </c>
      <c r="O76" s="23">
        <f t="shared" si="8"/>
        <v>28.56</v>
      </c>
      <c r="P76" s="23">
        <f t="shared" si="8"/>
        <v>33.56</v>
      </c>
      <c r="Q76" s="23">
        <f t="shared" si="8"/>
        <v>38.56</v>
      </c>
      <c r="R76" s="20"/>
      <c r="S76" s="43" t="e">
        <f t="shared" si="5"/>
        <v>#N/A</v>
      </c>
      <c r="T76" s="43" t="e">
        <f>IF(A76=ROUND(Model!$C$14,1),ROUND(Model!$C$15,2),NA())</f>
        <v>#N/A</v>
      </c>
    </row>
    <row r="77" spans="1:20" x14ac:dyDescent="0.25">
      <c r="A77" s="22">
        <v>3.7</v>
      </c>
      <c r="B77" s="22"/>
      <c r="C77" s="23">
        <f t="shared" si="0"/>
        <v>20.375</v>
      </c>
      <c r="D77" s="23">
        <f t="shared" si="1"/>
        <v>14.446666666666665</v>
      </c>
      <c r="E77" s="23">
        <f t="shared" si="2"/>
        <v>7.4</v>
      </c>
      <c r="F77" s="23"/>
      <c r="G77" s="23">
        <f t="shared" si="3"/>
        <v>7.4</v>
      </c>
      <c r="H77" s="23"/>
      <c r="I77" s="23">
        <f t="shared" si="8"/>
        <v>-1.48</v>
      </c>
      <c r="J77" s="23">
        <f t="shared" si="8"/>
        <v>3.52</v>
      </c>
      <c r="K77" s="23">
        <f t="shared" si="8"/>
        <v>8.52</v>
      </c>
      <c r="L77" s="23">
        <f t="shared" si="8"/>
        <v>13.52</v>
      </c>
      <c r="M77" s="23">
        <f t="shared" si="8"/>
        <v>18.52</v>
      </c>
      <c r="N77" s="23">
        <f t="shared" si="8"/>
        <v>23.52</v>
      </c>
      <c r="O77" s="23">
        <f t="shared" si="8"/>
        <v>28.52</v>
      </c>
      <c r="P77" s="23">
        <f t="shared" si="8"/>
        <v>33.520000000000003</v>
      </c>
      <c r="Q77" s="23">
        <f t="shared" si="8"/>
        <v>38.520000000000003</v>
      </c>
      <c r="R77" s="20"/>
      <c r="S77" s="43" t="e">
        <f t="shared" si="5"/>
        <v>#N/A</v>
      </c>
      <c r="T77" s="43" t="e">
        <f>IF(A77=ROUND(Model!$C$14,1),ROUND(Model!$C$15,2),NA())</f>
        <v>#N/A</v>
      </c>
    </row>
    <row r="78" spans="1:20" x14ac:dyDescent="0.25">
      <c r="A78" s="22">
        <v>3.8</v>
      </c>
      <c r="B78" s="22"/>
      <c r="C78" s="23">
        <f t="shared" si="0"/>
        <v>20.25</v>
      </c>
      <c r="D78" s="23">
        <f t="shared" si="1"/>
        <v>14.386666666666667</v>
      </c>
      <c r="E78" s="23">
        <f t="shared" si="2"/>
        <v>7.6</v>
      </c>
      <c r="F78" s="23"/>
      <c r="G78" s="23">
        <f t="shared" si="3"/>
        <v>7.6</v>
      </c>
      <c r="H78" s="23"/>
      <c r="I78" s="23">
        <f t="shared" si="8"/>
        <v>-1.52</v>
      </c>
      <c r="J78" s="23">
        <f t="shared" si="8"/>
        <v>3.48</v>
      </c>
      <c r="K78" s="23">
        <f t="shared" si="8"/>
        <v>8.48</v>
      </c>
      <c r="L78" s="23">
        <f t="shared" si="8"/>
        <v>13.48</v>
      </c>
      <c r="M78" s="23">
        <f t="shared" si="8"/>
        <v>18.48</v>
      </c>
      <c r="N78" s="23">
        <f t="shared" si="8"/>
        <v>23.48</v>
      </c>
      <c r="O78" s="23">
        <f t="shared" si="8"/>
        <v>28.48</v>
      </c>
      <c r="P78" s="23">
        <f t="shared" si="8"/>
        <v>33.479999999999997</v>
      </c>
      <c r="Q78" s="23">
        <f t="shared" si="8"/>
        <v>38.479999999999997</v>
      </c>
      <c r="R78" s="20"/>
      <c r="S78" s="43" t="e">
        <f t="shared" si="5"/>
        <v>#N/A</v>
      </c>
      <c r="T78" s="43" t="e">
        <f>IF(A78=ROUND(Model!$C$14,1),ROUND(Model!$C$15,2),NA())</f>
        <v>#N/A</v>
      </c>
    </row>
    <row r="79" spans="1:20" x14ac:dyDescent="0.25">
      <c r="A79" s="22">
        <v>3.9</v>
      </c>
      <c r="B79" s="22"/>
      <c r="C79" s="23">
        <f t="shared" si="0"/>
        <v>20.125</v>
      </c>
      <c r="D79" s="23">
        <f t="shared" si="1"/>
        <v>14.326666666666666</v>
      </c>
      <c r="E79" s="23">
        <f t="shared" si="2"/>
        <v>7.8</v>
      </c>
      <c r="F79" s="23"/>
      <c r="G79" s="23">
        <f t="shared" si="3"/>
        <v>7.8</v>
      </c>
      <c r="H79" s="23"/>
      <c r="I79" s="23">
        <f t="shared" si="8"/>
        <v>-1.56</v>
      </c>
      <c r="J79" s="23">
        <f t="shared" si="8"/>
        <v>3.44</v>
      </c>
      <c r="K79" s="23">
        <f t="shared" si="8"/>
        <v>8.44</v>
      </c>
      <c r="L79" s="23">
        <f t="shared" si="8"/>
        <v>13.44</v>
      </c>
      <c r="M79" s="23">
        <f t="shared" si="8"/>
        <v>18.440000000000001</v>
      </c>
      <c r="N79" s="23">
        <f t="shared" si="8"/>
        <v>23.44</v>
      </c>
      <c r="O79" s="23">
        <f t="shared" si="8"/>
        <v>28.44</v>
      </c>
      <c r="P79" s="23">
        <f t="shared" si="8"/>
        <v>33.44</v>
      </c>
      <c r="Q79" s="23">
        <f t="shared" si="8"/>
        <v>38.44</v>
      </c>
      <c r="R79" s="20"/>
      <c r="S79" s="43" t="e">
        <f t="shared" si="5"/>
        <v>#N/A</v>
      </c>
      <c r="T79" s="43" t="e">
        <f>IF(A79=ROUND(Model!$C$14,1),ROUND(Model!$C$15,2),NA())</f>
        <v>#N/A</v>
      </c>
    </row>
    <row r="80" spans="1:20" x14ac:dyDescent="0.25">
      <c r="A80" s="22">
        <v>4</v>
      </c>
      <c r="B80" s="22"/>
      <c r="C80" s="23">
        <f t="shared" si="0"/>
        <v>20</v>
      </c>
      <c r="D80" s="23">
        <f t="shared" si="1"/>
        <v>14.266666666666667</v>
      </c>
      <c r="E80" s="23">
        <f t="shared" si="2"/>
        <v>8</v>
      </c>
      <c r="F80" s="23"/>
      <c r="G80" s="23">
        <f t="shared" si="3"/>
        <v>8</v>
      </c>
      <c r="H80" s="23"/>
      <c r="I80" s="23">
        <f t="shared" ref="I80:Q89" si="9">(I$39-MarginSolarDisc*$A80)/MarginLunarOrb</f>
        <v>-1.6</v>
      </c>
      <c r="J80" s="23">
        <f t="shared" si="9"/>
        <v>3.4</v>
      </c>
      <c r="K80" s="23">
        <f t="shared" si="9"/>
        <v>8.4</v>
      </c>
      <c r="L80" s="23">
        <f t="shared" si="9"/>
        <v>13.4</v>
      </c>
      <c r="M80" s="23">
        <f t="shared" si="9"/>
        <v>18.399999999999999</v>
      </c>
      <c r="N80" s="23">
        <f t="shared" si="9"/>
        <v>23.4</v>
      </c>
      <c r="O80" s="23">
        <f t="shared" si="9"/>
        <v>28.4</v>
      </c>
      <c r="P80" s="23">
        <f t="shared" si="9"/>
        <v>33.4</v>
      </c>
      <c r="Q80" s="23">
        <f t="shared" si="9"/>
        <v>38.4</v>
      </c>
      <c r="R80" s="20"/>
      <c r="S80" s="43" t="e">
        <f t="shared" si="5"/>
        <v>#N/A</v>
      </c>
      <c r="T80" s="43" t="e">
        <f>IF(A80=ROUND(Model!$C$14,1),ROUND(Model!$C$15,2),NA())</f>
        <v>#N/A</v>
      </c>
    </row>
    <row r="81" spans="1:20" x14ac:dyDescent="0.25">
      <c r="A81" s="22">
        <v>4.0999999999999996</v>
      </c>
      <c r="B81" s="22"/>
      <c r="C81" s="23">
        <f t="shared" si="0"/>
        <v>19.875</v>
      </c>
      <c r="D81" s="23">
        <f t="shared" si="1"/>
        <v>14.206666666666667</v>
      </c>
      <c r="E81" s="23">
        <f t="shared" si="2"/>
        <v>8.1999999999999993</v>
      </c>
      <c r="F81" s="23"/>
      <c r="G81" s="23">
        <f t="shared" si="3"/>
        <v>8.1999999999999993</v>
      </c>
      <c r="H81" s="23"/>
      <c r="I81" s="23">
        <f t="shared" si="9"/>
        <v>-1.64</v>
      </c>
      <c r="J81" s="23">
        <f t="shared" si="9"/>
        <v>3.36</v>
      </c>
      <c r="K81" s="23">
        <f t="shared" si="9"/>
        <v>8.36</v>
      </c>
      <c r="L81" s="23">
        <f t="shared" si="9"/>
        <v>13.36</v>
      </c>
      <c r="M81" s="23">
        <f t="shared" si="9"/>
        <v>18.36</v>
      </c>
      <c r="N81" s="23">
        <f t="shared" si="9"/>
        <v>23.36</v>
      </c>
      <c r="O81" s="23">
        <f t="shared" si="9"/>
        <v>28.36</v>
      </c>
      <c r="P81" s="23">
        <f t="shared" si="9"/>
        <v>33.36</v>
      </c>
      <c r="Q81" s="23">
        <f t="shared" si="9"/>
        <v>38.36</v>
      </c>
      <c r="R81" s="20"/>
      <c r="S81" s="43" t="e">
        <f t="shared" si="5"/>
        <v>#N/A</v>
      </c>
      <c r="T81" s="43" t="e">
        <f>IF(A81=ROUND(Model!$C$14,1),ROUND(Model!$C$15,2),NA())</f>
        <v>#N/A</v>
      </c>
    </row>
    <row r="82" spans="1:20" x14ac:dyDescent="0.25">
      <c r="A82" s="22">
        <v>4.2</v>
      </c>
      <c r="B82" s="22"/>
      <c r="C82" s="23">
        <f t="shared" si="0"/>
        <v>19.75</v>
      </c>
      <c r="D82" s="23">
        <f t="shared" si="1"/>
        <v>14.146666666666667</v>
      </c>
      <c r="E82" s="23">
        <f t="shared" si="2"/>
        <v>8.4</v>
      </c>
      <c r="F82" s="23"/>
      <c r="G82" s="23">
        <f t="shared" si="3"/>
        <v>8.4</v>
      </c>
      <c r="H82" s="23"/>
      <c r="I82" s="23">
        <f t="shared" si="9"/>
        <v>-1.68</v>
      </c>
      <c r="J82" s="23">
        <f t="shared" si="9"/>
        <v>3.32</v>
      </c>
      <c r="K82" s="23">
        <f t="shared" si="9"/>
        <v>8.32</v>
      </c>
      <c r="L82" s="23">
        <f t="shared" si="9"/>
        <v>13.32</v>
      </c>
      <c r="M82" s="23">
        <f t="shared" si="9"/>
        <v>18.32</v>
      </c>
      <c r="N82" s="23">
        <f t="shared" si="9"/>
        <v>23.32</v>
      </c>
      <c r="O82" s="23">
        <f t="shared" si="9"/>
        <v>28.32</v>
      </c>
      <c r="P82" s="23">
        <f t="shared" si="9"/>
        <v>33.32</v>
      </c>
      <c r="Q82" s="23">
        <f t="shared" si="9"/>
        <v>38.32</v>
      </c>
      <c r="R82" s="20"/>
      <c r="S82" s="43" t="e">
        <f t="shared" si="5"/>
        <v>#N/A</v>
      </c>
      <c r="T82" s="43" t="e">
        <f>IF(A82=ROUND(Model!$C$14,1),ROUND(Model!$C$15,2),NA())</f>
        <v>#N/A</v>
      </c>
    </row>
    <row r="83" spans="1:20" x14ac:dyDescent="0.25">
      <c r="A83" s="22">
        <v>4.3</v>
      </c>
      <c r="B83" s="22"/>
      <c r="C83" s="23">
        <f t="shared" si="0"/>
        <v>19.625</v>
      </c>
      <c r="D83" s="23">
        <f t="shared" si="1"/>
        <v>14.086666666666668</v>
      </c>
      <c r="E83" s="23">
        <f t="shared" si="2"/>
        <v>8.6</v>
      </c>
      <c r="F83" s="23"/>
      <c r="G83" s="23">
        <f t="shared" si="3"/>
        <v>8.6</v>
      </c>
      <c r="H83" s="23"/>
      <c r="I83" s="23">
        <f t="shared" si="9"/>
        <v>-1.72</v>
      </c>
      <c r="J83" s="23">
        <f t="shared" si="9"/>
        <v>3.28</v>
      </c>
      <c r="K83" s="23">
        <f t="shared" si="9"/>
        <v>8.2799999999999994</v>
      </c>
      <c r="L83" s="23">
        <f t="shared" si="9"/>
        <v>13.28</v>
      </c>
      <c r="M83" s="23">
        <f t="shared" si="9"/>
        <v>18.28</v>
      </c>
      <c r="N83" s="23">
        <f t="shared" si="9"/>
        <v>23.28</v>
      </c>
      <c r="O83" s="23">
        <f t="shared" si="9"/>
        <v>28.28</v>
      </c>
      <c r="P83" s="23">
        <f t="shared" si="9"/>
        <v>33.28</v>
      </c>
      <c r="Q83" s="23">
        <f t="shared" si="9"/>
        <v>38.28</v>
      </c>
      <c r="R83" s="20"/>
      <c r="S83" s="43" t="e">
        <f t="shared" si="5"/>
        <v>#N/A</v>
      </c>
      <c r="T83" s="43" t="e">
        <f>IF(A83=ROUND(Model!$C$14,1),ROUND(Model!$C$15,2),NA())</f>
        <v>#N/A</v>
      </c>
    </row>
    <row r="84" spans="1:20" x14ac:dyDescent="0.25">
      <c r="A84" s="22">
        <v>4.4000000000000004</v>
      </c>
      <c r="B84" s="22"/>
      <c r="C84" s="23">
        <f t="shared" si="0"/>
        <v>19.5</v>
      </c>
      <c r="D84" s="23">
        <f t="shared" si="1"/>
        <v>14.026666666666667</v>
      </c>
      <c r="E84" s="23">
        <f t="shared" si="2"/>
        <v>8.8000000000000007</v>
      </c>
      <c r="F84" s="23"/>
      <c r="G84" s="23">
        <f t="shared" si="3"/>
        <v>8.8000000000000007</v>
      </c>
      <c r="H84" s="23"/>
      <c r="I84" s="23">
        <f t="shared" si="9"/>
        <v>-1.76</v>
      </c>
      <c r="J84" s="23">
        <f t="shared" si="9"/>
        <v>3.24</v>
      </c>
      <c r="K84" s="23">
        <f t="shared" si="9"/>
        <v>8.24</v>
      </c>
      <c r="L84" s="23">
        <f t="shared" si="9"/>
        <v>13.24</v>
      </c>
      <c r="M84" s="23">
        <f t="shared" si="9"/>
        <v>18.239999999999998</v>
      </c>
      <c r="N84" s="23">
        <f t="shared" si="9"/>
        <v>23.24</v>
      </c>
      <c r="O84" s="23">
        <f t="shared" si="9"/>
        <v>28.24</v>
      </c>
      <c r="P84" s="23">
        <f t="shared" si="9"/>
        <v>33.24</v>
      </c>
      <c r="Q84" s="23">
        <f t="shared" si="9"/>
        <v>38.24</v>
      </c>
      <c r="R84" s="20"/>
      <c r="S84" s="43" t="e">
        <f t="shared" si="5"/>
        <v>#N/A</v>
      </c>
      <c r="T84" s="43" t="e">
        <f>IF(A84=ROUND(Model!$C$14,1),ROUND(Model!$C$15,2),NA())</f>
        <v>#N/A</v>
      </c>
    </row>
    <row r="85" spans="1:20" x14ac:dyDescent="0.25">
      <c r="A85" s="22">
        <v>4.5</v>
      </c>
      <c r="B85" s="22"/>
      <c r="C85" s="23">
        <f t="shared" si="0"/>
        <v>19.375</v>
      </c>
      <c r="D85" s="23">
        <f t="shared" si="1"/>
        <v>13.966666666666667</v>
      </c>
      <c r="E85" s="23">
        <f t="shared" si="2"/>
        <v>9</v>
      </c>
      <c r="F85" s="23"/>
      <c r="G85" s="23">
        <f t="shared" si="3"/>
        <v>9</v>
      </c>
      <c r="H85" s="23"/>
      <c r="I85" s="23">
        <f t="shared" si="9"/>
        <v>-1.8</v>
      </c>
      <c r="J85" s="23">
        <f t="shared" si="9"/>
        <v>3.2</v>
      </c>
      <c r="K85" s="23">
        <f t="shared" si="9"/>
        <v>8.1999999999999993</v>
      </c>
      <c r="L85" s="23">
        <f t="shared" si="9"/>
        <v>13.2</v>
      </c>
      <c r="M85" s="23">
        <f t="shared" si="9"/>
        <v>18.2</v>
      </c>
      <c r="N85" s="23">
        <f t="shared" si="9"/>
        <v>23.2</v>
      </c>
      <c r="O85" s="23">
        <f t="shared" si="9"/>
        <v>28.2</v>
      </c>
      <c r="P85" s="23">
        <f t="shared" si="9"/>
        <v>33.200000000000003</v>
      </c>
      <c r="Q85" s="23">
        <f t="shared" si="9"/>
        <v>38.200000000000003</v>
      </c>
      <c r="R85" s="20"/>
      <c r="S85" s="43" t="e">
        <f t="shared" si="5"/>
        <v>#N/A</v>
      </c>
      <c r="T85" s="43" t="e">
        <f>IF(A85=ROUND(Model!$C$14,1),ROUND(Model!$C$15,2),NA())</f>
        <v>#N/A</v>
      </c>
    </row>
    <row r="86" spans="1:20" x14ac:dyDescent="0.25">
      <c r="A86" s="22">
        <v>4.5999999999999996</v>
      </c>
      <c r="B86" s="22"/>
      <c r="C86" s="23">
        <f t="shared" si="0"/>
        <v>19.25</v>
      </c>
      <c r="D86" s="23">
        <f t="shared" si="1"/>
        <v>13.906666666666666</v>
      </c>
      <c r="E86" s="23">
        <f t="shared" si="2"/>
        <v>9.1999999999999993</v>
      </c>
      <c r="F86" s="23"/>
      <c r="G86" s="23">
        <f t="shared" si="3"/>
        <v>9.1999999999999993</v>
      </c>
      <c r="H86" s="23"/>
      <c r="I86" s="23">
        <f t="shared" si="9"/>
        <v>-1.84</v>
      </c>
      <c r="J86" s="23">
        <f t="shared" si="9"/>
        <v>3.16</v>
      </c>
      <c r="K86" s="23">
        <f t="shared" si="9"/>
        <v>8.16</v>
      </c>
      <c r="L86" s="23">
        <f t="shared" si="9"/>
        <v>13.16</v>
      </c>
      <c r="M86" s="23">
        <f t="shared" si="9"/>
        <v>18.16</v>
      </c>
      <c r="N86" s="23">
        <f t="shared" si="9"/>
        <v>23.16</v>
      </c>
      <c r="O86" s="23">
        <f t="shared" si="9"/>
        <v>28.16</v>
      </c>
      <c r="P86" s="23">
        <f t="shared" si="9"/>
        <v>33.159999999999997</v>
      </c>
      <c r="Q86" s="23">
        <f t="shared" si="9"/>
        <v>38.159999999999997</v>
      </c>
      <c r="R86" s="20"/>
      <c r="S86" s="43" t="e">
        <f t="shared" si="5"/>
        <v>#N/A</v>
      </c>
      <c r="T86" s="43" t="e">
        <f>IF(A86=ROUND(Model!$C$14,1),ROUND(Model!$C$15,2),NA())</f>
        <v>#N/A</v>
      </c>
    </row>
    <row r="87" spans="1:20" x14ac:dyDescent="0.25">
      <c r="A87" s="22">
        <v>4.7</v>
      </c>
      <c r="B87" s="22"/>
      <c r="C87" s="23">
        <f t="shared" si="0"/>
        <v>19.125</v>
      </c>
      <c r="D87" s="23">
        <f t="shared" si="1"/>
        <v>13.846666666666666</v>
      </c>
      <c r="E87" s="23">
        <f t="shared" si="2"/>
        <v>9.4</v>
      </c>
      <c r="F87" s="23"/>
      <c r="G87" s="23">
        <f t="shared" si="3"/>
        <v>9.4</v>
      </c>
      <c r="H87" s="23"/>
      <c r="I87" s="23">
        <f t="shared" si="9"/>
        <v>-1.88</v>
      </c>
      <c r="J87" s="23">
        <f t="shared" si="9"/>
        <v>3.12</v>
      </c>
      <c r="K87" s="23">
        <f t="shared" si="9"/>
        <v>8.1199999999999992</v>
      </c>
      <c r="L87" s="23">
        <f t="shared" si="9"/>
        <v>13.12</v>
      </c>
      <c r="M87" s="23">
        <f t="shared" si="9"/>
        <v>18.12</v>
      </c>
      <c r="N87" s="23">
        <f t="shared" si="9"/>
        <v>23.12</v>
      </c>
      <c r="O87" s="23">
        <f t="shared" si="9"/>
        <v>28.12</v>
      </c>
      <c r="P87" s="23">
        <f t="shared" si="9"/>
        <v>33.119999999999997</v>
      </c>
      <c r="Q87" s="23">
        <f t="shared" si="9"/>
        <v>38.119999999999997</v>
      </c>
      <c r="R87" s="20"/>
      <c r="S87" s="43" t="e">
        <f t="shared" si="5"/>
        <v>#N/A</v>
      </c>
      <c r="T87" s="43" t="e">
        <f>IF(A87=ROUND(Model!$C$14,1),ROUND(Model!$C$15,2),NA())</f>
        <v>#N/A</v>
      </c>
    </row>
    <row r="88" spans="1:20" x14ac:dyDescent="0.25">
      <c r="A88" s="22">
        <v>4.8</v>
      </c>
      <c r="B88" s="22"/>
      <c r="C88" s="23">
        <f t="shared" si="0"/>
        <v>19</v>
      </c>
      <c r="D88" s="23">
        <f t="shared" si="1"/>
        <v>13.786666666666667</v>
      </c>
      <c r="E88" s="23">
        <f t="shared" si="2"/>
        <v>9.6</v>
      </c>
      <c r="F88" s="23"/>
      <c r="G88" s="23">
        <f t="shared" si="3"/>
        <v>9.6</v>
      </c>
      <c r="H88" s="23"/>
      <c r="I88" s="23">
        <f t="shared" si="9"/>
        <v>-1.92</v>
      </c>
      <c r="J88" s="23">
        <f t="shared" si="9"/>
        <v>3.08</v>
      </c>
      <c r="K88" s="23">
        <f t="shared" si="9"/>
        <v>8.08</v>
      </c>
      <c r="L88" s="23">
        <f t="shared" si="9"/>
        <v>13.08</v>
      </c>
      <c r="M88" s="23">
        <f t="shared" si="9"/>
        <v>18.079999999999998</v>
      </c>
      <c r="N88" s="23">
        <f t="shared" si="9"/>
        <v>23.08</v>
      </c>
      <c r="O88" s="23">
        <f t="shared" si="9"/>
        <v>28.08</v>
      </c>
      <c r="P88" s="23">
        <f t="shared" si="9"/>
        <v>33.08</v>
      </c>
      <c r="Q88" s="23">
        <f t="shared" si="9"/>
        <v>38.08</v>
      </c>
      <c r="R88" s="20"/>
      <c r="S88" s="43" t="e">
        <f t="shared" si="5"/>
        <v>#N/A</v>
      </c>
      <c r="T88" s="43" t="e">
        <f>IF(A88=ROUND(Model!$C$14,1),ROUND(Model!$C$15,2),NA())</f>
        <v>#N/A</v>
      </c>
    </row>
    <row r="89" spans="1:20" x14ac:dyDescent="0.25">
      <c r="A89" s="22">
        <v>4.9000000000000004</v>
      </c>
      <c r="B89" s="22"/>
      <c r="C89" s="23">
        <f t="shared" si="0"/>
        <v>18.875</v>
      </c>
      <c r="D89" s="23">
        <f t="shared" si="1"/>
        <v>13.726666666666667</v>
      </c>
      <c r="E89" s="23">
        <f t="shared" si="2"/>
        <v>9.8000000000000007</v>
      </c>
      <c r="F89" s="23"/>
      <c r="G89" s="23">
        <f t="shared" si="3"/>
        <v>9.8000000000000007</v>
      </c>
      <c r="H89" s="23"/>
      <c r="I89" s="23">
        <f t="shared" si="9"/>
        <v>-1.96</v>
      </c>
      <c r="J89" s="23">
        <f t="shared" si="9"/>
        <v>3.04</v>
      </c>
      <c r="K89" s="23">
        <f t="shared" si="9"/>
        <v>8.0399999999999991</v>
      </c>
      <c r="L89" s="23">
        <f t="shared" si="9"/>
        <v>13.04</v>
      </c>
      <c r="M89" s="23">
        <f t="shared" si="9"/>
        <v>18.04</v>
      </c>
      <c r="N89" s="23">
        <f t="shared" si="9"/>
        <v>23.04</v>
      </c>
      <c r="O89" s="23">
        <f t="shared" si="9"/>
        <v>28.04</v>
      </c>
      <c r="P89" s="23">
        <f t="shared" si="9"/>
        <v>33.04</v>
      </c>
      <c r="Q89" s="23">
        <f t="shared" si="9"/>
        <v>38.04</v>
      </c>
      <c r="R89" s="20"/>
      <c r="S89" s="43" t="e">
        <f t="shared" si="5"/>
        <v>#N/A</v>
      </c>
      <c r="T89" s="43" t="e">
        <f>IF(A89=ROUND(Model!$C$14,1),ROUND(Model!$C$15,2),NA())</f>
        <v>#N/A</v>
      </c>
    </row>
    <row r="90" spans="1:20" x14ac:dyDescent="0.25">
      <c r="A90" s="22">
        <v>5</v>
      </c>
      <c r="B90" s="22"/>
      <c r="C90" s="23">
        <f t="shared" si="0"/>
        <v>18.75</v>
      </c>
      <c r="D90" s="23">
        <f t="shared" si="1"/>
        <v>13.666666666666666</v>
      </c>
      <c r="E90" s="23">
        <f t="shared" si="2"/>
        <v>10</v>
      </c>
      <c r="F90" s="23"/>
      <c r="G90" s="23">
        <f t="shared" si="3"/>
        <v>10</v>
      </c>
      <c r="H90" s="23"/>
      <c r="I90" s="23">
        <f t="shared" ref="I90:Q99" si="10">(I$39-MarginSolarDisc*$A90)/MarginLunarOrb</f>
        <v>-2</v>
      </c>
      <c r="J90" s="23">
        <f t="shared" si="10"/>
        <v>3</v>
      </c>
      <c r="K90" s="23">
        <f t="shared" si="10"/>
        <v>8</v>
      </c>
      <c r="L90" s="23">
        <f t="shared" si="10"/>
        <v>13</v>
      </c>
      <c r="M90" s="23">
        <f t="shared" si="10"/>
        <v>18</v>
      </c>
      <c r="N90" s="23">
        <f t="shared" si="10"/>
        <v>23</v>
      </c>
      <c r="O90" s="23">
        <f t="shared" si="10"/>
        <v>28</v>
      </c>
      <c r="P90" s="23">
        <f t="shared" si="10"/>
        <v>33</v>
      </c>
      <c r="Q90" s="23">
        <f t="shared" si="10"/>
        <v>38</v>
      </c>
      <c r="R90" s="20"/>
      <c r="S90" s="43" t="e">
        <f t="shared" si="5"/>
        <v>#N/A</v>
      </c>
      <c r="T90" s="43" t="e">
        <f>IF(A90=ROUND(Model!$C$14,1),ROUND(Model!$C$15,2),NA())</f>
        <v>#N/A</v>
      </c>
    </row>
    <row r="91" spans="1:20" x14ac:dyDescent="0.25">
      <c r="A91" s="22">
        <v>5.0999999999999996</v>
      </c>
      <c r="B91" s="22"/>
      <c r="C91" s="23">
        <f t="shared" si="0"/>
        <v>18.625</v>
      </c>
      <c r="D91" s="23">
        <f t="shared" si="1"/>
        <v>13.606666666666666</v>
      </c>
      <c r="E91" s="23">
        <f t="shared" si="2"/>
        <v>10.199999999999999</v>
      </c>
      <c r="F91" s="23"/>
      <c r="G91" s="23">
        <f t="shared" si="3"/>
        <v>10.199999999999999</v>
      </c>
      <c r="H91" s="23"/>
      <c r="I91" s="23">
        <f t="shared" si="10"/>
        <v>-2.04</v>
      </c>
      <c r="J91" s="23">
        <f t="shared" si="10"/>
        <v>2.96</v>
      </c>
      <c r="K91" s="23">
        <f t="shared" si="10"/>
        <v>7.96</v>
      </c>
      <c r="L91" s="23">
        <f t="shared" si="10"/>
        <v>12.96</v>
      </c>
      <c r="M91" s="23">
        <f t="shared" si="10"/>
        <v>17.96</v>
      </c>
      <c r="N91" s="23">
        <f t="shared" si="10"/>
        <v>22.96</v>
      </c>
      <c r="O91" s="23">
        <f t="shared" si="10"/>
        <v>27.96</v>
      </c>
      <c r="P91" s="23">
        <f t="shared" si="10"/>
        <v>32.96</v>
      </c>
      <c r="Q91" s="23">
        <f t="shared" si="10"/>
        <v>37.96</v>
      </c>
      <c r="R91" s="20"/>
      <c r="S91" s="43" t="e">
        <f t="shared" si="5"/>
        <v>#N/A</v>
      </c>
      <c r="T91" s="43" t="e">
        <f>IF(A91=ROUND(Model!$C$14,1),ROUND(Model!$C$15,2),NA())</f>
        <v>#N/A</v>
      </c>
    </row>
    <row r="92" spans="1:20" x14ac:dyDescent="0.25">
      <c r="A92" s="22">
        <v>5.2</v>
      </c>
      <c r="B92" s="22"/>
      <c r="C92" s="23">
        <f t="shared" si="0"/>
        <v>18.5</v>
      </c>
      <c r="D92" s="23">
        <f t="shared" si="1"/>
        <v>13.546666666666665</v>
      </c>
      <c r="E92" s="23">
        <f t="shared" si="2"/>
        <v>10.4</v>
      </c>
      <c r="F92" s="23"/>
      <c r="G92" s="23">
        <f t="shared" si="3"/>
        <v>10.4</v>
      </c>
      <c r="H92" s="23"/>
      <c r="I92" s="23">
        <f t="shared" si="10"/>
        <v>-2.08</v>
      </c>
      <c r="J92" s="23">
        <f t="shared" si="10"/>
        <v>2.92</v>
      </c>
      <c r="K92" s="23">
        <f t="shared" si="10"/>
        <v>7.92</v>
      </c>
      <c r="L92" s="23">
        <f t="shared" si="10"/>
        <v>12.92</v>
      </c>
      <c r="M92" s="23">
        <f t="shared" si="10"/>
        <v>17.920000000000002</v>
      </c>
      <c r="N92" s="23">
        <f t="shared" si="10"/>
        <v>22.92</v>
      </c>
      <c r="O92" s="23">
        <f t="shared" si="10"/>
        <v>27.92</v>
      </c>
      <c r="P92" s="23">
        <f t="shared" si="10"/>
        <v>32.92</v>
      </c>
      <c r="Q92" s="23">
        <f t="shared" si="10"/>
        <v>37.92</v>
      </c>
      <c r="R92" s="20"/>
      <c r="S92" s="43" t="e">
        <f t="shared" si="5"/>
        <v>#N/A</v>
      </c>
      <c r="T92" s="43" t="e">
        <f>IF(A92=ROUND(Model!$C$14,1),ROUND(Model!$C$15,2),NA())</f>
        <v>#N/A</v>
      </c>
    </row>
    <row r="93" spans="1:20" x14ac:dyDescent="0.25">
      <c r="A93" s="22">
        <v>5.3</v>
      </c>
      <c r="B93" s="22"/>
      <c r="C93" s="23">
        <f t="shared" si="0"/>
        <v>18.375</v>
      </c>
      <c r="D93" s="23">
        <f t="shared" si="1"/>
        <v>13.486666666666668</v>
      </c>
      <c r="E93" s="23">
        <f t="shared" si="2"/>
        <v>10.6</v>
      </c>
      <c r="F93" s="23"/>
      <c r="G93" s="23">
        <f t="shared" si="3"/>
        <v>10.6</v>
      </c>
      <c r="H93" s="23"/>
      <c r="I93" s="23">
        <f t="shared" si="10"/>
        <v>-2.12</v>
      </c>
      <c r="J93" s="23">
        <f t="shared" si="10"/>
        <v>2.88</v>
      </c>
      <c r="K93" s="23">
        <f t="shared" si="10"/>
        <v>7.88</v>
      </c>
      <c r="L93" s="23">
        <f t="shared" si="10"/>
        <v>12.88</v>
      </c>
      <c r="M93" s="23">
        <f t="shared" si="10"/>
        <v>17.88</v>
      </c>
      <c r="N93" s="23">
        <f t="shared" si="10"/>
        <v>22.88</v>
      </c>
      <c r="O93" s="23">
        <f t="shared" si="10"/>
        <v>27.88</v>
      </c>
      <c r="P93" s="23">
        <f t="shared" si="10"/>
        <v>32.880000000000003</v>
      </c>
      <c r="Q93" s="23">
        <f t="shared" si="10"/>
        <v>37.880000000000003</v>
      </c>
      <c r="R93" s="20"/>
      <c r="S93" s="43" t="e">
        <f t="shared" si="5"/>
        <v>#N/A</v>
      </c>
      <c r="T93" s="43" t="e">
        <f>IF(A93=ROUND(Model!$C$14,1),ROUND(Model!$C$15,2),NA())</f>
        <v>#N/A</v>
      </c>
    </row>
    <row r="94" spans="1:20" x14ac:dyDescent="0.25">
      <c r="A94" s="22">
        <v>5.4</v>
      </c>
      <c r="B94" s="22"/>
      <c r="C94" s="23">
        <f t="shared" si="0"/>
        <v>18.25</v>
      </c>
      <c r="D94" s="23">
        <f t="shared" si="1"/>
        <v>13.426666666666668</v>
      </c>
      <c r="E94" s="23">
        <f t="shared" si="2"/>
        <v>10.8</v>
      </c>
      <c r="F94" s="23"/>
      <c r="G94" s="23">
        <f t="shared" si="3"/>
        <v>10.8</v>
      </c>
      <c r="H94" s="23"/>
      <c r="I94" s="23">
        <f t="shared" si="10"/>
        <v>-2.16</v>
      </c>
      <c r="J94" s="23">
        <f t="shared" si="10"/>
        <v>2.84</v>
      </c>
      <c r="K94" s="23">
        <f t="shared" si="10"/>
        <v>7.84</v>
      </c>
      <c r="L94" s="23">
        <f t="shared" si="10"/>
        <v>12.84</v>
      </c>
      <c r="M94" s="23">
        <f t="shared" si="10"/>
        <v>17.84</v>
      </c>
      <c r="N94" s="23">
        <f t="shared" si="10"/>
        <v>22.84</v>
      </c>
      <c r="O94" s="23">
        <f t="shared" si="10"/>
        <v>27.84</v>
      </c>
      <c r="P94" s="23">
        <f t="shared" si="10"/>
        <v>32.840000000000003</v>
      </c>
      <c r="Q94" s="23">
        <f t="shared" si="10"/>
        <v>37.840000000000003</v>
      </c>
      <c r="R94" s="20"/>
      <c r="S94" s="43" t="e">
        <f t="shared" si="5"/>
        <v>#N/A</v>
      </c>
      <c r="T94" s="43" t="e">
        <f>IF(A94=ROUND(Model!$C$14,1),ROUND(Model!$C$15,2),NA())</f>
        <v>#N/A</v>
      </c>
    </row>
    <row r="95" spans="1:20" x14ac:dyDescent="0.25">
      <c r="A95" s="22">
        <v>5.5</v>
      </c>
      <c r="B95" s="22"/>
      <c r="C95" s="23">
        <f t="shared" si="0"/>
        <v>18.125</v>
      </c>
      <c r="D95" s="23">
        <f t="shared" si="1"/>
        <v>13.366666666666667</v>
      </c>
      <c r="E95" s="23">
        <f t="shared" si="2"/>
        <v>11</v>
      </c>
      <c r="F95" s="23"/>
      <c r="G95" s="23">
        <f t="shared" si="3"/>
        <v>11</v>
      </c>
      <c r="H95" s="23"/>
      <c r="I95" s="23">
        <f t="shared" si="10"/>
        <v>-2.2000000000000002</v>
      </c>
      <c r="J95" s="23">
        <f t="shared" si="10"/>
        <v>2.8</v>
      </c>
      <c r="K95" s="23">
        <f t="shared" si="10"/>
        <v>7.8</v>
      </c>
      <c r="L95" s="23">
        <f t="shared" si="10"/>
        <v>12.8</v>
      </c>
      <c r="M95" s="23">
        <f t="shared" si="10"/>
        <v>17.8</v>
      </c>
      <c r="N95" s="23">
        <f t="shared" si="10"/>
        <v>22.8</v>
      </c>
      <c r="O95" s="23">
        <f t="shared" si="10"/>
        <v>27.8</v>
      </c>
      <c r="P95" s="23">
        <f t="shared" si="10"/>
        <v>32.799999999999997</v>
      </c>
      <c r="Q95" s="23">
        <f t="shared" si="10"/>
        <v>37.799999999999997</v>
      </c>
      <c r="R95" s="20"/>
      <c r="S95" s="43" t="e">
        <f t="shared" si="5"/>
        <v>#N/A</v>
      </c>
      <c r="T95" s="43" t="e">
        <f>IF(A95=ROUND(Model!$C$14,1),ROUND(Model!$C$15,2),NA())</f>
        <v>#N/A</v>
      </c>
    </row>
    <row r="96" spans="1:20" x14ac:dyDescent="0.25">
      <c r="A96" s="22">
        <v>5.6</v>
      </c>
      <c r="B96" s="22"/>
      <c r="C96" s="23">
        <f t="shared" si="0"/>
        <v>18</v>
      </c>
      <c r="D96" s="23">
        <f t="shared" si="1"/>
        <v>13.306666666666667</v>
      </c>
      <c r="E96" s="23">
        <f t="shared" si="2"/>
        <v>11.2</v>
      </c>
      <c r="F96" s="23"/>
      <c r="G96" s="23">
        <f t="shared" si="3"/>
        <v>11.2</v>
      </c>
      <c r="H96" s="23"/>
      <c r="I96" s="23">
        <f t="shared" si="10"/>
        <v>-2.2400000000000002</v>
      </c>
      <c r="J96" s="23">
        <f t="shared" si="10"/>
        <v>2.76</v>
      </c>
      <c r="K96" s="23">
        <f t="shared" si="10"/>
        <v>7.76</v>
      </c>
      <c r="L96" s="23">
        <f t="shared" si="10"/>
        <v>12.76</v>
      </c>
      <c r="M96" s="23">
        <f t="shared" si="10"/>
        <v>17.760000000000002</v>
      </c>
      <c r="N96" s="23">
        <f t="shared" si="10"/>
        <v>22.76</v>
      </c>
      <c r="O96" s="23">
        <f t="shared" si="10"/>
        <v>27.76</v>
      </c>
      <c r="P96" s="23">
        <f t="shared" si="10"/>
        <v>32.76</v>
      </c>
      <c r="Q96" s="23">
        <f t="shared" si="10"/>
        <v>37.76</v>
      </c>
      <c r="R96" s="20"/>
      <c r="S96" s="43" t="e">
        <f t="shared" si="5"/>
        <v>#N/A</v>
      </c>
      <c r="T96" s="43" t="e">
        <f>IF(A96=ROUND(Model!$C$14,1),ROUND(Model!$C$15,2),NA())</f>
        <v>#N/A</v>
      </c>
    </row>
    <row r="97" spans="1:20" x14ac:dyDescent="0.25">
      <c r="A97" s="22">
        <v>5.7</v>
      </c>
      <c r="B97" s="22"/>
      <c r="C97" s="23">
        <f t="shared" si="0"/>
        <v>17.875</v>
      </c>
      <c r="D97" s="23">
        <f t="shared" si="1"/>
        <v>13.246666666666666</v>
      </c>
      <c r="E97" s="23">
        <f t="shared" si="2"/>
        <v>11.4</v>
      </c>
      <c r="F97" s="23"/>
      <c r="G97" s="23">
        <f t="shared" si="3"/>
        <v>11.4</v>
      </c>
      <c r="H97" s="23"/>
      <c r="I97" s="23">
        <f t="shared" si="10"/>
        <v>-2.2799999999999998</v>
      </c>
      <c r="J97" s="23">
        <f t="shared" si="10"/>
        <v>2.72</v>
      </c>
      <c r="K97" s="23">
        <f t="shared" si="10"/>
        <v>7.72</v>
      </c>
      <c r="L97" s="23">
        <f t="shared" si="10"/>
        <v>12.72</v>
      </c>
      <c r="M97" s="23">
        <f t="shared" si="10"/>
        <v>17.72</v>
      </c>
      <c r="N97" s="23">
        <f t="shared" si="10"/>
        <v>22.72</v>
      </c>
      <c r="O97" s="23">
        <f t="shared" si="10"/>
        <v>27.72</v>
      </c>
      <c r="P97" s="23">
        <f t="shared" si="10"/>
        <v>32.72</v>
      </c>
      <c r="Q97" s="23">
        <f t="shared" si="10"/>
        <v>37.72</v>
      </c>
      <c r="R97" s="20"/>
      <c r="S97" s="43" t="e">
        <f t="shared" si="5"/>
        <v>#N/A</v>
      </c>
      <c r="T97" s="43" t="e">
        <f>IF(A97=ROUND(Model!$C$14,1),ROUND(Model!$C$15,2),NA())</f>
        <v>#N/A</v>
      </c>
    </row>
    <row r="98" spans="1:20" x14ac:dyDescent="0.25">
      <c r="A98" s="22">
        <v>5.8</v>
      </c>
      <c r="B98" s="22"/>
      <c r="C98" s="23">
        <f t="shared" si="0"/>
        <v>17.75</v>
      </c>
      <c r="D98" s="23">
        <f t="shared" si="1"/>
        <v>13.186666666666667</v>
      </c>
      <c r="E98" s="23">
        <f t="shared" si="2"/>
        <v>11.6</v>
      </c>
      <c r="F98" s="23"/>
      <c r="G98" s="23">
        <f t="shared" si="3"/>
        <v>11.6</v>
      </c>
      <c r="H98" s="23"/>
      <c r="I98" s="23">
        <f t="shared" si="10"/>
        <v>-2.3199999999999998</v>
      </c>
      <c r="J98" s="23">
        <f t="shared" si="10"/>
        <v>2.68</v>
      </c>
      <c r="K98" s="23">
        <f t="shared" si="10"/>
        <v>7.68</v>
      </c>
      <c r="L98" s="23">
        <f t="shared" si="10"/>
        <v>12.68</v>
      </c>
      <c r="M98" s="23">
        <f t="shared" si="10"/>
        <v>17.68</v>
      </c>
      <c r="N98" s="23">
        <f t="shared" si="10"/>
        <v>22.68</v>
      </c>
      <c r="O98" s="23">
        <f t="shared" si="10"/>
        <v>27.68</v>
      </c>
      <c r="P98" s="23">
        <f t="shared" si="10"/>
        <v>32.68</v>
      </c>
      <c r="Q98" s="23">
        <f t="shared" si="10"/>
        <v>37.68</v>
      </c>
      <c r="R98" s="20"/>
      <c r="S98" s="43" t="e">
        <f t="shared" si="5"/>
        <v>#N/A</v>
      </c>
      <c r="T98" s="43" t="e">
        <f>IF(A98=ROUND(Model!$C$14,1),ROUND(Model!$C$15,2),NA())</f>
        <v>#N/A</v>
      </c>
    </row>
    <row r="99" spans="1:20" x14ac:dyDescent="0.25">
      <c r="A99" s="22">
        <v>5.9</v>
      </c>
      <c r="B99" s="22"/>
      <c r="C99" s="23">
        <f t="shared" si="0"/>
        <v>17.625</v>
      </c>
      <c r="D99" s="23">
        <f t="shared" si="1"/>
        <v>13.126666666666667</v>
      </c>
      <c r="E99" s="23">
        <f t="shared" si="2"/>
        <v>11.8</v>
      </c>
      <c r="F99" s="23"/>
      <c r="G99" s="23">
        <f t="shared" si="3"/>
        <v>11.8</v>
      </c>
      <c r="H99" s="23"/>
      <c r="I99" s="23">
        <f t="shared" si="10"/>
        <v>-2.36</v>
      </c>
      <c r="J99" s="23">
        <f t="shared" si="10"/>
        <v>2.64</v>
      </c>
      <c r="K99" s="23">
        <f t="shared" si="10"/>
        <v>7.64</v>
      </c>
      <c r="L99" s="23">
        <f t="shared" si="10"/>
        <v>12.64</v>
      </c>
      <c r="M99" s="23">
        <f t="shared" si="10"/>
        <v>17.64</v>
      </c>
      <c r="N99" s="23">
        <f t="shared" si="10"/>
        <v>22.64</v>
      </c>
      <c r="O99" s="23">
        <f t="shared" si="10"/>
        <v>27.64</v>
      </c>
      <c r="P99" s="23">
        <f t="shared" si="10"/>
        <v>32.64</v>
      </c>
      <c r="Q99" s="23">
        <f t="shared" si="10"/>
        <v>37.64</v>
      </c>
      <c r="R99" s="20"/>
      <c r="S99" s="43" t="e">
        <f t="shared" si="5"/>
        <v>#N/A</v>
      </c>
      <c r="T99" s="43" t="e">
        <f>IF(A99=ROUND(Model!$C$14,1),ROUND(Model!$C$15,2),NA())</f>
        <v>#N/A</v>
      </c>
    </row>
    <row r="100" spans="1:20" x14ac:dyDescent="0.25">
      <c r="A100" s="22">
        <v>6</v>
      </c>
      <c r="B100" s="22"/>
      <c r="C100" s="23">
        <f t="shared" si="0"/>
        <v>17.5</v>
      </c>
      <c r="D100" s="23">
        <f t="shared" si="1"/>
        <v>13.066666666666666</v>
      </c>
      <c r="E100" s="23">
        <f t="shared" si="2"/>
        <v>12</v>
      </c>
      <c r="F100" s="23"/>
      <c r="G100" s="23">
        <f t="shared" si="3"/>
        <v>12</v>
      </c>
      <c r="H100" s="23"/>
      <c r="I100" s="23">
        <f t="shared" ref="I100:Q109" si="11">(I$39-MarginSolarDisc*$A100)/MarginLunarOrb</f>
        <v>-2.4</v>
      </c>
      <c r="J100" s="23">
        <f t="shared" si="11"/>
        <v>2.6</v>
      </c>
      <c r="K100" s="23">
        <f t="shared" si="11"/>
        <v>7.6</v>
      </c>
      <c r="L100" s="23">
        <f t="shared" si="11"/>
        <v>12.6</v>
      </c>
      <c r="M100" s="23">
        <f t="shared" si="11"/>
        <v>17.600000000000001</v>
      </c>
      <c r="N100" s="23">
        <f t="shared" si="11"/>
        <v>22.6</v>
      </c>
      <c r="O100" s="23">
        <f t="shared" si="11"/>
        <v>27.6</v>
      </c>
      <c r="P100" s="23">
        <f t="shared" si="11"/>
        <v>32.6</v>
      </c>
      <c r="Q100" s="23">
        <f t="shared" si="11"/>
        <v>37.6</v>
      </c>
      <c r="R100" s="20"/>
      <c r="S100" s="43" t="e">
        <f t="shared" si="5"/>
        <v>#N/A</v>
      </c>
      <c r="T100" s="43" t="e">
        <f>IF(A100=ROUND(Model!$C$14,1),ROUND(Model!$C$15,2),NA())</f>
        <v>#N/A</v>
      </c>
    </row>
    <row r="101" spans="1:20" x14ac:dyDescent="0.25">
      <c r="A101" s="22">
        <v>6.1</v>
      </c>
      <c r="B101" s="22"/>
      <c r="C101" s="23">
        <f t="shared" si="0"/>
        <v>17.375</v>
      </c>
      <c r="D101" s="23">
        <f t="shared" si="1"/>
        <v>13.006666666666666</v>
      </c>
      <c r="E101" s="23">
        <f t="shared" si="2"/>
        <v>12.2</v>
      </c>
      <c r="F101" s="23"/>
      <c r="G101" s="23">
        <f t="shared" si="3"/>
        <v>12.2</v>
      </c>
      <c r="H101" s="23"/>
      <c r="I101" s="23">
        <f t="shared" si="11"/>
        <v>-2.44</v>
      </c>
      <c r="J101" s="23">
        <f t="shared" si="11"/>
        <v>2.56</v>
      </c>
      <c r="K101" s="23">
        <f t="shared" si="11"/>
        <v>7.56</v>
      </c>
      <c r="L101" s="23">
        <f t="shared" si="11"/>
        <v>12.56</v>
      </c>
      <c r="M101" s="23">
        <f t="shared" si="11"/>
        <v>17.559999999999999</v>
      </c>
      <c r="N101" s="23">
        <f t="shared" si="11"/>
        <v>22.56</v>
      </c>
      <c r="O101" s="23">
        <f t="shared" si="11"/>
        <v>27.56</v>
      </c>
      <c r="P101" s="23">
        <f t="shared" si="11"/>
        <v>32.56</v>
      </c>
      <c r="Q101" s="23">
        <f t="shared" si="11"/>
        <v>37.56</v>
      </c>
      <c r="R101" s="20"/>
      <c r="S101" s="43" t="e">
        <f t="shared" si="5"/>
        <v>#N/A</v>
      </c>
      <c r="T101" s="43" t="e">
        <f>IF(A101=ROUND(Model!$C$14,1),ROUND(Model!$C$15,2),NA())</f>
        <v>#N/A</v>
      </c>
    </row>
    <row r="102" spans="1:20" x14ac:dyDescent="0.25">
      <c r="A102" s="22">
        <v>6.2</v>
      </c>
      <c r="B102" s="22"/>
      <c r="C102" s="23">
        <f t="shared" si="0"/>
        <v>17.25</v>
      </c>
      <c r="D102" s="23">
        <f t="shared" si="1"/>
        <v>12.946666666666665</v>
      </c>
      <c r="E102" s="23">
        <f t="shared" si="2"/>
        <v>12.4</v>
      </c>
      <c r="F102" s="23"/>
      <c r="G102" s="23">
        <f t="shared" si="3"/>
        <v>12.4</v>
      </c>
      <c r="H102" s="23"/>
      <c r="I102" s="23">
        <f t="shared" si="11"/>
        <v>-2.48</v>
      </c>
      <c r="J102" s="23">
        <f t="shared" si="11"/>
        <v>2.52</v>
      </c>
      <c r="K102" s="23">
        <f t="shared" si="11"/>
        <v>7.52</v>
      </c>
      <c r="L102" s="23">
        <f t="shared" si="11"/>
        <v>12.52</v>
      </c>
      <c r="M102" s="23">
        <f t="shared" si="11"/>
        <v>17.52</v>
      </c>
      <c r="N102" s="23">
        <f t="shared" si="11"/>
        <v>22.52</v>
      </c>
      <c r="O102" s="23">
        <f t="shared" si="11"/>
        <v>27.52</v>
      </c>
      <c r="P102" s="23">
        <f t="shared" si="11"/>
        <v>32.520000000000003</v>
      </c>
      <c r="Q102" s="23">
        <f t="shared" si="11"/>
        <v>37.520000000000003</v>
      </c>
      <c r="R102" s="20"/>
      <c r="S102" s="43" t="e">
        <f t="shared" si="5"/>
        <v>#N/A</v>
      </c>
      <c r="T102" s="43" t="e">
        <f>IF(A102=ROUND(Model!$C$14,1),ROUND(Model!$C$15,2),NA())</f>
        <v>#N/A</v>
      </c>
    </row>
    <row r="103" spans="1:20" x14ac:dyDescent="0.25">
      <c r="A103" s="22">
        <v>6.3</v>
      </c>
      <c r="B103" s="22"/>
      <c r="C103" s="23">
        <f t="shared" si="0"/>
        <v>17.125</v>
      </c>
      <c r="D103" s="23">
        <f t="shared" si="1"/>
        <v>12.886666666666667</v>
      </c>
      <c r="E103" s="23">
        <f t="shared" si="2"/>
        <v>12.6</v>
      </c>
      <c r="F103" s="23"/>
      <c r="G103" s="23">
        <f t="shared" si="3"/>
        <v>12.6</v>
      </c>
      <c r="H103" s="23"/>
      <c r="I103" s="23">
        <f t="shared" si="11"/>
        <v>-2.52</v>
      </c>
      <c r="J103" s="23">
        <f t="shared" si="11"/>
        <v>2.48</v>
      </c>
      <c r="K103" s="23">
        <f t="shared" si="11"/>
        <v>7.48</v>
      </c>
      <c r="L103" s="23">
        <f t="shared" si="11"/>
        <v>12.48</v>
      </c>
      <c r="M103" s="23">
        <f t="shared" si="11"/>
        <v>17.48</v>
      </c>
      <c r="N103" s="23">
        <f t="shared" si="11"/>
        <v>22.48</v>
      </c>
      <c r="O103" s="23">
        <f t="shared" si="11"/>
        <v>27.48</v>
      </c>
      <c r="P103" s="23">
        <f t="shared" si="11"/>
        <v>32.479999999999997</v>
      </c>
      <c r="Q103" s="23">
        <f t="shared" si="11"/>
        <v>37.479999999999997</v>
      </c>
      <c r="R103" s="20"/>
      <c r="S103" s="43" t="e">
        <f t="shared" si="5"/>
        <v>#N/A</v>
      </c>
      <c r="T103" s="43" t="e">
        <f>IF(A103=ROUND(Model!$C$14,1),ROUND(Model!$C$15,2),NA())</f>
        <v>#N/A</v>
      </c>
    </row>
    <row r="104" spans="1:20" x14ac:dyDescent="0.25">
      <c r="A104" s="22">
        <v>6.4</v>
      </c>
      <c r="B104" s="22"/>
      <c r="C104" s="23">
        <f t="shared" ref="C104:C167" si="12">(dAvailablePeople-PeopleSolarDisc*A104)/PeopleLunarOrb</f>
        <v>17</v>
      </c>
      <c r="D104" s="23">
        <f t="shared" ref="D104:D167" si="13">(dAvailableMaterials-MaterialsSolarDisc*A104)/MaterialsLunarOrb</f>
        <v>12.826666666666666</v>
      </c>
      <c r="E104" s="23">
        <f t="shared" ref="E104:E167" si="14">Combo*A104</f>
        <v>12.8</v>
      </c>
      <c r="F104" s="23"/>
      <c r="G104" s="23">
        <f t="shared" ref="G104:G167" si="15">MAX(MIN(C104:E104),0)</f>
        <v>12.8</v>
      </c>
      <c r="H104" s="23"/>
      <c r="I104" s="23">
        <f t="shared" si="11"/>
        <v>-2.56</v>
      </c>
      <c r="J104" s="23">
        <f t="shared" si="11"/>
        <v>2.44</v>
      </c>
      <c r="K104" s="23">
        <f t="shared" si="11"/>
        <v>7.44</v>
      </c>
      <c r="L104" s="23">
        <f t="shared" si="11"/>
        <v>12.44</v>
      </c>
      <c r="M104" s="23">
        <f t="shared" si="11"/>
        <v>17.440000000000001</v>
      </c>
      <c r="N104" s="23">
        <f t="shared" si="11"/>
        <v>22.44</v>
      </c>
      <c r="O104" s="23">
        <f t="shared" si="11"/>
        <v>27.44</v>
      </c>
      <c r="P104" s="23">
        <f t="shared" si="11"/>
        <v>32.44</v>
      </c>
      <c r="Q104" s="23">
        <f t="shared" si="11"/>
        <v>37.44</v>
      </c>
      <c r="R104" s="20"/>
      <c r="S104" s="43">
        <f t="shared" ref="S104:S167" si="16">IF(A104=ROUND(vProductionSolarDisc,1),ROUND(vProductionLunarOrb,2),NA())</f>
        <v>12.82</v>
      </c>
      <c r="T104" s="43" t="e">
        <f>IF(A104=ROUND(Model!$C$14,1),ROUND(Model!$C$15,2),NA())</f>
        <v>#N/A</v>
      </c>
    </row>
    <row r="105" spans="1:20" x14ac:dyDescent="0.25">
      <c r="A105" s="22">
        <v>6.5</v>
      </c>
      <c r="B105" s="22"/>
      <c r="C105" s="23">
        <f t="shared" si="12"/>
        <v>16.875</v>
      </c>
      <c r="D105" s="23">
        <f t="shared" si="13"/>
        <v>12.766666666666667</v>
      </c>
      <c r="E105" s="23">
        <f t="shared" si="14"/>
        <v>13</v>
      </c>
      <c r="F105" s="23"/>
      <c r="G105" s="23">
        <f t="shared" si="15"/>
        <v>12.766666666666667</v>
      </c>
      <c r="H105" s="23"/>
      <c r="I105" s="23">
        <f t="shared" si="11"/>
        <v>-2.6</v>
      </c>
      <c r="J105" s="23">
        <f t="shared" si="11"/>
        <v>2.4</v>
      </c>
      <c r="K105" s="23">
        <f t="shared" si="11"/>
        <v>7.4</v>
      </c>
      <c r="L105" s="23">
        <f t="shared" si="11"/>
        <v>12.4</v>
      </c>
      <c r="M105" s="23">
        <f t="shared" si="11"/>
        <v>17.399999999999999</v>
      </c>
      <c r="N105" s="23">
        <f t="shared" si="11"/>
        <v>22.4</v>
      </c>
      <c r="O105" s="23">
        <f t="shared" si="11"/>
        <v>27.4</v>
      </c>
      <c r="P105" s="23">
        <f t="shared" si="11"/>
        <v>32.4</v>
      </c>
      <c r="Q105" s="23">
        <f t="shared" si="11"/>
        <v>37.4</v>
      </c>
      <c r="R105" s="20"/>
      <c r="S105" s="43" t="e">
        <f t="shared" si="16"/>
        <v>#N/A</v>
      </c>
      <c r="T105" s="43" t="e">
        <f>IF(A105=ROUND(Model!$C$14,1),ROUND(Model!$C$15,2),NA())</f>
        <v>#N/A</v>
      </c>
    </row>
    <row r="106" spans="1:20" x14ac:dyDescent="0.25">
      <c r="A106" s="22">
        <v>6.6</v>
      </c>
      <c r="B106" s="22"/>
      <c r="C106" s="23">
        <f t="shared" si="12"/>
        <v>16.75</v>
      </c>
      <c r="D106" s="23">
        <f t="shared" si="13"/>
        <v>12.706666666666667</v>
      </c>
      <c r="E106" s="23">
        <f t="shared" si="14"/>
        <v>13.2</v>
      </c>
      <c r="F106" s="23"/>
      <c r="G106" s="23">
        <f t="shared" si="15"/>
        <v>12.706666666666667</v>
      </c>
      <c r="H106" s="23"/>
      <c r="I106" s="23">
        <f t="shared" si="11"/>
        <v>-2.64</v>
      </c>
      <c r="J106" s="23">
        <f t="shared" si="11"/>
        <v>2.36</v>
      </c>
      <c r="K106" s="23">
        <f t="shared" si="11"/>
        <v>7.36</v>
      </c>
      <c r="L106" s="23">
        <f t="shared" si="11"/>
        <v>12.36</v>
      </c>
      <c r="M106" s="23">
        <f t="shared" si="11"/>
        <v>17.36</v>
      </c>
      <c r="N106" s="23">
        <f t="shared" si="11"/>
        <v>22.36</v>
      </c>
      <c r="O106" s="23">
        <f t="shared" si="11"/>
        <v>27.36</v>
      </c>
      <c r="P106" s="23">
        <f t="shared" si="11"/>
        <v>32.36</v>
      </c>
      <c r="Q106" s="23">
        <f t="shared" si="11"/>
        <v>37.36</v>
      </c>
      <c r="R106" s="20"/>
      <c r="S106" s="43" t="e">
        <f t="shared" si="16"/>
        <v>#N/A</v>
      </c>
      <c r="T106" s="43" t="e">
        <f>IF(A106=ROUND(Model!$C$14,1),ROUND(Model!$C$15,2),NA())</f>
        <v>#N/A</v>
      </c>
    </row>
    <row r="107" spans="1:20" x14ac:dyDescent="0.25">
      <c r="A107" s="22">
        <v>6.7</v>
      </c>
      <c r="B107" s="22"/>
      <c r="C107" s="23">
        <f t="shared" si="12"/>
        <v>16.625</v>
      </c>
      <c r="D107" s="23">
        <f t="shared" si="13"/>
        <v>12.646666666666667</v>
      </c>
      <c r="E107" s="23">
        <f t="shared" si="14"/>
        <v>13.4</v>
      </c>
      <c r="F107" s="23"/>
      <c r="G107" s="23">
        <f t="shared" si="15"/>
        <v>12.646666666666667</v>
      </c>
      <c r="H107" s="23"/>
      <c r="I107" s="23">
        <f t="shared" si="11"/>
        <v>-2.68</v>
      </c>
      <c r="J107" s="23">
        <f t="shared" si="11"/>
        <v>2.3199999999999998</v>
      </c>
      <c r="K107" s="23">
        <f t="shared" si="11"/>
        <v>7.32</v>
      </c>
      <c r="L107" s="23">
        <f t="shared" si="11"/>
        <v>12.32</v>
      </c>
      <c r="M107" s="23">
        <f t="shared" si="11"/>
        <v>17.32</v>
      </c>
      <c r="N107" s="23">
        <f t="shared" si="11"/>
        <v>22.32</v>
      </c>
      <c r="O107" s="23">
        <f t="shared" si="11"/>
        <v>27.32</v>
      </c>
      <c r="P107" s="23">
        <f t="shared" si="11"/>
        <v>32.32</v>
      </c>
      <c r="Q107" s="23">
        <f t="shared" si="11"/>
        <v>37.32</v>
      </c>
      <c r="R107" s="20"/>
      <c r="S107" s="43" t="e">
        <f t="shared" si="16"/>
        <v>#N/A</v>
      </c>
      <c r="T107" s="43" t="e">
        <f>IF(A107=ROUND(Model!$C$14,1),ROUND(Model!$C$15,2),NA())</f>
        <v>#N/A</v>
      </c>
    </row>
    <row r="108" spans="1:20" x14ac:dyDescent="0.25">
      <c r="A108" s="22">
        <v>6.8</v>
      </c>
      <c r="B108" s="22"/>
      <c r="C108" s="23">
        <f t="shared" si="12"/>
        <v>16.5</v>
      </c>
      <c r="D108" s="23">
        <f t="shared" si="13"/>
        <v>12.586666666666668</v>
      </c>
      <c r="E108" s="23">
        <f t="shared" si="14"/>
        <v>13.6</v>
      </c>
      <c r="F108" s="23"/>
      <c r="G108" s="23">
        <f t="shared" si="15"/>
        <v>12.586666666666668</v>
      </c>
      <c r="H108" s="23"/>
      <c r="I108" s="23">
        <f t="shared" si="11"/>
        <v>-2.72</v>
      </c>
      <c r="J108" s="23">
        <f t="shared" si="11"/>
        <v>2.2799999999999998</v>
      </c>
      <c r="K108" s="23">
        <f t="shared" si="11"/>
        <v>7.28</v>
      </c>
      <c r="L108" s="23">
        <f t="shared" si="11"/>
        <v>12.28</v>
      </c>
      <c r="M108" s="23">
        <f t="shared" si="11"/>
        <v>17.28</v>
      </c>
      <c r="N108" s="23">
        <f t="shared" si="11"/>
        <v>22.28</v>
      </c>
      <c r="O108" s="23">
        <f t="shared" si="11"/>
        <v>27.28</v>
      </c>
      <c r="P108" s="23">
        <f t="shared" si="11"/>
        <v>32.28</v>
      </c>
      <c r="Q108" s="23">
        <f t="shared" si="11"/>
        <v>37.28</v>
      </c>
      <c r="R108" s="20"/>
      <c r="S108" s="43" t="e">
        <f t="shared" si="16"/>
        <v>#N/A</v>
      </c>
      <c r="T108" s="43" t="e">
        <f>IF(A108=ROUND(Model!$C$14,1),ROUND(Model!$C$15,2),NA())</f>
        <v>#N/A</v>
      </c>
    </row>
    <row r="109" spans="1:20" x14ac:dyDescent="0.25">
      <c r="A109" s="22">
        <v>6.9</v>
      </c>
      <c r="B109" s="22"/>
      <c r="C109" s="23">
        <f t="shared" si="12"/>
        <v>16.375</v>
      </c>
      <c r="D109" s="23">
        <f t="shared" si="13"/>
        <v>12.526666666666667</v>
      </c>
      <c r="E109" s="23">
        <f t="shared" si="14"/>
        <v>13.8</v>
      </c>
      <c r="F109" s="23"/>
      <c r="G109" s="23">
        <f t="shared" si="15"/>
        <v>12.526666666666667</v>
      </c>
      <c r="H109" s="23"/>
      <c r="I109" s="23">
        <f t="shared" si="11"/>
        <v>-2.76</v>
      </c>
      <c r="J109" s="23">
        <f t="shared" si="11"/>
        <v>2.2400000000000002</v>
      </c>
      <c r="K109" s="23">
        <f t="shared" si="11"/>
        <v>7.24</v>
      </c>
      <c r="L109" s="23">
        <f t="shared" si="11"/>
        <v>12.24</v>
      </c>
      <c r="M109" s="23">
        <f t="shared" si="11"/>
        <v>17.239999999999998</v>
      </c>
      <c r="N109" s="23">
        <f t="shared" si="11"/>
        <v>22.24</v>
      </c>
      <c r="O109" s="23">
        <f t="shared" si="11"/>
        <v>27.24</v>
      </c>
      <c r="P109" s="23">
        <f t="shared" si="11"/>
        <v>32.24</v>
      </c>
      <c r="Q109" s="23">
        <f t="shared" si="11"/>
        <v>37.24</v>
      </c>
      <c r="R109" s="20"/>
      <c r="S109" s="43" t="e">
        <f t="shared" si="16"/>
        <v>#N/A</v>
      </c>
      <c r="T109" s="43" t="e">
        <f>IF(A109=ROUND(Model!$C$14,1),ROUND(Model!$C$15,2),NA())</f>
        <v>#N/A</v>
      </c>
    </row>
    <row r="110" spans="1:20" x14ac:dyDescent="0.25">
      <c r="A110" s="22">
        <v>7</v>
      </c>
      <c r="B110" s="22"/>
      <c r="C110" s="23">
        <f t="shared" si="12"/>
        <v>16.25</v>
      </c>
      <c r="D110" s="23">
        <f t="shared" si="13"/>
        <v>12.466666666666667</v>
      </c>
      <c r="E110" s="23">
        <f t="shared" si="14"/>
        <v>14</v>
      </c>
      <c r="F110" s="23"/>
      <c r="G110" s="23">
        <f t="shared" si="15"/>
        <v>12.466666666666667</v>
      </c>
      <c r="H110" s="23"/>
      <c r="I110" s="23">
        <f t="shared" ref="I110:Q119" si="17">(I$39-MarginSolarDisc*$A110)/MarginLunarOrb</f>
        <v>-2.8</v>
      </c>
      <c r="J110" s="23">
        <f t="shared" si="17"/>
        <v>2.2000000000000002</v>
      </c>
      <c r="K110" s="23">
        <f t="shared" si="17"/>
        <v>7.2</v>
      </c>
      <c r="L110" s="23">
        <f t="shared" si="17"/>
        <v>12.2</v>
      </c>
      <c r="M110" s="23">
        <f t="shared" si="17"/>
        <v>17.2</v>
      </c>
      <c r="N110" s="23">
        <f t="shared" si="17"/>
        <v>22.2</v>
      </c>
      <c r="O110" s="23">
        <f t="shared" si="17"/>
        <v>27.2</v>
      </c>
      <c r="P110" s="23">
        <f t="shared" si="17"/>
        <v>32.200000000000003</v>
      </c>
      <c r="Q110" s="23">
        <f t="shared" si="17"/>
        <v>37.200000000000003</v>
      </c>
      <c r="R110" s="20"/>
      <c r="S110" s="43" t="e">
        <f t="shared" si="16"/>
        <v>#N/A</v>
      </c>
      <c r="T110" s="43" t="e">
        <f>IF(A110=ROUND(Model!$C$14,1),ROUND(Model!$C$15,2),NA())</f>
        <v>#N/A</v>
      </c>
    </row>
    <row r="111" spans="1:20" x14ac:dyDescent="0.25">
      <c r="A111" s="22">
        <v>7.1</v>
      </c>
      <c r="B111" s="22"/>
      <c r="C111" s="23">
        <f t="shared" si="12"/>
        <v>16.125</v>
      </c>
      <c r="D111" s="23">
        <f t="shared" si="13"/>
        <v>12.406666666666666</v>
      </c>
      <c r="E111" s="23">
        <f t="shared" si="14"/>
        <v>14.2</v>
      </c>
      <c r="F111" s="23"/>
      <c r="G111" s="23">
        <f t="shared" si="15"/>
        <v>12.406666666666666</v>
      </c>
      <c r="H111" s="23"/>
      <c r="I111" s="23">
        <f t="shared" si="17"/>
        <v>-2.84</v>
      </c>
      <c r="J111" s="23">
        <f t="shared" si="17"/>
        <v>2.16</v>
      </c>
      <c r="K111" s="23">
        <f t="shared" si="17"/>
        <v>7.16</v>
      </c>
      <c r="L111" s="23">
        <f t="shared" si="17"/>
        <v>12.16</v>
      </c>
      <c r="M111" s="23">
        <f t="shared" si="17"/>
        <v>17.16</v>
      </c>
      <c r="N111" s="23">
        <f t="shared" si="17"/>
        <v>22.16</v>
      </c>
      <c r="O111" s="23">
        <f t="shared" si="17"/>
        <v>27.16</v>
      </c>
      <c r="P111" s="23">
        <f t="shared" si="17"/>
        <v>32.159999999999997</v>
      </c>
      <c r="Q111" s="23">
        <f t="shared" si="17"/>
        <v>37.159999999999997</v>
      </c>
      <c r="R111" s="23"/>
      <c r="S111" s="43" t="e">
        <f t="shared" si="16"/>
        <v>#N/A</v>
      </c>
      <c r="T111" s="43" t="e">
        <f>IF(A111=ROUND(Model!$C$14,1),ROUND(Model!$C$15,2),NA())</f>
        <v>#N/A</v>
      </c>
    </row>
    <row r="112" spans="1:20" x14ac:dyDescent="0.25">
      <c r="A112" s="22">
        <v>7.2</v>
      </c>
      <c r="B112" s="22"/>
      <c r="C112" s="23">
        <f t="shared" si="12"/>
        <v>16</v>
      </c>
      <c r="D112" s="23">
        <f t="shared" si="13"/>
        <v>12.346666666666666</v>
      </c>
      <c r="E112" s="23">
        <f t="shared" si="14"/>
        <v>14.4</v>
      </c>
      <c r="F112" s="23"/>
      <c r="G112" s="23">
        <f t="shared" si="15"/>
        <v>12.346666666666666</v>
      </c>
      <c r="H112" s="23"/>
      <c r="I112" s="23">
        <f t="shared" si="17"/>
        <v>-2.88</v>
      </c>
      <c r="J112" s="23">
        <f t="shared" si="17"/>
        <v>2.12</v>
      </c>
      <c r="K112" s="23">
        <f t="shared" si="17"/>
        <v>7.12</v>
      </c>
      <c r="L112" s="23">
        <f t="shared" si="17"/>
        <v>12.12</v>
      </c>
      <c r="M112" s="23">
        <f t="shared" si="17"/>
        <v>17.12</v>
      </c>
      <c r="N112" s="23">
        <f t="shared" si="17"/>
        <v>22.12</v>
      </c>
      <c r="O112" s="23">
        <f t="shared" si="17"/>
        <v>27.12</v>
      </c>
      <c r="P112" s="23">
        <f t="shared" si="17"/>
        <v>32.119999999999997</v>
      </c>
      <c r="Q112" s="23">
        <f t="shared" si="17"/>
        <v>37.119999999999997</v>
      </c>
      <c r="R112" s="20"/>
      <c r="S112" s="43" t="e">
        <f t="shared" si="16"/>
        <v>#N/A</v>
      </c>
      <c r="T112" s="43" t="e">
        <f>IF(A112=ROUND(Model!$C$14,1),ROUND(Model!$C$15,2),NA())</f>
        <v>#N/A</v>
      </c>
    </row>
    <row r="113" spans="1:20" x14ac:dyDescent="0.25">
      <c r="A113" s="22">
        <v>7.3</v>
      </c>
      <c r="B113" s="22"/>
      <c r="C113" s="23">
        <f t="shared" si="12"/>
        <v>15.875</v>
      </c>
      <c r="D113" s="23">
        <f t="shared" si="13"/>
        <v>12.286666666666667</v>
      </c>
      <c r="E113" s="23">
        <f t="shared" si="14"/>
        <v>14.6</v>
      </c>
      <c r="F113" s="23"/>
      <c r="G113" s="23">
        <f t="shared" si="15"/>
        <v>12.286666666666667</v>
      </c>
      <c r="H113" s="23"/>
      <c r="I113" s="23">
        <f t="shared" si="17"/>
        <v>-2.92</v>
      </c>
      <c r="J113" s="23">
        <f t="shared" si="17"/>
        <v>2.08</v>
      </c>
      <c r="K113" s="23">
        <f t="shared" si="17"/>
        <v>7.08</v>
      </c>
      <c r="L113" s="23">
        <f t="shared" si="17"/>
        <v>12.08</v>
      </c>
      <c r="M113" s="23">
        <f t="shared" si="17"/>
        <v>17.079999999999998</v>
      </c>
      <c r="N113" s="23">
        <f t="shared" si="17"/>
        <v>22.08</v>
      </c>
      <c r="O113" s="23">
        <f t="shared" si="17"/>
        <v>27.08</v>
      </c>
      <c r="P113" s="23">
        <f t="shared" si="17"/>
        <v>32.08</v>
      </c>
      <c r="Q113" s="23">
        <f t="shared" si="17"/>
        <v>37.08</v>
      </c>
      <c r="R113" s="20"/>
      <c r="S113" s="43" t="e">
        <f t="shared" si="16"/>
        <v>#N/A</v>
      </c>
      <c r="T113" s="43" t="e">
        <f>IF(A113=ROUND(Model!$C$14,1),ROUND(Model!$C$15,2),NA())</f>
        <v>#N/A</v>
      </c>
    </row>
    <row r="114" spans="1:20" x14ac:dyDescent="0.25">
      <c r="A114" s="22">
        <v>7.4</v>
      </c>
      <c r="B114" s="22"/>
      <c r="C114" s="23">
        <f t="shared" si="12"/>
        <v>15.75</v>
      </c>
      <c r="D114" s="23">
        <f t="shared" si="13"/>
        <v>12.226666666666665</v>
      </c>
      <c r="E114" s="23">
        <f t="shared" si="14"/>
        <v>14.8</v>
      </c>
      <c r="F114" s="23"/>
      <c r="G114" s="23">
        <f t="shared" si="15"/>
        <v>12.226666666666665</v>
      </c>
      <c r="H114" s="23"/>
      <c r="I114" s="23">
        <f t="shared" si="17"/>
        <v>-2.96</v>
      </c>
      <c r="J114" s="23">
        <f t="shared" si="17"/>
        <v>2.04</v>
      </c>
      <c r="K114" s="23">
        <f t="shared" si="17"/>
        <v>7.04</v>
      </c>
      <c r="L114" s="23">
        <f t="shared" si="17"/>
        <v>12.04</v>
      </c>
      <c r="M114" s="23">
        <f t="shared" si="17"/>
        <v>17.04</v>
      </c>
      <c r="N114" s="23">
        <f t="shared" si="17"/>
        <v>22.04</v>
      </c>
      <c r="O114" s="23">
        <f t="shared" si="17"/>
        <v>27.04</v>
      </c>
      <c r="P114" s="23">
        <f t="shared" si="17"/>
        <v>32.04</v>
      </c>
      <c r="Q114" s="23">
        <f t="shared" si="17"/>
        <v>37.04</v>
      </c>
      <c r="R114" s="20"/>
      <c r="S114" s="43" t="e">
        <f t="shared" si="16"/>
        <v>#N/A</v>
      </c>
      <c r="T114" s="43" t="e">
        <f>IF(A114=ROUND(Model!$C$14,1),ROUND(Model!$C$15,2),NA())</f>
        <v>#N/A</v>
      </c>
    </row>
    <row r="115" spans="1:20" x14ac:dyDescent="0.25">
      <c r="A115" s="22">
        <v>7.5</v>
      </c>
      <c r="B115" s="22"/>
      <c r="C115" s="23">
        <f t="shared" si="12"/>
        <v>15.625</v>
      </c>
      <c r="D115" s="23">
        <f t="shared" si="13"/>
        <v>12.166666666666666</v>
      </c>
      <c r="E115" s="23">
        <f t="shared" si="14"/>
        <v>15</v>
      </c>
      <c r="F115" s="23"/>
      <c r="G115" s="23">
        <f t="shared" si="15"/>
        <v>12.166666666666666</v>
      </c>
      <c r="H115" s="23"/>
      <c r="I115" s="23">
        <f t="shared" si="17"/>
        <v>-3</v>
      </c>
      <c r="J115" s="23">
        <f t="shared" si="17"/>
        <v>2</v>
      </c>
      <c r="K115" s="23">
        <f t="shared" si="17"/>
        <v>7</v>
      </c>
      <c r="L115" s="23">
        <f t="shared" si="17"/>
        <v>12</v>
      </c>
      <c r="M115" s="23">
        <f t="shared" si="17"/>
        <v>17</v>
      </c>
      <c r="N115" s="23">
        <f t="shared" si="17"/>
        <v>22</v>
      </c>
      <c r="O115" s="23">
        <f t="shared" si="17"/>
        <v>27</v>
      </c>
      <c r="P115" s="23">
        <f t="shared" si="17"/>
        <v>32</v>
      </c>
      <c r="Q115" s="23">
        <f t="shared" si="17"/>
        <v>37</v>
      </c>
      <c r="R115" s="20"/>
      <c r="S115" s="43" t="e">
        <f t="shared" si="16"/>
        <v>#N/A</v>
      </c>
      <c r="T115" s="43" t="e">
        <f>IF(A115=ROUND(Model!$C$14,1),ROUND(Model!$C$15,2),NA())</f>
        <v>#N/A</v>
      </c>
    </row>
    <row r="116" spans="1:20" x14ac:dyDescent="0.25">
      <c r="A116" s="22">
        <v>7.6</v>
      </c>
      <c r="B116" s="22"/>
      <c r="C116" s="23">
        <f t="shared" si="12"/>
        <v>15.5</v>
      </c>
      <c r="D116" s="23">
        <f t="shared" si="13"/>
        <v>12.106666666666667</v>
      </c>
      <c r="E116" s="23">
        <f t="shared" si="14"/>
        <v>15.2</v>
      </c>
      <c r="F116" s="23"/>
      <c r="G116" s="23">
        <f t="shared" si="15"/>
        <v>12.106666666666667</v>
      </c>
      <c r="H116" s="23"/>
      <c r="I116" s="23">
        <f t="shared" si="17"/>
        <v>-3.04</v>
      </c>
      <c r="J116" s="23">
        <f t="shared" si="17"/>
        <v>1.96</v>
      </c>
      <c r="K116" s="23">
        <f t="shared" si="17"/>
        <v>6.96</v>
      </c>
      <c r="L116" s="23">
        <f t="shared" si="17"/>
        <v>11.96</v>
      </c>
      <c r="M116" s="23">
        <f t="shared" si="17"/>
        <v>16.96</v>
      </c>
      <c r="N116" s="23">
        <f t="shared" si="17"/>
        <v>21.96</v>
      </c>
      <c r="O116" s="23">
        <f t="shared" si="17"/>
        <v>26.96</v>
      </c>
      <c r="P116" s="23">
        <f t="shared" si="17"/>
        <v>31.96</v>
      </c>
      <c r="Q116" s="23">
        <f t="shared" si="17"/>
        <v>36.96</v>
      </c>
      <c r="R116" s="23"/>
      <c r="S116" s="43" t="e">
        <f t="shared" si="16"/>
        <v>#N/A</v>
      </c>
      <c r="T116" s="43" t="e">
        <f>IF(A116=ROUND(Model!$C$14,1),ROUND(Model!$C$15,2),NA())</f>
        <v>#N/A</v>
      </c>
    </row>
    <row r="117" spans="1:20" x14ac:dyDescent="0.25">
      <c r="A117" s="22">
        <v>7.69</v>
      </c>
      <c r="B117" s="22"/>
      <c r="C117" s="23">
        <f t="shared" si="12"/>
        <v>15.387499999999999</v>
      </c>
      <c r="D117" s="23">
        <f t="shared" si="13"/>
        <v>12.052666666666665</v>
      </c>
      <c r="E117" s="23">
        <f t="shared" si="14"/>
        <v>15.38</v>
      </c>
      <c r="F117" s="23"/>
      <c r="G117" s="23">
        <f t="shared" si="15"/>
        <v>12.052666666666665</v>
      </c>
      <c r="H117" s="23"/>
      <c r="I117" s="23">
        <f t="shared" si="17"/>
        <v>-3.0760000000000001</v>
      </c>
      <c r="J117" s="23">
        <f t="shared" si="17"/>
        <v>1.9239999999999997</v>
      </c>
      <c r="K117" s="23">
        <f t="shared" si="17"/>
        <v>6.9239999999999995</v>
      </c>
      <c r="L117" s="23">
        <f t="shared" si="17"/>
        <v>11.924000000000001</v>
      </c>
      <c r="M117" s="23">
        <f t="shared" si="17"/>
        <v>16.923999999999999</v>
      </c>
      <c r="N117" s="23">
        <f t="shared" si="17"/>
        <v>21.923999999999999</v>
      </c>
      <c r="O117" s="23">
        <f t="shared" si="17"/>
        <v>26.923999999999999</v>
      </c>
      <c r="P117" s="23">
        <f t="shared" si="17"/>
        <v>31.923999999999999</v>
      </c>
      <c r="Q117" s="23">
        <f t="shared" si="17"/>
        <v>36.923999999999999</v>
      </c>
      <c r="R117" s="20"/>
      <c r="S117" s="43" t="e">
        <f t="shared" si="16"/>
        <v>#N/A</v>
      </c>
      <c r="T117" s="43" t="e">
        <f>IF(A117=ROUND(Model!$C$14,1),ROUND(Model!$C$15,2),NA())</f>
        <v>#N/A</v>
      </c>
    </row>
    <row r="118" spans="1:20" x14ac:dyDescent="0.25">
      <c r="A118" s="22">
        <v>7.8</v>
      </c>
      <c r="B118" s="22"/>
      <c r="C118" s="23">
        <f t="shared" si="12"/>
        <v>15.25</v>
      </c>
      <c r="D118" s="23">
        <f t="shared" si="13"/>
        <v>11.986666666666668</v>
      </c>
      <c r="E118" s="23">
        <f t="shared" si="14"/>
        <v>15.6</v>
      </c>
      <c r="F118" s="23"/>
      <c r="G118" s="23">
        <f t="shared" si="15"/>
        <v>11.986666666666668</v>
      </c>
      <c r="H118" s="23"/>
      <c r="I118" s="23">
        <f t="shared" si="17"/>
        <v>-3.12</v>
      </c>
      <c r="J118" s="23">
        <f t="shared" si="17"/>
        <v>1.88</v>
      </c>
      <c r="K118" s="23">
        <f t="shared" si="17"/>
        <v>6.88</v>
      </c>
      <c r="L118" s="23">
        <f t="shared" si="17"/>
        <v>11.88</v>
      </c>
      <c r="M118" s="23">
        <f t="shared" si="17"/>
        <v>16.88</v>
      </c>
      <c r="N118" s="23">
        <f t="shared" si="17"/>
        <v>21.88</v>
      </c>
      <c r="O118" s="23">
        <f t="shared" si="17"/>
        <v>26.88</v>
      </c>
      <c r="P118" s="23">
        <f t="shared" si="17"/>
        <v>31.88</v>
      </c>
      <c r="Q118" s="23">
        <f t="shared" si="17"/>
        <v>36.880000000000003</v>
      </c>
      <c r="R118" s="20"/>
      <c r="S118" s="43" t="e">
        <f t="shared" si="16"/>
        <v>#N/A</v>
      </c>
      <c r="T118" s="43" t="e">
        <f>IF(A118=ROUND(Model!$C$14,1),ROUND(Model!$C$15,2),NA())</f>
        <v>#N/A</v>
      </c>
    </row>
    <row r="119" spans="1:20" x14ac:dyDescent="0.25">
      <c r="A119" s="22">
        <v>7.9</v>
      </c>
      <c r="B119" s="22"/>
      <c r="C119" s="23">
        <f t="shared" si="12"/>
        <v>15.125</v>
      </c>
      <c r="D119" s="23">
        <f t="shared" si="13"/>
        <v>11.926666666666666</v>
      </c>
      <c r="E119" s="23">
        <f t="shared" si="14"/>
        <v>15.8</v>
      </c>
      <c r="F119" s="23"/>
      <c r="G119" s="23">
        <f t="shared" si="15"/>
        <v>11.926666666666666</v>
      </c>
      <c r="H119" s="23"/>
      <c r="I119" s="23">
        <f t="shared" si="17"/>
        <v>-3.16</v>
      </c>
      <c r="J119" s="23">
        <f t="shared" si="17"/>
        <v>1.84</v>
      </c>
      <c r="K119" s="23">
        <f t="shared" si="17"/>
        <v>6.84</v>
      </c>
      <c r="L119" s="23">
        <f t="shared" si="17"/>
        <v>11.84</v>
      </c>
      <c r="M119" s="23">
        <f t="shared" si="17"/>
        <v>16.84</v>
      </c>
      <c r="N119" s="23">
        <f t="shared" si="17"/>
        <v>21.84</v>
      </c>
      <c r="O119" s="23">
        <f t="shared" si="17"/>
        <v>26.84</v>
      </c>
      <c r="P119" s="23">
        <f t="shared" si="17"/>
        <v>31.84</v>
      </c>
      <c r="Q119" s="23">
        <f t="shared" si="17"/>
        <v>36.840000000000003</v>
      </c>
      <c r="R119" s="20"/>
      <c r="S119" s="43" t="e">
        <f t="shared" si="16"/>
        <v>#N/A</v>
      </c>
      <c r="T119" s="43" t="e">
        <f>IF(A119=ROUND(Model!$C$14,1),ROUND(Model!$C$15,2),NA())</f>
        <v>#N/A</v>
      </c>
    </row>
    <row r="120" spans="1:20" x14ac:dyDescent="0.25">
      <c r="A120" s="22">
        <v>8</v>
      </c>
      <c r="B120" s="22"/>
      <c r="C120" s="23">
        <f t="shared" si="12"/>
        <v>15</v>
      </c>
      <c r="D120" s="23">
        <f t="shared" si="13"/>
        <v>11.866666666666667</v>
      </c>
      <c r="E120" s="23">
        <f t="shared" si="14"/>
        <v>16</v>
      </c>
      <c r="F120" s="23"/>
      <c r="G120" s="23">
        <f t="shared" si="15"/>
        <v>11.866666666666667</v>
      </c>
      <c r="H120" s="23"/>
      <c r="I120" s="23">
        <f t="shared" ref="I120:Q129" si="18">(I$39-MarginSolarDisc*$A120)/MarginLunarOrb</f>
        <v>-3.2</v>
      </c>
      <c r="J120" s="23">
        <f t="shared" si="18"/>
        <v>1.8</v>
      </c>
      <c r="K120" s="23">
        <f t="shared" si="18"/>
        <v>6.8</v>
      </c>
      <c r="L120" s="23">
        <f t="shared" si="18"/>
        <v>11.8</v>
      </c>
      <c r="M120" s="23">
        <f t="shared" si="18"/>
        <v>16.8</v>
      </c>
      <c r="N120" s="23">
        <f t="shared" si="18"/>
        <v>21.8</v>
      </c>
      <c r="O120" s="23">
        <f t="shared" si="18"/>
        <v>26.8</v>
      </c>
      <c r="P120" s="23">
        <f t="shared" si="18"/>
        <v>31.8</v>
      </c>
      <c r="Q120" s="23">
        <f t="shared" si="18"/>
        <v>36.799999999999997</v>
      </c>
      <c r="R120" s="20"/>
      <c r="S120" s="43" t="e">
        <f t="shared" si="16"/>
        <v>#N/A</v>
      </c>
      <c r="T120" s="43" t="e">
        <f>IF(A120=ROUND(Model!$C$14,1),ROUND(Model!$C$15,2),NA())</f>
        <v>#N/A</v>
      </c>
    </row>
    <row r="121" spans="1:20" x14ac:dyDescent="0.25">
      <c r="A121" s="22">
        <v>8.1</v>
      </c>
      <c r="B121" s="22"/>
      <c r="C121" s="23">
        <f t="shared" si="12"/>
        <v>14.875</v>
      </c>
      <c r="D121" s="23">
        <f t="shared" si="13"/>
        <v>11.806666666666668</v>
      </c>
      <c r="E121" s="23">
        <f t="shared" si="14"/>
        <v>16.2</v>
      </c>
      <c r="F121" s="23"/>
      <c r="G121" s="23">
        <f t="shared" si="15"/>
        <v>11.806666666666668</v>
      </c>
      <c r="H121" s="23"/>
      <c r="I121" s="23">
        <f t="shared" si="18"/>
        <v>-3.24</v>
      </c>
      <c r="J121" s="23">
        <f t="shared" si="18"/>
        <v>1.76</v>
      </c>
      <c r="K121" s="23">
        <f t="shared" si="18"/>
        <v>6.76</v>
      </c>
      <c r="L121" s="23">
        <f t="shared" si="18"/>
        <v>11.76</v>
      </c>
      <c r="M121" s="23">
        <f t="shared" si="18"/>
        <v>16.760000000000002</v>
      </c>
      <c r="N121" s="23">
        <f t="shared" si="18"/>
        <v>21.76</v>
      </c>
      <c r="O121" s="23">
        <f t="shared" si="18"/>
        <v>26.76</v>
      </c>
      <c r="P121" s="23">
        <f t="shared" si="18"/>
        <v>31.76</v>
      </c>
      <c r="Q121" s="23">
        <f t="shared" si="18"/>
        <v>36.76</v>
      </c>
      <c r="R121" s="20"/>
      <c r="S121" s="43" t="e">
        <f t="shared" si="16"/>
        <v>#N/A</v>
      </c>
      <c r="T121" s="43" t="e">
        <f>IF(A121=ROUND(Model!$C$14,1),ROUND(Model!$C$15,2),NA())</f>
        <v>#N/A</v>
      </c>
    </row>
    <row r="122" spans="1:20" x14ac:dyDescent="0.25">
      <c r="A122" s="22">
        <v>8.1999999999999993</v>
      </c>
      <c r="B122" s="22"/>
      <c r="C122" s="23">
        <f t="shared" si="12"/>
        <v>14.75</v>
      </c>
      <c r="D122" s="23">
        <f t="shared" si="13"/>
        <v>11.746666666666666</v>
      </c>
      <c r="E122" s="23">
        <f t="shared" si="14"/>
        <v>16.399999999999999</v>
      </c>
      <c r="F122" s="23"/>
      <c r="G122" s="23">
        <f t="shared" si="15"/>
        <v>11.746666666666666</v>
      </c>
      <c r="H122" s="23"/>
      <c r="I122" s="23">
        <f t="shared" si="18"/>
        <v>-3.28</v>
      </c>
      <c r="J122" s="23">
        <f t="shared" si="18"/>
        <v>1.72</v>
      </c>
      <c r="K122" s="23">
        <f t="shared" si="18"/>
        <v>6.72</v>
      </c>
      <c r="L122" s="23">
        <f t="shared" si="18"/>
        <v>11.72</v>
      </c>
      <c r="M122" s="23">
        <f t="shared" si="18"/>
        <v>16.72</v>
      </c>
      <c r="N122" s="23">
        <f t="shared" si="18"/>
        <v>21.72</v>
      </c>
      <c r="O122" s="23">
        <f t="shared" si="18"/>
        <v>26.72</v>
      </c>
      <c r="P122" s="23">
        <f t="shared" si="18"/>
        <v>31.72</v>
      </c>
      <c r="Q122" s="23">
        <f t="shared" si="18"/>
        <v>36.72</v>
      </c>
      <c r="R122" s="20"/>
      <c r="S122" s="43" t="e">
        <f t="shared" si="16"/>
        <v>#N/A</v>
      </c>
      <c r="T122" s="43" t="e">
        <f>IF(A122=ROUND(Model!$C$14,1),ROUND(Model!$C$15,2),NA())</f>
        <v>#N/A</v>
      </c>
    </row>
    <row r="123" spans="1:20" x14ac:dyDescent="0.25">
      <c r="A123" s="22">
        <v>8.3000000000000007</v>
      </c>
      <c r="B123" s="22"/>
      <c r="C123" s="23">
        <f t="shared" si="12"/>
        <v>14.625</v>
      </c>
      <c r="D123" s="23">
        <f t="shared" si="13"/>
        <v>11.686666666666667</v>
      </c>
      <c r="E123" s="23">
        <f t="shared" si="14"/>
        <v>16.600000000000001</v>
      </c>
      <c r="F123" s="23"/>
      <c r="G123" s="23">
        <f t="shared" si="15"/>
        <v>11.686666666666667</v>
      </c>
      <c r="H123" s="23"/>
      <c r="I123" s="23">
        <f t="shared" si="18"/>
        <v>-3.32</v>
      </c>
      <c r="J123" s="23">
        <f t="shared" si="18"/>
        <v>1.68</v>
      </c>
      <c r="K123" s="23">
        <f t="shared" si="18"/>
        <v>6.68</v>
      </c>
      <c r="L123" s="23">
        <f t="shared" si="18"/>
        <v>11.68</v>
      </c>
      <c r="M123" s="23">
        <f t="shared" si="18"/>
        <v>16.68</v>
      </c>
      <c r="N123" s="23">
        <f t="shared" si="18"/>
        <v>21.68</v>
      </c>
      <c r="O123" s="23">
        <f t="shared" si="18"/>
        <v>26.68</v>
      </c>
      <c r="P123" s="23">
        <f t="shared" si="18"/>
        <v>31.68</v>
      </c>
      <c r="Q123" s="23">
        <f t="shared" si="18"/>
        <v>36.68</v>
      </c>
      <c r="R123" s="20"/>
      <c r="S123" s="43" t="e">
        <f t="shared" si="16"/>
        <v>#N/A</v>
      </c>
      <c r="T123" s="43" t="e">
        <f>IF(A123=ROUND(Model!$C$14,1),ROUND(Model!$C$15,2),NA())</f>
        <v>#N/A</v>
      </c>
    </row>
    <row r="124" spans="1:20" x14ac:dyDescent="0.25">
      <c r="A124" s="22">
        <v>8.4</v>
      </c>
      <c r="B124" s="22"/>
      <c r="C124" s="23">
        <f t="shared" si="12"/>
        <v>14.5</v>
      </c>
      <c r="D124" s="23">
        <f t="shared" si="13"/>
        <v>11.626666666666665</v>
      </c>
      <c r="E124" s="23">
        <f t="shared" si="14"/>
        <v>16.8</v>
      </c>
      <c r="F124" s="23"/>
      <c r="G124" s="23">
        <f t="shared" si="15"/>
        <v>11.626666666666665</v>
      </c>
      <c r="H124" s="23"/>
      <c r="I124" s="23">
        <f t="shared" si="18"/>
        <v>-3.36</v>
      </c>
      <c r="J124" s="23">
        <f t="shared" si="18"/>
        <v>1.64</v>
      </c>
      <c r="K124" s="23">
        <f t="shared" si="18"/>
        <v>6.64</v>
      </c>
      <c r="L124" s="23">
        <f t="shared" si="18"/>
        <v>11.64</v>
      </c>
      <c r="M124" s="23">
        <f t="shared" si="18"/>
        <v>16.64</v>
      </c>
      <c r="N124" s="23">
        <f t="shared" si="18"/>
        <v>21.64</v>
      </c>
      <c r="O124" s="23">
        <f t="shared" si="18"/>
        <v>26.64</v>
      </c>
      <c r="P124" s="23">
        <f t="shared" si="18"/>
        <v>31.64</v>
      </c>
      <c r="Q124" s="23">
        <f t="shared" si="18"/>
        <v>36.64</v>
      </c>
      <c r="R124" s="20"/>
      <c r="S124" s="43" t="e">
        <f t="shared" si="16"/>
        <v>#N/A</v>
      </c>
      <c r="T124" s="43" t="e">
        <f>IF(A124=ROUND(Model!$C$14,1),ROUND(Model!$C$15,2),NA())</f>
        <v>#N/A</v>
      </c>
    </row>
    <row r="125" spans="1:20" x14ac:dyDescent="0.25">
      <c r="A125" s="22">
        <v>8.5</v>
      </c>
      <c r="B125" s="22"/>
      <c r="C125" s="23">
        <f t="shared" si="12"/>
        <v>14.375</v>
      </c>
      <c r="D125" s="23">
        <f t="shared" si="13"/>
        <v>11.566666666666666</v>
      </c>
      <c r="E125" s="23">
        <f t="shared" si="14"/>
        <v>17</v>
      </c>
      <c r="F125" s="23"/>
      <c r="G125" s="23">
        <f t="shared" si="15"/>
        <v>11.566666666666666</v>
      </c>
      <c r="H125" s="23"/>
      <c r="I125" s="23">
        <f t="shared" si="18"/>
        <v>-3.4</v>
      </c>
      <c r="J125" s="23">
        <f t="shared" si="18"/>
        <v>1.6</v>
      </c>
      <c r="K125" s="23">
        <f t="shared" si="18"/>
        <v>6.6</v>
      </c>
      <c r="L125" s="23">
        <f t="shared" si="18"/>
        <v>11.6</v>
      </c>
      <c r="M125" s="23">
        <f t="shared" si="18"/>
        <v>16.600000000000001</v>
      </c>
      <c r="N125" s="23">
        <f t="shared" si="18"/>
        <v>21.6</v>
      </c>
      <c r="O125" s="23">
        <f t="shared" si="18"/>
        <v>26.6</v>
      </c>
      <c r="P125" s="23">
        <f t="shared" si="18"/>
        <v>31.6</v>
      </c>
      <c r="Q125" s="23">
        <f t="shared" si="18"/>
        <v>36.6</v>
      </c>
      <c r="R125" s="20"/>
      <c r="S125" s="43" t="e">
        <f t="shared" si="16"/>
        <v>#N/A</v>
      </c>
      <c r="T125" s="43" t="e">
        <f>IF(A125=ROUND(Model!$C$14,1),ROUND(Model!$C$15,2),NA())</f>
        <v>#N/A</v>
      </c>
    </row>
    <row r="126" spans="1:20" x14ac:dyDescent="0.25">
      <c r="A126" s="22">
        <v>8.6</v>
      </c>
      <c r="B126" s="22"/>
      <c r="C126" s="23">
        <f t="shared" si="12"/>
        <v>14.25</v>
      </c>
      <c r="D126" s="23">
        <f t="shared" si="13"/>
        <v>11.506666666666668</v>
      </c>
      <c r="E126" s="23">
        <f t="shared" si="14"/>
        <v>17.2</v>
      </c>
      <c r="F126" s="23"/>
      <c r="G126" s="23">
        <f t="shared" si="15"/>
        <v>11.506666666666668</v>
      </c>
      <c r="H126" s="23"/>
      <c r="I126" s="23">
        <f t="shared" si="18"/>
        <v>-3.44</v>
      </c>
      <c r="J126" s="23">
        <f t="shared" si="18"/>
        <v>1.56</v>
      </c>
      <c r="K126" s="23">
        <f t="shared" si="18"/>
        <v>6.56</v>
      </c>
      <c r="L126" s="23">
        <f t="shared" si="18"/>
        <v>11.56</v>
      </c>
      <c r="M126" s="23">
        <f t="shared" si="18"/>
        <v>16.559999999999999</v>
      </c>
      <c r="N126" s="23">
        <f t="shared" si="18"/>
        <v>21.56</v>
      </c>
      <c r="O126" s="23">
        <f t="shared" si="18"/>
        <v>26.56</v>
      </c>
      <c r="P126" s="23">
        <f t="shared" si="18"/>
        <v>31.56</v>
      </c>
      <c r="Q126" s="23">
        <f t="shared" si="18"/>
        <v>36.56</v>
      </c>
      <c r="R126" s="20"/>
      <c r="S126" s="43" t="e">
        <f t="shared" si="16"/>
        <v>#N/A</v>
      </c>
      <c r="T126" s="43" t="e">
        <f>IF(A126=ROUND(Model!$C$14,1),ROUND(Model!$C$15,2),NA())</f>
        <v>#N/A</v>
      </c>
    </row>
    <row r="127" spans="1:20" x14ac:dyDescent="0.25">
      <c r="A127" s="22">
        <v>8.6999999999999993</v>
      </c>
      <c r="B127" s="22"/>
      <c r="C127" s="23">
        <f t="shared" si="12"/>
        <v>14.125</v>
      </c>
      <c r="D127" s="23">
        <f t="shared" si="13"/>
        <v>11.446666666666665</v>
      </c>
      <c r="E127" s="23">
        <f t="shared" si="14"/>
        <v>17.399999999999999</v>
      </c>
      <c r="F127" s="23"/>
      <c r="G127" s="23">
        <f t="shared" si="15"/>
        <v>11.446666666666665</v>
      </c>
      <c r="H127" s="23"/>
      <c r="I127" s="23">
        <f t="shared" si="18"/>
        <v>-3.48</v>
      </c>
      <c r="J127" s="23">
        <f t="shared" si="18"/>
        <v>1.52</v>
      </c>
      <c r="K127" s="23">
        <f t="shared" si="18"/>
        <v>6.52</v>
      </c>
      <c r="L127" s="23">
        <f t="shared" si="18"/>
        <v>11.52</v>
      </c>
      <c r="M127" s="23">
        <f t="shared" si="18"/>
        <v>16.52</v>
      </c>
      <c r="N127" s="23">
        <f t="shared" si="18"/>
        <v>21.52</v>
      </c>
      <c r="O127" s="23">
        <f t="shared" si="18"/>
        <v>26.52</v>
      </c>
      <c r="P127" s="23">
        <f t="shared" si="18"/>
        <v>31.52</v>
      </c>
      <c r="Q127" s="23">
        <f t="shared" si="18"/>
        <v>36.520000000000003</v>
      </c>
      <c r="R127" s="20"/>
      <c r="S127" s="43" t="e">
        <f t="shared" si="16"/>
        <v>#N/A</v>
      </c>
      <c r="T127" s="43" t="e">
        <f>IF(A127=ROUND(Model!$C$14,1),ROUND(Model!$C$15,2),NA())</f>
        <v>#N/A</v>
      </c>
    </row>
    <row r="128" spans="1:20" x14ac:dyDescent="0.25">
      <c r="A128" s="22">
        <v>8.8000000000000007</v>
      </c>
      <c r="B128" s="22"/>
      <c r="C128" s="23">
        <f t="shared" si="12"/>
        <v>14</v>
      </c>
      <c r="D128" s="23">
        <f t="shared" si="13"/>
        <v>11.386666666666667</v>
      </c>
      <c r="E128" s="23">
        <f t="shared" si="14"/>
        <v>17.600000000000001</v>
      </c>
      <c r="F128" s="23"/>
      <c r="G128" s="23">
        <f t="shared" si="15"/>
        <v>11.386666666666667</v>
      </c>
      <c r="H128" s="23"/>
      <c r="I128" s="23">
        <f t="shared" si="18"/>
        <v>-3.52</v>
      </c>
      <c r="J128" s="23">
        <f t="shared" si="18"/>
        <v>1.48</v>
      </c>
      <c r="K128" s="23">
        <f t="shared" si="18"/>
        <v>6.48</v>
      </c>
      <c r="L128" s="23">
        <f t="shared" si="18"/>
        <v>11.48</v>
      </c>
      <c r="M128" s="23">
        <f t="shared" si="18"/>
        <v>16.48</v>
      </c>
      <c r="N128" s="23">
        <f t="shared" si="18"/>
        <v>21.48</v>
      </c>
      <c r="O128" s="23">
        <f t="shared" si="18"/>
        <v>26.48</v>
      </c>
      <c r="P128" s="23">
        <f t="shared" si="18"/>
        <v>31.48</v>
      </c>
      <c r="Q128" s="23">
        <f t="shared" si="18"/>
        <v>36.479999999999997</v>
      </c>
      <c r="R128" s="20"/>
      <c r="S128" s="43" t="e">
        <f t="shared" si="16"/>
        <v>#N/A</v>
      </c>
      <c r="T128" s="43" t="e">
        <f>IF(A128=ROUND(Model!$C$14,1),ROUND(Model!$C$15,2),NA())</f>
        <v>#N/A</v>
      </c>
    </row>
    <row r="129" spans="1:20" x14ac:dyDescent="0.25">
      <c r="A129" s="22">
        <v>8.9</v>
      </c>
      <c r="B129" s="22"/>
      <c r="C129" s="23">
        <f t="shared" si="12"/>
        <v>13.875</v>
      </c>
      <c r="D129" s="23">
        <f t="shared" si="13"/>
        <v>11.326666666666664</v>
      </c>
      <c r="E129" s="23">
        <f t="shared" si="14"/>
        <v>17.8</v>
      </c>
      <c r="F129" s="23"/>
      <c r="G129" s="23">
        <f t="shared" si="15"/>
        <v>11.326666666666664</v>
      </c>
      <c r="H129" s="23"/>
      <c r="I129" s="23">
        <f t="shared" si="18"/>
        <v>-3.56</v>
      </c>
      <c r="J129" s="23">
        <f t="shared" si="18"/>
        <v>1.44</v>
      </c>
      <c r="K129" s="23">
        <f t="shared" si="18"/>
        <v>6.44</v>
      </c>
      <c r="L129" s="23">
        <f t="shared" si="18"/>
        <v>11.44</v>
      </c>
      <c r="M129" s="23">
        <f t="shared" si="18"/>
        <v>16.440000000000001</v>
      </c>
      <c r="N129" s="23">
        <f t="shared" si="18"/>
        <v>21.44</v>
      </c>
      <c r="O129" s="23">
        <f t="shared" si="18"/>
        <v>26.44</v>
      </c>
      <c r="P129" s="23">
        <f t="shared" si="18"/>
        <v>31.44</v>
      </c>
      <c r="Q129" s="23">
        <f t="shared" si="18"/>
        <v>36.44</v>
      </c>
      <c r="R129" s="20"/>
      <c r="S129" s="43" t="e">
        <f t="shared" si="16"/>
        <v>#N/A</v>
      </c>
      <c r="T129" s="43" t="e">
        <f>IF(A129=ROUND(Model!$C$14,1),ROUND(Model!$C$15,2),NA())</f>
        <v>#N/A</v>
      </c>
    </row>
    <row r="130" spans="1:20" x14ac:dyDescent="0.25">
      <c r="A130" s="22">
        <v>9</v>
      </c>
      <c r="B130" s="22"/>
      <c r="C130" s="23">
        <f t="shared" si="12"/>
        <v>13.75</v>
      </c>
      <c r="D130" s="23">
        <f t="shared" si="13"/>
        <v>11.266666666666667</v>
      </c>
      <c r="E130" s="23">
        <f t="shared" si="14"/>
        <v>18</v>
      </c>
      <c r="F130" s="23"/>
      <c r="G130" s="23">
        <f t="shared" si="15"/>
        <v>11.266666666666667</v>
      </c>
      <c r="H130" s="23"/>
      <c r="I130" s="23">
        <f t="shared" ref="I130:Q139" si="19">(I$39-MarginSolarDisc*$A130)/MarginLunarOrb</f>
        <v>-3.6</v>
      </c>
      <c r="J130" s="23">
        <f t="shared" si="19"/>
        <v>1.4</v>
      </c>
      <c r="K130" s="23">
        <f t="shared" si="19"/>
        <v>6.4</v>
      </c>
      <c r="L130" s="23">
        <f t="shared" si="19"/>
        <v>11.4</v>
      </c>
      <c r="M130" s="23">
        <f t="shared" si="19"/>
        <v>16.399999999999999</v>
      </c>
      <c r="N130" s="23">
        <f t="shared" si="19"/>
        <v>21.4</v>
      </c>
      <c r="O130" s="23">
        <f t="shared" si="19"/>
        <v>26.4</v>
      </c>
      <c r="P130" s="23">
        <f t="shared" si="19"/>
        <v>31.4</v>
      </c>
      <c r="Q130" s="23">
        <f t="shared" si="19"/>
        <v>36.4</v>
      </c>
      <c r="R130" s="20"/>
      <c r="S130" s="43" t="e">
        <f t="shared" si="16"/>
        <v>#N/A</v>
      </c>
      <c r="T130" s="43" t="e">
        <f>IF(A130=ROUND(Model!$C$14,1),ROUND(Model!$C$15,2),NA())</f>
        <v>#N/A</v>
      </c>
    </row>
    <row r="131" spans="1:20" x14ac:dyDescent="0.25">
      <c r="A131" s="22">
        <v>9.1</v>
      </c>
      <c r="B131" s="22"/>
      <c r="C131" s="23">
        <f t="shared" si="12"/>
        <v>13.625</v>
      </c>
      <c r="D131" s="23">
        <f t="shared" si="13"/>
        <v>11.206666666666669</v>
      </c>
      <c r="E131" s="23">
        <f t="shared" si="14"/>
        <v>18.2</v>
      </c>
      <c r="F131" s="23"/>
      <c r="G131" s="23">
        <f t="shared" si="15"/>
        <v>11.206666666666669</v>
      </c>
      <c r="H131" s="23"/>
      <c r="I131" s="23">
        <f t="shared" si="19"/>
        <v>-3.64</v>
      </c>
      <c r="J131" s="23">
        <f t="shared" si="19"/>
        <v>1.36</v>
      </c>
      <c r="K131" s="23">
        <f t="shared" si="19"/>
        <v>6.36</v>
      </c>
      <c r="L131" s="23">
        <f t="shared" si="19"/>
        <v>11.36</v>
      </c>
      <c r="M131" s="23">
        <f t="shared" si="19"/>
        <v>16.36</v>
      </c>
      <c r="N131" s="23">
        <f t="shared" si="19"/>
        <v>21.36</v>
      </c>
      <c r="O131" s="23">
        <f t="shared" si="19"/>
        <v>26.36</v>
      </c>
      <c r="P131" s="23">
        <f t="shared" si="19"/>
        <v>31.36</v>
      </c>
      <c r="Q131" s="23">
        <f t="shared" si="19"/>
        <v>36.36</v>
      </c>
      <c r="R131" s="20"/>
      <c r="S131" s="43" t="e">
        <f t="shared" si="16"/>
        <v>#N/A</v>
      </c>
      <c r="T131" s="43" t="e">
        <f>IF(A131=ROUND(Model!$C$14,1),ROUND(Model!$C$15,2),NA())</f>
        <v>#N/A</v>
      </c>
    </row>
    <row r="132" spans="1:20" x14ac:dyDescent="0.25">
      <c r="A132" s="22">
        <v>9.1999999999999993</v>
      </c>
      <c r="B132" s="22"/>
      <c r="C132" s="23">
        <f t="shared" si="12"/>
        <v>13.5</v>
      </c>
      <c r="D132" s="23">
        <f t="shared" si="13"/>
        <v>11.146666666666667</v>
      </c>
      <c r="E132" s="23">
        <f t="shared" si="14"/>
        <v>18.399999999999999</v>
      </c>
      <c r="F132" s="23"/>
      <c r="G132" s="23">
        <f t="shared" si="15"/>
        <v>11.146666666666667</v>
      </c>
      <c r="H132" s="23"/>
      <c r="I132" s="23">
        <f t="shared" si="19"/>
        <v>-3.68</v>
      </c>
      <c r="J132" s="23">
        <f t="shared" si="19"/>
        <v>1.32</v>
      </c>
      <c r="K132" s="23">
        <f t="shared" si="19"/>
        <v>6.32</v>
      </c>
      <c r="L132" s="23">
        <f t="shared" si="19"/>
        <v>11.32</v>
      </c>
      <c r="M132" s="23">
        <f t="shared" si="19"/>
        <v>16.32</v>
      </c>
      <c r="N132" s="23">
        <f t="shared" si="19"/>
        <v>21.32</v>
      </c>
      <c r="O132" s="23">
        <f t="shared" si="19"/>
        <v>26.32</v>
      </c>
      <c r="P132" s="23">
        <f t="shared" si="19"/>
        <v>31.32</v>
      </c>
      <c r="Q132" s="23">
        <f t="shared" si="19"/>
        <v>36.32</v>
      </c>
      <c r="R132" s="20"/>
      <c r="S132" s="43" t="e">
        <f t="shared" si="16"/>
        <v>#N/A</v>
      </c>
      <c r="T132" s="43" t="e">
        <f>IF(A132=ROUND(Model!$C$14,1),ROUND(Model!$C$15,2),NA())</f>
        <v>#N/A</v>
      </c>
    </row>
    <row r="133" spans="1:20" x14ac:dyDescent="0.25">
      <c r="A133" s="22">
        <v>9.3000000000000007</v>
      </c>
      <c r="B133" s="22"/>
      <c r="C133" s="23">
        <f t="shared" si="12"/>
        <v>13.375</v>
      </c>
      <c r="D133" s="23">
        <f t="shared" si="13"/>
        <v>11.086666666666668</v>
      </c>
      <c r="E133" s="23">
        <f t="shared" si="14"/>
        <v>18.600000000000001</v>
      </c>
      <c r="F133" s="23"/>
      <c r="G133" s="23">
        <f t="shared" si="15"/>
        <v>11.086666666666668</v>
      </c>
      <c r="H133" s="23"/>
      <c r="I133" s="23">
        <f t="shared" si="19"/>
        <v>-3.72</v>
      </c>
      <c r="J133" s="23">
        <f t="shared" si="19"/>
        <v>1.28</v>
      </c>
      <c r="K133" s="23">
        <f t="shared" si="19"/>
        <v>6.28</v>
      </c>
      <c r="L133" s="23">
        <f t="shared" si="19"/>
        <v>11.28</v>
      </c>
      <c r="M133" s="23">
        <f t="shared" si="19"/>
        <v>16.28</v>
      </c>
      <c r="N133" s="23">
        <f t="shared" si="19"/>
        <v>21.28</v>
      </c>
      <c r="O133" s="23">
        <f t="shared" si="19"/>
        <v>26.28</v>
      </c>
      <c r="P133" s="23">
        <f t="shared" si="19"/>
        <v>31.28</v>
      </c>
      <c r="Q133" s="23">
        <f t="shared" si="19"/>
        <v>36.28</v>
      </c>
      <c r="R133" s="20"/>
      <c r="S133" s="43" t="e">
        <f t="shared" si="16"/>
        <v>#N/A</v>
      </c>
      <c r="T133" s="43" t="e">
        <f>IF(A133=ROUND(Model!$C$14,1),ROUND(Model!$C$15,2),NA())</f>
        <v>#N/A</v>
      </c>
    </row>
    <row r="134" spans="1:20" x14ac:dyDescent="0.25">
      <c r="A134" s="22">
        <v>9.4</v>
      </c>
      <c r="B134" s="22"/>
      <c r="C134" s="23">
        <f t="shared" si="12"/>
        <v>13.25</v>
      </c>
      <c r="D134" s="23">
        <f t="shared" si="13"/>
        <v>11.026666666666666</v>
      </c>
      <c r="E134" s="23">
        <f t="shared" si="14"/>
        <v>18.8</v>
      </c>
      <c r="F134" s="23"/>
      <c r="G134" s="23">
        <f t="shared" si="15"/>
        <v>11.026666666666666</v>
      </c>
      <c r="H134" s="23"/>
      <c r="I134" s="23">
        <f t="shared" si="19"/>
        <v>-3.76</v>
      </c>
      <c r="J134" s="23">
        <f t="shared" si="19"/>
        <v>1.24</v>
      </c>
      <c r="K134" s="23">
        <f t="shared" si="19"/>
        <v>6.24</v>
      </c>
      <c r="L134" s="23">
        <f t="shared" si="19"/>
        <v>11.24</v>
      </c>
      <c r="M134" s="23">
        <f t="shared" si="19"/>
        <v>16.239999999999998</v>
      </c>
      <c r="N134" s="23">
        <f t="shared" si="19"/>
        <v>21.24</v>
      </c>
      <c r="O134" s="23">
        <f t="shared" si="19"/>
        <v>26.24</v>
      </c>
      <c r="P134" s="23">
        <f t="shared" si="19"/>
        <v>31.24</v>
      </c>
      <c r="Q134" s="23">
        <f t="shared" si="19"/>
        <v>36.24</v>
      </c>
      <c r="R134" s="20"/>
      <c r="S134" s="43" t="e">
        <f t="shared" si="16"/>
        <v>#N/A</v>
      </c>
      <c r="T134" s="43" t="e">
        <f>IF(A134=ROUND(Model!$C$14,1),ROUND(Model!$C$15,2),NA())</f>
        <v>#N/A</v>
      </c>
    </row>
    <row r="135" spans="1:20" x14ac:dyDescent="0.25">
      <c r="A135" s="22">
        <v>9.5</v>
      </c>
      <c r="B135" s="22"/>
      <c r="C135" s="23">
        <f t="shared" si="12"/>
        <v>13.125</v>
      </c>
      <c r="D135" s="23">
        <f t="shared" si="13"/>
        <v>10.966666666666667</v>
      </c>
      <c r="E135" s="23">
        <f t="shared" si="14"/>
        <v>19</v>
      </c>
      <c r="F135" s="23"/>
      <c r="G135" s="23">
        <f t="shared" si="15"/>
        <v>10.966666666666667</v>
      </c>
      <c r="H135" s="23"/>
      <c r="I135" s="23">
        <f t="shared" si="19"/>
        <v>-3.8</v>
      </c>
      <c r="J135" s="23">
        <f t="shared" si="19"/>
        <v>1.2</v>
      </c>
      <c r="K135" s="23">
        <f t="shared" si="19"/>
        <v>6.2</v>
      </c>
      <c r="L135" s="23">
        <f t="shared" si="19"/>
        <v>11.2</v>
      </c>
      <c r="M135" s="23">
        <f t="shared" si="19"/>
        <v>16.2</v>
      </c>
      <c r="N135" s="23">
        <f t="shared" si="19"/>
        <v>21.2</v>
      </c>
      <c r="O135" s="23">
        <f t="shared" si="19"/>
        <v>26.2</v>
      </c>
      <c r="P135" s="23">
        <f t="shared" si="19"/>
        <v>31.2</v>
      </c>
      <c r="Q135" s="23">
        <f t="shared" si="19"/>
        <v>36.200000000000003</v>
      </c>
      <c r="R135" s="20"/>
      <c r="S135" s="43" t="e">
        <f t="shared" si="16"/>
        <v>#N/A</v>
      </c>
      <c r="T135" s="43" t="e">
        <f>IF(A135=ROUND(Model!$C$14,1),ROUND(Model!$C$15,2),NA())</f>
        <v>#N/A</v>
      </c>
    </row>
    <row r="136" spans="1:20" x14ac:dyDescent="0.25">
      <c r="A136" s="22">
        <v>9.6</v>
      </c>
      <c r="B136" s="22"/>
      <c r="C136" s="23">
        <f t="shared" si="12"/>
        <v>13</v>
      </c>
      <c r="D136" s="23">
        <f t="shared" si="13"/>
        <v>10.906666666666668</v>
      </c>
      <c r="E136" s="23">
        <f t="shared" si="14"/>
        <v>19.2</v>
      </c>
      <c r="F136" s="23"/>
      <c r="G136" s="23">
        <f t="shared" si="15"/>
        <v>10.906666666666668</v>
      </c>
      <c r="H136" s="23"/>
      <c r="I136" s="23">
        <f t="shared" si="19"/>
        <v>-3.84</v>
      </c>
      <c r="J136" s="23">
        <f t="shared" si="19"/>
        <v>1.1599999999999999</v>
      </c>
      <c r="K136" s="23">
        <f t="shared" si="19"/>
        <v>6.16</v>
      </c>
      <c r="L136" s="23">
        <f t="shared" si="19"/>
        <v>11.16</v>
      </c>
      <c r="M136" s="23">
        <f t="shared" si="19"/>
        <v>16.16</v>
      </c>
      <c r="N136" s="23">
        <f t="shared" si="19"/>
        <v>21.16</v>
      </c>
      <c r="O136" s="23">
        <f t="shared" si="19"/>
        <v>26.16</v>
      </c>
      <c r="P136" s="23">
        <f t="shared" si="19"/>
        <v>31.16</v>
      </c>
      <c r="Q136" s="23">
        <f t="shared" si="19"/>
        <v>36.159999999999997</v>
      </c>
      <c r="R136" s="20"/>
      <c r="S136" s="43" t="e">
        <f t="shared" si="16"/>
        <v>#N/A</v>
      </c>
      <c r="T136" s="43" t="e">
        <f>IF(A136=ROUND(Model!$C$14,1),ROUND(Model!$C$15,2),NA())</f>
        <v>#N/A</v>
      </c>
    </row>
    <row r="137" spans="1:20" x14ac:dyDescent="0.25">
      <c r="A137" s="22">
        <v>9.6999999999999993</v>
      </c>
      <c r="B137" s="22"/>
      <c r="C137" s="23">
        <f t="shared" si="12"/>
        <v>12.875</v>
      </c>
      <c r="D137" s="23">
        <f t="shared" si="13"/>
        <v>10.846666666666666</v>
      </c>
      <c r="E137" s="23">
        <f t="shared" si="14"/>
        <v>19.399999999999999</v>
      </c>
      <c r="F137" s="23"/>
      <c r="G137" s="23">
        <f t="shared" si="15"/>
        <v>10.846666666666666</v>
      </c>
      <c r="H137" s="23"/>
      <c r="I137" s="23">
        <f t="shared" si="19"/>
        <v>-3.88</v>
      </c>
      <c r="J137" s="23">
        <f t="shared" si="19"/>
        <v>1.1200000000000001</v>
      </c>
      <c r="K137" s="23">
        <f t="shared" si="19"/>
        <v>6.12</v>
      </c>
      <c r="L137" s="23">
        <f t="shared" si="19"/>
        <v>11.12</v>
      </c>
      <c r="M137" s="23">
        <f t="shared" si="19"/>
        <v>16.12</v>
      </c>
      <c r="N137" s="23">
        <f t="shared" si="19"/>
        <v>21.12</v>
      </c>
      <c r="O137" s="23">
        <f t="shared" si="19"/>
        <v>26.12</v>
      </c>
      <c r="P137" s="23">
        <f t="shared" si="19"/>
        <v>31.12</v>
      </c>
      <c r="Q137" s="23">
        <f t="shared" si="19"/>
        <v>36.119999999999997</v>
      </c>
      <c r="R137" s="20"/>
      <c r="S137" s="43" t="e">
        <f t="shared" si="16"/>
        <v>#N/A</v>
      </c>
      <c r="T137" s="43" t="e">
        <f>IF(A137=ROUND(Model!$C$14,1),ROUND(Model!$C$15,2),NA())</f>
        <v>#N/A</v>
      </c>
    </row>
    <row r="138" spans="1:20" x14ac:dyDescent="0.25">
      <c r="A138" s="22">
        <v>9.8000000000000007</v>
      </c>
      <c r="B138" s="22"/>
      <c r="C138" s="23">
        <f t="shared" si="12"/>
        <v>12.749999999999998</v>
      </c>
      <c r="D138" s="23">
        <f t="shared" si="13"/>
        <v>10.786666666666667</v>
      </c>
      <c r="E138" s="23">
        <f t="shared" si="14"/>
        <v>19.600000000000001</v>
      </c>
      <c r="F138" s="23"/>
      <c r="G138" s="23">
        <f t="shared" si="15"/>
        <v>10.786666666666667</v>
      </c>
      <c r="H138" s="23"/>
      <c r="I138" s="23">
        <f t="shared" si="19"/>
        <v>-3.92</v>
      </c>
      <c r="J138" s="23">
        <f t="shared" si="19"/>
        <v>1.08</v>
      </c>
      <c r="K138" s="23">
        <f t="shared" si="19"/>
        <v>6.08</v>
      </c>
      <c r="L138" s="23">
        <f t="shared" si="19"/>
        <v>11.08</v>
      </c>
      <c r="M138" s="23">
        <f t="shared" si="19"/>
        <v>16.079999999999998</v>
      </c>
      <c r="N138" s="23">
        <f t="shared" si="19"/>
        <v>21.08</v>
      </c>
      <c r="O138" s="23">
        <f t="shared" si="19"/>
        <v>26.08</v>
      </c>
      <c r="P138" s="23">
        <f t="shared" si="19"/>
        <v>31.08</v>
      </c>
      <c r="Q138" s="23">
        <f t="shared" si="19"/>
        <v>36.08</v>
      </c>
      <c r="R138" s="20"/>
      <c r="S138" s="43" t="e">
        <f t="shared" si="16"/>
        <v>#N/A</v>
      </c>
      <c r="T138" s="43" t="e">
        <f>IF(A138=ROUND(Model!$C$14,1),ROUND(Model!$C$15,2),NA())</f>
        <v>#N/A</v>
      </c>
    </row>
    <row r="139" spans="1:20" x14ac:dyDescent="0.25">
      <c r="A139" s="22">
        <v>9.9</v>
      </c>
      <c r="B139" s="22"/>
      <c r="C139" s="23">
        <f t="shared" si="12"/>
        <v>12.625</v>
      </c>
      <c r="D139" s="23">
        <f t="shared" si="13"/>
        <v>10.726666666666665</v>
      </c>
      <c r="E139" s="23">
        <f t="shared" si="14"/>
        <v>19.8</v>
      </c>
      <c r="F139" s="23"/>
      <c r="G139" s="23">
        <f t="shared" si="15"/>
        <v>10.726666666666665</v>
      </c>
      <c r="H139" s="23"/>
      <c r="I139" s="23">
        <f t="shared" si="19"/>
        <v>-3.96</v>
      </c>
      <c r="J139" s="23">
        <f t="shared" si="19"/>
        <v>1.04</v>
      </c>
      <c r="K139" s="23">
        <f t="shared" si="19"/>
        <v>6.04</v>
      </c>
      <c r="L139" s="23">
        <f t="shared" si="19"/>
        <v>11.04</v>
      </c>
      <c r="M139" s="23">
        <f t="shared" si="19"/>
        <v>16.04</v>
      </c>
      <c r="N139" s="23">
        <f t="shared" si="19"/>
        <v>21.04</v>
      </c>
      <c r="O139" s="23">
        <f t="shared" si="19"/>
        <v>26.04</v>
      </c>
      <c r="P139" s="23">
        <f t="shared" si="19"/>
        <v>31.04</v>
      </c>
      <c r="Q139" s="23">
        <f t="shared" si="19"/>
        <v>36.04</v>
      </c>
      <c r="R139" s="20"/>
      <c r="S139" s="43" t="e">
        <f t="shared" si="16"/>
        <v>#N/A</v>
      </c>
      <c r="T139" s="43" t="e">
        <f>IF(A139=ROUND(Model!$C$14,1),ROUND(Model!$C$15,2),NA())</f>
        <v>#N/A</v>
      </c>
    </row>
    <row r="140" spans="1:20" x14ac:dyDescent="0.25">
      <c r="A140" s="22">
        <v>10</v>
      </c>
      <c r="B140" s="22"/>
      <c r="C140" s="23">
        <f t="shared" si="12"/>
        <v>12.5</v>
      </c>
      <c r="D140" s="23">
        <f t="shared" si="13"/>
        <v>10.666666666666666</v>
      </c>
      <c r="E140" s="23">
        <f t="shared" si="14"/>
        <v>20</v>
      </c>
      <c r="F140" s="23"/>
      <c r="G140" s="23">
        <f t="shared" si="15"/>
        <v>10.666666666666666</v>
      </c>
      <c r="H140" s="23"/>
      <c r="I140" s="23">
        <f t="shared" ref="I140:Q149" si="20">(I$39-MarginSolarDisc*$A140)/MarginLunarOrb</f>
        <v>-4</v>
      </c>
      <c r="J140" s="23">
        <f t="shared" si="20"/>
        <v>1</v>
      </c>
      <c r="K140" s="23">
        <f t="shared" si="20"/>
        <v>6</v>
      </c>
      <c r="L140" s="23">
        <f t="shared" si="20"/>
        <v>11</v>
      </c>
      <c r="M140" s="23">
        <f t="shared" si="20"/>
        <v>16</v>
      </c>
      <c r="N140" s="23">
        <f t="shared" si="20"/>
        <v>21</v>
      </c>
      <c r="O140" s="23">
        <f t="shared" si="20"/>
        <v>26</v>
      </c>
      <c r="P140" s="23">
        <f t="shared" si="20"/>
        <v>31</v>
      </c>
      <c r="Q140" s="23">
        <f t="shared" si="20"/>
        <v>36</v>
      </c>
      <c r="R140" s="20"/>
      <c r="S140" s="43" t="e">
        <f t="shared" si="16"/>
        <v>#N/A</v>
      </c>
      <c r="T140" s="43" t="e">
        <f>IF(A140=ROUND(Model!$C$14,1),ROUND(Model!$C$15,2),NA())</f>
        <v>#N/A</v>
      </c>
    </row>
    <row r="141" spans="1:20" x14ac:dyDescent="0.25">
      <c r="A141" s="22">
        <v>10.1</v>
      </c>
      <c r="B141" s="22"/>
      <c r="C141" s="23">
        <f t="shared" si="12"/>
        <v>12.375</v>
      </c>
      <c r="D141" s="23">
        <f t="shared" si="13"/>
        <v>10.606666666666667</v>
      </c>
      <c r="E141" s="23">
        <f t="shared" si="14"/>
        <v>20.2</v>
      </c>
      <c r="F141" s="23"/>
      <c r="G141" s="23">
        <f t="shared" si="15"/>
        <v>10.606666666666667</v>
      </c>
      <c r="H141" s="23"/>
      <c r="I141" s="23">
        <f t="shared" si="20"/>
        <v>-4.04</v>
      </c>
      <c r="J141" s="23">
        <f t="shared" si="20"/>
        <v>0.96</v>
      </c>
      <c r="K141" s="23">
        <f t="shared" si="20"/>
        <v>5.96</v>
      </c>
      <c r="L141" s="23">
        <f t="shared" si="20"/>
        <v>10.96</v>
      </c>
      <c r="M141" s="23">
        <f t="shared" si="20"/>
        <v>15.96</v>
      </c>
      <c r="N141" s="23">
        <f t="shared" si="20"/>
        <v>20.96</v>
      </c>
      <c r="O141" s="23">
        <f t="shared" si="20"/>
        <v>25.96</v>
      </c>
      <c r="P141" s="23">
        <f t="shared" si="20"/>
        <v>30.96</v>
      </c>
      <c r="Q141" s="23">
        <f t="shared" si="20"/>
        <v>35.96</v>
      </c>
      <c r="R141" s="20"/>
      <c r="S141" s="43" t="e">
        <f t="shared" si="16"/>
        <v>#N/A</v>
      </c>
      <c r="T141" s="43" t="e">
        <f>IF(A141=ROUND(Model!$C$14,1),ROUND(Model!$C$15,2),NA())</f>
        <v>#N/A</v>
      </c>
    </row>
    <row r="142" spans="1:20" x14ac:dyDescent="0.25">
      <c r="A142" s="22">
        <v>10.199999999999999</v>
      </c>
      <c r="B142" s="22"/>
      <c r="C142" s="23">
        <f t="shared" si="12"/>
        <v>12.250000000000002</v>
      </c>
      <c r="D142" s="23">
        <f t="shared" si="13"/>
        <v>10.546666666666665</v>
      </c>
      <c r="E142" s="23">
        <f t="shared" si="14"/>
        <v>20.399999999999999</v>
      </c>
      <c r="F142" s="23"/>
      <c r="G142" s="23">
        <f t="shared" si="15"/>
        <v>10.546666666666665</v>
      </c>
      <c r="H142" s="23"/>
      <c r="I142" s="23">
        <f t="shared" si="20"/>
        <v>-4.08</v>
      </c>
      <c r="J142" s="23">
        <f t="shared" si="20"/>
        <v>0.92</v>
      </c>
      <c r="K142" s="23">
        <f t="shared" si="20"/>
        <v>5.92</v>
      </c>
      <c r="L142" s="23">
        <f t="shared" si="20"/>
        <v>10.92</v>
      </c>
      <c r="M142" s="23">
        <f t="shared" si="20"/>
        <v>15.92</v>
      </c>
      <c r="N142" s="23">
        <f t="shared" si="20"/>
        <v>20.92</v>
      </c>
      <c r="O142" s="23">
        <f t="shared" si="20"/>
        <v>25.92</v>
      </c>
      <c r="P142" s="23">
        <f t="shared" si="20"/>
        <v>30.92</v>
      </c>
      <c r="Q142" s="23">
        <f t="shared" si="20"/>
        <v>35.92</v>
      </c>
      <c r="R142" s="20"/>
      <c r="S142" s="43" t="e">
        <f t="shared" si="16"/>
        <v>#N/A</v>
      </c>
      <c r="T142" s="43" t="e">
        <f>IF(A142=ROUND(Model!$C$14,1),ROUND(Model!$C$15,2),NA())</f>
        <v>#N/A</v>
      </c>
    </row>
    <row r="143" spans="1:20" x14ac:dyDescent="0.25">
      <c r="A143" s="22">
        <v>10.3</v>
      </c>
      <c r="B143" s="22"/>
      <c r="C143" s="23">
        <f t="shared" si="12"/>
        <v>12.125</v>
      </c>
      <c r="D143" s="23">
        <f t="shared" si="13"/>
        <v>10.486666666666668</v>
      </c>
      <c r="E143" s="23">
        <f t="shared" si="14"/>
        <v>20.6</v>
      </c>
      <c r="F143" s="23"/>
      <c r="G143" s="23">
        <f t="shared" si="15"/>
        <v>10.486666666666668</v>
      </c>
      <c r="H143" s="23"/>
      <c r="I143" s="23">
        <f t="shared" si="20"/>
        <v>-4.12</v>
      </c>
      <c r="J143" s="23">
        <f t="shared" si="20"/>
        <v>0.88</v>
      </c>
      <c r="K143" s="23">
        <f t="shared" si="20"/>
        <v>5.88</v>
      </c>
      <c r="L143" s="23">
        <f t="shared" si="20"/>
        <v>10.88</v>
      </c>
      <c r="M143" s="23">
        <f t="shared" si="20"/>
        <v>15.88</v>
      </c>
      <c r="N143" s="23">
        <f t="shared" si="20"/>
        <v>20.88</v>
      </c>
      <c r="O143" s="23">
        <f t="shared" si="20"/>
        <v>25.88</v>
      </c>
      <c r="P143" s="23">
        <f t="shared" si="20"/>
        <v>30.88</v>
      </c>
      <c r="Q143" s="23">
        <f t="shared" si="20"/>
        <v>35.880000000000003</v>
      </c>
      <c r="R143" s="23"/>
      <c r="S143" s="43" t="e">
        <f t="shared" si="16"/>
        <v>#N/A</v>
      </c>
      <c r="T143" s="43" t="e">
        <f>IF(A143=ROUND(Model!$C$14,1),ROUND(Model!$C$15,2),NA())</f>
        <v>#N/A</v>
      </c>
    </row>
    <row r="144" spans="1:20" x14ac:dyDescent="0.25">
      <c r="A144" s="22">
        <v>10.4</v>
      </c>
      <c r="B144" s="22"/>
      <c r="C144" s="23">
        <f t="shared" si="12"/>
        <v>12</v>
      </c>
      <c r="D144" s="23">
        <f t="shared" si="13"/>
        <v>10.426666666666666</v>
      </c>
      <c r="E144" s="23">
        <f t="shared" si="14"/>
        <v>20.8</v>
      </c>
      <c r="F144" s="23"/>
      <c r="G144" s="23">
        <f t="shared" si="15"/>
        <v>10.426666666666666</v>
      </c>
      <c r="H144" s="23"/>
      <c r="I144" s="23">
        <f t="shared" si="20"/>
        <v>-4.16</v>
      </c>
      <c r="J144" s="23">
        <f t="shared" si="20"/>
        <v>0.84</v>
      </c>
      <c r="K144" s="23">
        <f t="shared" si="20"/>
        <v>5.84</v>
      </c>
      <c r="L144" s="23">
        <f t="shared" si="20"/>
        <v>10.84</v>
      </c>
      <c r="M144" s="23">
        <f t="shared" si="20"/>
        <v>15.84</v>
      </c>
      <c r="N144" s="23">
        <f t="shared" si="20"/>
        <v>20.84</v>
      </c>
      <c r="O144" s="23">
        <f t="shared" si="20"/>
        <v>25.84</v>
      </c>
      <c r="P144" s="23">
        <f t="shared" si="20"/>
        <v>30.84</v>
      </c>
      <c r="Q144" s="23">
        <f t="shared" si="20"/>
        <v>35.840000000000003</v>
      </c>
      <c r="R144" s="20"/>
      <c r="S144" s="43" t="e">
        <f t="shared" si="16"/>
        <v>#N/A</v>
      </c>
      <c r="T144" s="43" t="e">
        <f>IF(A144=ROUND(Model!$C$14,1),ROUND(Model!$C$15,2),NA())</f>
        <v>#N/A</v>
      </c>
    </row>
    <row r="145" spans="1:20" x14ac:dyDescent="0.25">
      <c r="A145" s="22">
        <v>10.5</v>
      </c>
      <c r="B145" s="22"/>
      <c r="C145" s="23">
        <f t="shared" si="12"/>
        <v>11.875</v>
      </c>
      <c r="D145" s="23">
        <f t="shared" si="13"/>
        <v>10.366666666666667</v>
      </c>
      <c r="E145" s="23">
        <f t="shared" si="14"/>
        <v>21</v>
      </c>
      <c r="F145" s="23"/>
      <c r="G145" s="23">
        <f t="shared" si="15"/>
        <v>10.366666666666667</v>
      </c>
      <c r="H145" s="23"/>
      <c r="I145" s="23">
        <f t="shared" si="20"/>
        <v>-4.2</v>
      </c>
      <c r="J145" s="23">
        <f t="shared" si="20"/>
        <v>0.8</v>
      </c>
      <c r="K145" s="23">
        <f t="shared" si="20"/>
        <v>5.8</v>
      </c>
      <c r="L145" s="23">
        <f t="shared" si="20"/>
        <v>10.8</v>
      </c>
      <c r="M145" s="23">
        <f t="shared" si="20"/>
        <v>15.8</v>
      </c>
      <c r="N145" s="23">
        <f t="shared" si="20"/>
        <v>20.8</v>
      </c>
      <c r="O145" s="23">
        <f t="shared" si="20"/>
        <v>25.8</v>
      </c>
      <c r="P145" s="23">
        <f t="shared" si="20"/>
        <v>30.8</v>
      </c>
      <c r="Q145" s="23">
        <f t="shared" si="20"/>
        <v>35.799999999999997</v>
      </c>
      <c r="R145" s="20"/>
      <c r="S145" s="43" t="e">
        <f t="shared" si="16"/>
        <v>#N/A</v>
      </c>
      <c r="T145" s="43" t="e">
        <f>IF(A145=ROUND(Model!$C$14,1),ROUND(Model!$C$15,2),NA())</f>
        <v>#N/A</v>
      </c>
    </row>
    <row r="146" spans="1:20" x14ac:dyDescent="0.25">
      <c r="A146" s="22">
        <v>10.6</v>
      </c>
      <c r="B146" s="22"/>
      <c r="C146" s="23">
        <f t="shared" si="12"/>
        <v>11.75</v>
      </c>
      <c r="D146" s="23">
        <f t="shared" si="13"/>
        <v>10.306666666666668</v>
      </c>
      <c r="E146" s="23">
        <f t="shared" si="14"/>
        <v>21.2</v>
      </c>
      <c r="F146" s="23"/>
      <c r="G146" s="23">
        <f t="shared" si="15"/>
        <v>10.306666666666668</v>
      </c>
      <c r="H146" s="23"/>
      <c r="I146" s="23">
        <f t="shared" si="20"/>
        <v>-4.24</v>
      </c>
      <c r="J146" s="23">
        <f t="shared" si="20"/>
        <v>0.76</v>
      </c>
      <c r="K146" s="23">
        <f t="shared" si="20"/>
        <v>5.76</v>
      </c>
      <c r="L146" s="23">
        <f t="shared" si="20"/>
        <v>10.76</v>
      </c>
      <c r="M146" s="23">
        <f t="shared" si="20"/>
        <v>15.76</v>
      </c>
      <c r="N146" s="23">
        <f t="shared" si="20"/>
        <v>20.76</v>
      </c>
      <c r="O146" s="23">
        <f t="shared" si="20"/>
        <v>25.76</v>
      </c>
      <c r="P146" s="23">
        <f t="shared" si="20"/>
        <v>30.76</v>
      </c>
      <c r="Q146" s="23">
        <f t="shared" si="20"/>
        <v>35.76</v>
      </c>
      <c r="R146" s="20"/>
      <c r="S146" s="43" t="e">
        <f t="shared" si="16"/>
        <v>#N/A</v>
      </c>
      <c r="T146" s="43" t="e">
        <f>IF(A146=ROUND(Model!$C$14,1),ROUND(Model!$C$15,2),NA())</f>
        <v>#N/A</v>
      </c>
    </row>
    <row r="147" spans="1:20" x14ac:dyDescent="0.25">
      <c r="A147" s="22">
        <v>10.7</v>
      </c>
      <c r="B147" s="22"/>
      <c r="C147" s="23">
        <f t="shared" si="12"/>
        <v>11.625</v>
      </c>
      <c r="D147" s="23">
        <f t="shared" si="13"/>
        <v>10.246666666666666</v>
      </c>
      <c r="E147" s="23">
        <f t="shared" si="14"/>
        <v>21.4</v>
      </c>
      <c r="F147" s="23"/>
      <c r="G147" s="23">
        <f t="shared" si="15"/>
        <v>10.246666666666666</v>
      </c>
      <c r="H147" s="23"/>
      <c r="I147" s="23">
        <f t="shared" si="20"/>
        <v>-4.28</v>
      </c>
      <c r="J147" s="23">
        <f t="shared" si="20"/>
        <v>0.72</v>
      </c>
      <c r="K147" s="23">
        <f t="shared" si="20"/>
        <v>5.72</v>
      </c>
      <c r="L147" s="23">
        <f t="shared" si="20"/>
        <v>10.72</v>
      </c>
      <c r="M147" s="23">
        <f t="shared" si="20"/>
        <v>15.72</v>
      </c>
      <c r="N147" s="23">
        <f t="shared" si="20"/>
        <v>20.72</v>
      </c>
      <c r="O147" s="23">
        <f t="shared" si="20"/>
        <v>25.72</v>
      </c>
      <c r="P147" s="23">
        <f t="shared" si="20"/>
        <v>30.72</v>
      </c>
      <c r="Q147" s="23">
        <f t="shared" si="20"/>
        <v>35.72</v>
      </c>
      <c r="R147" s="20"/>
      <c r="S147" s="43" t="e">
        <f t="shared" si="16"/>
        <v>#N/A</v>
      </c>
      <c r="T147" s="43" t="e">
        <f>IF(A147=ROUND(Model!$C$14,1),ROUND(Model!$C$15,2),NA())</f>
        <v>#N/A</v>
      </c>
    </row>
    <row r="148" spans="1:20" x14ac:dyDescent="0.25">
      <c r="A148" s="22">
        <v>10.8</v>
      </c>
      <c r="B148" s="22"/>
      <c r="C148" s="23">
        <f t="shared" si="12"/>
        <v>11.5</v>
      </c>
      <c r="D148" s="23">
        <f t="shared" si="13"/>
        <v>10.186666666666667</v>
      </c>
      <c r="E148" s="23">
        <f t="shared" si="14"/>
        <v>21.6</v>
      </c>
      <c r="F148" s="23"/>
      <c r="G148" s="23">
        <f t="shared" si="15"/>
        <v>10.186666666666667</v>
      </c>
      <c r="H148" s="23"/>
      <c r="I148" s="23">
        <f t="shared" si="20"/>
        <v>-4.32</v>
      </c>
      <c r="J148" s="23">
        <f t="shared" si="20"/>
        <v>0.68</v>
      </c>
      <c r="K148" s="23">
        <f t="shared" si="20"/>
        <v>5.68</v>
      </c>
      <c r="L148" s="23">
        <f t="shared" si="20"/>
        <v>10.68</v>
      </c>
      <c r="M148" s="23">
        <f t="shared" si="20"/>
        <v>15.68</v>
      </c>
      <c r="N148" s="23">
        <f t="shared" si="20"/>
        <v>20.68</v>
      </c>
      <c r="O148" s="23">
        <f t="shared" si="20"/>
        <v>25.68</v>
      </c>
      <c r="P148" s="23">
        <f t="shared" si="20"/>
        <v>30.68</v>
      </c>
      <c r="Q148" s="23">
        <f t="shared" si="20"/>
        <v>35.68</v>
      </c>
      <c r="R148" s="20"/>
      <c r="S148" s="43" t="e">
        <f t="shared" si="16"/>
        <v>#N/A</v>
      </c>
      <c r="T148" s="43" t="e">
        <f>IF(A148=ROUND(Model!$C$14,1),ROUND(Model!$C$15,2),NA())</f>
        <v>#N/A</v>
      </c>
    </row>
    <row r="149" spans="1:20" x14ac:dyDescent="0.25">
      <c r="A149" s="22">
        <v>10.9</v>
      </c>
      <c r="B149" s="22"/>
      <c r="C149" s="23">
        <f t="shared" si="12"/>
        <v>11.375</v>
      </c>
      <c r="D149" s="23">
        <f t="shared" si="13"/>
        <v>10.126666666666665</v>
      </c>
      <c r="E149" s="23">
        <f t="shared" si="14"/>
        <v>21.8</v>
      </c>
      <c r="F149" s="23"/>
      <c r="G149" s="23">
        <f t="shared" si="15"/>
        <v>10.126666666666665</v>
      </c>
      <c r="H149" s="23"/>
      <c r="I149" s="23">
        <f t="shared" si="20"/>
        <v>-4.3600000000000003</v>
      </c>
      <c r="J149" s="23">
        <f t="shared" si="20"/>
        <v>0.64</v>
      </c>
      <c r="K149" s="23">
        <f t="shared" si="20"/>
        <v>5.64</v>
      </c>
      <c r="L149" s="23">
        <f t="shared" si="20"/>
        <v>10.64</v>
      </c>
      <c r="M149" s="23">
        <f t="shared" si="20"/>
        <v>15.64</v>
      </c>
      <c r="N149" s="23">
        <f t="shared" si="20"/>
        <v>20.64</v>
      </c>
      <c r="O149" s="23">
        <f t="shared" si="20"/>
        <v>25.64</v>
      </c>
      <c r="P149" s="23">
        <f t="shared" si="20"/>
        <v>30.64</v>
      </c>
      <c r="Q149" s="23">
        <f t="shared" si="20"/>
        <v>35.64</v>
      </c>
      <c r="R149" s="20"/>
      <c r="S149" s="43" t="e">
        <f t="shared" si="16"/>
        <v>#N/A</v>
      </c>
      <c r="T149" s="43" t="e">
        <f>IF(A149=ROUND(Model!$C$14,1),ROUND(Model!$C$15,2),NA())</f>
        <v>#N/A</v>
      </c>
    </row>
    <row r="150" spans="1:20" x14ac:dyDescent="0.25">
      <c r="A150" s="22">
        <v>11</v>
      </c>
      <c r="B150" s="22"/>
      <c r="C150" s="23">
        <f t="shared" si="12"/>
        <v>11.25</v>
      </c>
      <c r="D150" s="23">
        <f t="shared" si="13"/>
        <v>10.066666666666666</v>
      </c>
      <c r="E150" s="23">
        <f t="shared" si="14"/>
        <v>22</v>
      </c>
      <c r="F150" s="23"/>
      <c r="G150" s="23">
        <f t="shared" si="15"/>
        <v>10.066666666666666</v>
      </c>
      <c r="H150" s="23"/>
      <c r="I150" s="23">
        <f t="shared" ref="I150:Q159" si="21">(I$39-MarginSolarDisc*$A150)/MarginLunarOrb</f>
        <v>-4.4000000000000004</v>
      </c>
      <c r="J150" s="23">
        <f t="shared" si="21"/>
        <v>0.6</v>
      </c>
      <c r="K150" s="23">
        <f t="shared" si="21"/>
        <v>5.6</v>
      </c>
      <c r="L150" s="23">
        <f t="shared" si="21"/>
        <v>10.6</v>
      </c>
      <c r="M150" s="23">
        <f t="shared" si="21"/>
        <v>15.6</v>
      </c>
      <c r="N150" s="23">
        <f t="shared" si="21"/>
        <v>20.6</v>
      </c>
      <c r="O150" s="23">
        <f t="shared" si="21"/>
        <v>25.6</v>
      </c>
      <c r="P150" s="23">
        <f t="shared" si="21"/>
        <v>30.6</v>
      </c>
      <c r="Q150" s="23">
        <f t="shared" si="21"/>
        <v>35.6</v>
      </c>
      <c r="R150" s="20"/>
      <c r="S150" s="43" t="e">
        <f t="shared" si="16"/>
        <v>#N/A</v>
      </c>
      <c r="T150" s="43" t="e">
        <f>IF(A150=ROUND(Model!$C$14,1),ROUND(Model!$C$15,2),NA())</f>
        <v>#N/A</v>
      </c>
    </row>
    <row r="151" spans="1:20" x14ac:dyDescent="0.25">
      <c r="A151" s="22">
        <v>11.1</v>
      </c>
      <c r="B151" s="22"/>
      <c r="C151" s="23">
        <f t="shared" si="12"/>
        <v>11.125</v>
      </c>
      <c r="D151" s="23">
        <f t="shared" si="13"/>
        <v>10.006666666666668</v>
      </c>
      <c r="E151" s="23">
        <f t="shared" si="14"/>
        <v>22.2</v>
      </c>
      <c r="F151" s="23"/>
      <c r="G151" s="23">
        <f t="shared" si="15"/>
        <v>10.006666666666668</v>
      </c>
      <c r="H151" s="23"/>
      <c r="I151" s="23">
        <f t="shared" si="21"/>
        <v>-4.4400000000000004</v>
      </c>
      <c r="J151" s="23">
        <f t="shared" si="21"/>
        <v>0.56000000000000005</v>
      </c>
      <c r="K151" s="23">
        <f t="shared" si="21"/>
        <v>5.56</v>
      </c>
      <c r="L151" s="23">
        <f t="shared" si="21"/>
        <v>10.56</v>
      </c>
      <c r="M151" s="23">
        <f t="shared" si="21"/>
        <v>15.56</v>
      </c>
      <c r="N151" s="23">
        <f t="shared" si="21"/>
        <v>20.56</v>
      </c>
      <c r="O151" s="23">
        <f t="shared" si="21"/>
        <v>25.56</v>
      </c>
      <c r="P151" s="23">
        <f t="shared" si="21"/>
        <v>30.56</v>
      </c>
      <c r="Q151" s="23">
        <f t="shared" si="21"/>
        <v>35.56</v>
      </c>
      <c r="R151" s="20"/>
      <c r="S151" s="43" t="e">
        <f t="shared" si="16"/>
        <v>#N/A</v>
      </c>
      <c r="T151" s="43" t="e">
        <f>IF(A151=ROUND(Model!$C$14,1),ROUND(Model!$C$15,2),NA())</f>
        <v>#N/A</v>
      </c>
    </row>
    <row r="152" spans="1:20" x14ac:dyDescent="0.25">
      <c r="A152" s="22">
        <v>11.2</v>
      </c>
      <c r="B152" s="22"/>
      <c r="C152" s="23">
        <f t="shared" si="12"/>
        <v>11</v>
      </c>
      <c r="D152" s="23">
        <f t="shared" si="13"/>
        <v>9.9466666666666654</v>
      </c>
      <c r="E152" s="23">
        <f t="shared" si="14"/>
        <v>22.4</v>
      </c>
      <c r="F152" s="23"/>
      <c r="G152" s="23">
        <f t="shared" si="15"/>
        <v>9.9466666666666654</v>
      </c>
      <c r="H152" s="23"/>
      <c r="I152" s="23">
        <f t="shared" si="21"/>
        <v>-4.4800000000000004</v>
      </c>
      <c r="J152" s="23">
        <f t="shared" si="21"/>
        <v>0.52</v>
      </c>
      <c r="K152" s="23">
        <f t="shared" si="21"/>
        <v>5.52</v>
      </c>
      <c r="L152" s="23">
        <f t="shared" si="21"/>
        <v>10.52</v>
      </c>
      <c r="M152" s="23">
        <f t="shared" si="21"/>
        <v>15.52</v>
      </c>
      <c r="N152" s="23">
        <f t="shared" si="21"/>
        <v>20.52</v>
      </c>
      <c r="O152" s="23">
        <f t="shared" si="21"/>
        <v>25.52</v>
      </c>
      <c r="P152" s="23">
        <f t="shared" si="21"/>
        <v>30.52</v>
      </c>
      <c r="Q152" s="23">
        <f t="shared" si="21"/>
        <v>35.520000000000003</v>
      </c>
      <c r="R152" s="20"/>
      <c r="S152" s="43" t="e">
        <f t="shared" si="16"/>
        <v>#N/A</v>
      </c>
      <c r="T152" s="43" t="e">
        <f>IF(A152=ROUND(Model!$C$14,1),ROUND(Model!$C$15,2),NA())</f>
        <v>#N/A</v>
      </c>
    </row>
    <row r="153" spans="1:20" x14ac:dyDescent="0.25">
      <c r="A153" s="22">
        <v>11.3</v>
      </c>
      <c r="B153" s="22"/>
      <c r="C153" s="23">
        <f t="shared" si="12"/>
        <v>10.875</v>
      </c>
      <c r="D153" s="23">
        <f t="shared" si="13"/>
        <v>9.8866666666666667</v>
      </c>
      <c r="E153" s="23">
        <f t="shared" si="14"/>
        <v>22.6</v>
      </c>
      <c r="F153" s="23"/>
      <c r="G153" s="23">
        <f t="shared" si="15"/>
        <v>9.8866666666666667</v>
      </c>
      <c r="H153" s="23"/>
      <c r="I153" s="23">
        <f t="shared" si="21"/>
        <v>-4.5199999999999996</v>
      </c>
      <c r="J153" s="23">
        <f t="shared" si="21"/>
        <v>0.48</v>
      </c>
      <c r="K153" s="23">
        <f t="shared" si="21"/>
        <v>5.48</v>
      </c>
      <c r="L153" s="23">
        <f t="shared" si="21"/>
        <v>10.48</v>
      </c>
      <c r="M153" s="23">
        <f t="shared" si="21"/>
        <v>15.48</v>
      </c>
      <c r="N153" s="23">
        <f t="shared" si="21"/>
        <v>20.48</v>
      </c>
      <c r="O153" s="23">
        <f t="shared" si="21"/>
        <v>25.48</v>
      </c>
      <c r="P153" s="23">
        <f t="shared" si="21"/>
        <v>30.48</v>
      </c>
      <c r="Q153" s="23">
        <f t="shared" si="21"/>
        <v>35.479999999999997</v>
      </c>
      <c r="R153" s="20"/>
      <c r="S153" s="43" t="e">
        <f t="shared" si="16"/>
        <v>#N/A</v>
      </c>
      <c r="T153" s="43" t="e">
        <f>IF(A153=ROUND(Model!$C$14,1),ROUND(Model!$C$15,2),NA())</f>
        <v>#N/A</v>
      </c>
    </row>
    <row r="154" spans="1:20" x14ac:dyDescent="0.25">
      <c r="A154" s="22">
        <v>11.4</v>
      </c>
      <c r="B154" s="22"/>
      <c r="C154" s="23">
        <f t="shared" si="12"/>
        <v>10.75</v>
      </c>
      <c r="D154" s="23">
        <f t="shared" si="13"/>
        <v>9.8266666666666644</v>
      </c>
      <c r="E154" s="23">
        <f t="shared" si="14"/>
        <v>22.8</v>
      </c>
      <c r="F154" s="23"/>
      <c r="G154" s="23">
        <f t="shared" si="15"/>
        <v>9.8266666666666644</v>
      </c>
      <c r="H154" s="23"/>
      <c r="I154" s="23">
        <f t="shared" si="21"/>
        <v>-4.5599999999999996</v>
      </c>
      <c r="J154" s="23">
        <f t="shared" si="21"/>
        <v>0.44</v>
      </c>
      <c r="K154" s="23">
        <f t="shared" si="21"/>
        <v>5.44</v>
      </c>
      <c r="L154" s="23">
        <f t="shared" si="21"/>
        <v>10.44</v>
      </c>
      <c r="M154" s="23">
        <f t="shared" si="21"/>
        <v>15.44</v>
      </c>
      <c r="N154" s="23">
        <f t="shared" si="21"/>
        <v>20.440000000000001</v>
      </c>
      <c r="O154" s="23">
        <f t="shared" si="21"/>
        <v>25.44</v>
      </c>
      <c r="P154" s="23">
        <f t="shared" si="21"/>
        <v>30.44</v>
      </c>
      <c r="Q154" s="23">
        <f t="shared" si="21"/>
        <v>35.44</v>
      </c>
      <c r="R154" s="20"/>
      <c r="S154" s="43" t="e">
        <f t="shared" si="16"/>
        <v>#N/A</v>
      </c>
      <c r="T154" s="43" t="e">
        <f>IF(A154=ROUND(Model!$C$14,1),ROUND(Model!$C$15,2),NA())</f>
        <v>#N/A</v>
      </c>
    </row>
    <row r="155" spans="1:20" x14ac:dyDescent="0.25">
      <c r="A155" s="22">
        <v>11.5</v>
      </c>
      <c r="B155" s="22"/>
      <c r="C155" s="23">
        <f t="shared" si="12"/>
        <v>10.625</v>
      </c>
      <c r="D155" s="23">
        <f t="shared" si="13"/>
        <v>9.7666666666666675</v>
      </c>
      <c r="E155" s="23">
        <f t="shared" si="14"/>
        <v>23</v>
      </c>
      <c r="F155" s="23"/>
      <c r="G155" s="23">
        <f t="shared" si="15"/>
        <v>9.7666666666666675</v>
      </c>
      <c r="H155" s="23"/>
      <c r="I155" s="23">
        <f t="shared" si="21"/>
        <v>-4.5999999999999996</v>
      </c>
      <c r="J155" s="23">
        <f t="shared" si="21"/>
        <v>0.4</v>
      </c>
      <c r="K155" s="23">
        <f t="shared" si="21"/>
        <v>5.4</v>
      </c>
      <c r="L155" s="23">
        <f t="shared" si="21"/>
        <v>10.4</v>
      </c>
      <c r="M155" s="23">
        <f t="shared" si="21"/>
        <v>15.4</v>
      </c>
      <c r="N155" s="23">
        <f t="shared" si="21"/>
        <v>20.399999999999999</v>
      </c>
      <c r="O155" s="23">
        <f t="shared" si="21"/>
        <v>25.4</v>
      </c>
      <c r="P155" s="23">
        <f t="shared" si="21"/>
        <v>30.4</v>
      </c>
      <c r="Q155" s="23">
        <f t="shared" si="21"/>
        <v>35.4</v>
      </c>
      <c r="R155" s="20"/>
      <c r="S155" s="43" t="e">
        <f t="shared" si="16"/>
        <v>#N/A</v>
      </c>
      <c r="T155" s="43" t="e">
        <f>IF(A155=ROUND(Model!$C$14,1),ROUND(Model!$C$15,2),NA())</f>
        <v>#N/A</v>
      </c>
    </row>
    <row r="156" spans="1:20" x14ac:dyDescent="0.25">
      <c r="A156" s="22">
        <v>11.6</v>
      </c>
      <c r="B156" s="22"/>
      <c r="C156" s="23">
        <f t="shared" si="12"/>
        <v>10.5</v>
      </c>
      <c r="D156" s="23">
        <f t="shared" si="13"/>
        <v>9.7066666666666688</v>
      </c>
      <c r="E156" s="23">
        <f t="shared" si="14"/>
        <v>23.2</v>
      </c>
      <c r="F156" s="23"/>
      <c r="G156" s="23">
        <f t="shared" si="15"/>
        <v>9.7066666666666688</v>
      </c>
      <c r="H156" s="23"/>
      <c r="I156" s="23">
        <f t="shared" si="21"/>
        <v>-4.6399999999999997</v>
      </c>
      <c r="J156" s="23">
        <f t="shared" si="21"/>
        <v>0.36</v>
      </c>
      <c r="K156" s="23">
        <f t="shared" si="21"/>
        <v>5.36</v>
      </c>
      <c r="L156" s="23">
        <f t="shared" si="21"/>
        <v>10.36</v>
      </c>
      <c r="M156" s="23">
        <f t="shared" si="21"/>
        <v>15.36</v>
      </c>
      <c r="N156" s="23">
        <f t="shared" si="21"/>
        <v>20.36</v>
      </c>
      <c r="O156" s="23">
        <f t="shared" si="21"/>
        <v>25.36</v>
      </c>
      <c r="P156" s="23">
        <f t="shared" si="21"/>
        <v>30.36</v>
      </c>
      <c r="Q156" s="23">
        <f t="shared" si="21"/>
        <v>35.36</v>
      </c>
      <c r="R156" s="20"/>
      <c r="S156" s="43" t="e">
        <f t="shared" si="16"/>
        <v>#N/A</v>
      </c>
      <c r="T156" s="43" t="e">
        <f>IF(A156=ROUND(Model!$C$14,1),ROUND(Model!$C$15,2),NA())</f>
        <v>#N/A</v>
      </c>
    </row>
    <row r="157" spans="1:20" x14ac:dyDescent="0.25">
      <c r="A157" s="22">
        <v>11.7</v>
      </c>
      <c r="B157" s="22"/>
      <c r="C157" s="23">
        <f t="shared" si="12"/>
        <v>10.375</v>
      </c>
      <c r="D157" s="23">
        <f t="shared" si="13"/>
        <v>9.6466666666666665</v>
      </c>
      <c r="E157" s="23">
        <f t="shared" si="14"/>
        <v>23.4</v>
      </c>
      <c r="F157" s="23"/>
      <c r="G157" s="23">
        <f t="shared" si="15"/>
        <v>9.6466666666666665</v>
      </c>
      <c r="H157" s="23"/>
      <c r="I157" s="23">
        <f t="shared" si="21"/>
        <v>-4.68</v>
      </c>
      <c r="J157" s="23">
        <f t="shared" si="21"/>
        <v>0.32</v>
      </c>
      <c r="K157" s="23">
        <f t="shared" si="21"/>
        <v>5.32</v>
      </c>
      <c r="L157" s="23">
        <f t="shared" si="21"/>
        <v>10.32</v>
      </c>
      <c r="M157" s="23">
        <f t="shared" si="21"/>
        <v>15.32</v>
      </c>
      <c r="N157" s="23">
        <f t="shared" si="21"/>
        <v>20.32</v>
      </c>
      <c r="O157" s="23">
        <f t="shared" si="21"/>
        <v>25.32</v>
      </c>
      <c r="P157" s="23">
        <f t="shared" si="21"/>
        <v>30.32</v>
      </c>
      <c r="Q157" s="23">
        <f t="shared" si="21"/>
        <v>35.32</v>
      </c>
      <c r="R157" s="20"/>
      <c r="S157" s="43" t="e">
        <f t="shared" si="16"/>
        <v>#N/A</v>
      </c>
      <c r="T157" s="43" t="e">
        <f>IF(A157=ROUND(Model!$C$14,1),ROUND(Model!$C$15,2),NA())</f>
        <v>#N/A</v>
      </c>
    </row>
    <row r="158" spans="1:20" x14ac:dyDescent="0.25">
      <c r="A158" s="22">
        <v>11.8</v>
      </c>
      <c r="B158" s="22"/>
      <c r="C158" s="23">
        <f t="shared" si="12"/>
        <v>10.25</v>
      </c>
      <c r="D158" s="23">
        <f t="shared" si="13"/>
        <v>9.5866666666666678</v>
      </c>
      <c r="E158" s="23">
        <f t="shared" si="14"/>
        <v>23.6</v>
      </c>
      <c r="F158" s="23"/>
      <c r="G158" s="23">
        <f t="shared" si="15"/>
        <v>9.5866666666666678</v>
      </c>
      <c r="H158" s="23"/>
      <c r="I158" s="23">
        <f t="shared" si="21"/>
        <v>-4.72</v>
      </c>
      <c r="J158" s="23">
        <f t="shared" si="21"/>
        <v>0.28000000000000003</v>
      </c>
      <c r="K158" s="23">
        <f t="shared" si="21"/>
        <v>5.28</v>
      </c>
      <c r="L158" s="23">
        <f t="shared" si="21"/>
        <v>10.28</v>
      </c>
      <c r="M158" s="23">
        <f t="shared" si="21"/>
        <v>15.28</v>
      </c>
      <c r="N158" s="23">
        <f t="shared" si="21"/>
        <v>20.28</v>
      </c>
      <c r="O158" s="23">
        <f t="shared" si="21"/>
        <v>25.28</v>
      </c>
      <c r="P158" s="23">
        <f t="shared" si="21"/>
        <v>30.28</v>
      </c>
      <c r="Q158" s="23">
        <f t="shared" si="21"/>
        <v>35.28</v>
      </c>
      <c r="R158" s="20"/>
      <c r="S158" s="43" t="e">
        <f t="shared" si="16"/>
        <v>#N/A</v>
      </c>
      <c r="T158" s="43" t="e">
        <f>IF(A158=ROUND(Model!$C$14,1),ROUND(Model!$C$15,2),NA())</f>
        <v>#N/A</v>
      </c>
    </row>
    <row r="159" spans="1:20" x14ac:dyDescent="0.25">
      <c r="A159" s="22">
        <v>11.9</v>
      </c>
      <c r="B159" s="22"/>
      <c r="C159" s="23">
        <f t="shared" si="12"/>
        <v>10.125</v>
      </c>
      <c r="D159" s="23">
        <f t="shared" si="13"/>
        <v>9.5266666666666655</v>
      </c>
      <c r="E159" s="23">
        <f t="shared" si="14"/>
        <v>23.8</v>
      </c>
      <c r="F159" s="23"/>
      <c r="G159" s="23">
        <f t="shared" si="15"/>
        <v>9.5266666666666655</v>
      </c>
      <c r="H159" s="23"/>
      <c r="I159" s="23">
        <f t="shared" si="21"/>
        <v>-4.76</v>
      </c>
      <c r="J159" s="23">
        <f t="shared" si="21"/>
        <v>0.24</v>
      </c>
      <c r="K159" s="23">
        <f t="shared" si="21"/>
        <v>5.24</v>
      </c>
      <c r="L159" s="23">
        <f t="shared" si="21"/>
        <v>10.24</v>
      </c>
      <c r="M159" s="23">
        <f t="shared" si="21"/>
        <v>15.24</v>
      </c>
      <c r="N159" s="23">
        <f t="shared" si="21"/>
        <v>20.239999999999998</v>
      </c>
      <c r="O159" s="23">
        <f t="shared" si="21"/>
        <v>25.24</v>
      </c>
      <c r="P159" s="23">
        <f t="shared" si="21"/>
        <v>30.24</v>
      </c>
      <c r="Q159" s="23">
        <f t="shared" si="21"/>
        <v>35.24</v>
      </c>
      <c r="R159" s="20"/>
      <c r="S159" s="43" t="e">
        <f t="shared" si="16"/>
        <v>#N/A</v>
      </c>
      <c r="T159" s="43" t="e">
        <f>IF(A159=ROUND(Model!$C$14,1),ROUND(Model!$C$15,2),NA())</f>
        <v>#N/A</v>
      </c>
    </row>
    <row r="160" spans="1:20" x14ac:dyDescent="0.25">
      <c r="A160" s="22">
        <v>12</v>
      </c>
      <c r="B160" s="22"/>
      <c r="C160" s="23">
        <f t="shared" si="12"/>
        <v>10</v>
      </c>
      <c r="D160" s="23">
        <f t="shared" si="13"/>
        <v>9.4666666666666668</v>
      </c>
      <c r="E160" s="23">
        <f t="shared" si="14"/>
        <v>24</v>
      </c>
      <c r="F160" s="23"/>
      <c r="G160" s="23">
        <f t="shared" si="15"/>
        <v>9.4666666666666668</v>
      </c>
      <c r="H160" s="23"/>
      <c r="I160" s="23">
        <f t="shared" ref="I160:Q169" si="22">(I$39-MarginSolarDisc*$A160)/MarginLunarOrb</f>
        <v>-4.8</v>
      </c>
      <c r="J160" s="23">
        <f t="shared" si="22"/>
        <v>0.2</v>
      </c>
      <c r="K160" s="23">
        <f t="shared" si="22"/>
        <v>5.2</v>
      </c>
      <c r="L160" s="23">
        <f t="shared" si="22"/>
        <v>10.199999999999999</v>
      </c>
      <c r="M160" s="23">
        <f t="shared" si="22"/>
        <v>15.2</v>
      </c>
      <c r="N160" s="23">
        <f t="shared" si="22"/>
        <v>20.2</v>
      </c>
      <c r="O160" s="23">
        <f t="shared" si="22"/>
        <v>25.2</v>
      </c>
      <c r="P160" s="23">
        <f t="shared" si="22"/>
        <v>30.2</v>
      </c>
      <c r="Q160" s="23">
        <f t="shared" si="22"/>
        <v>35.200000000000003</v>
      </c>
      <c r="R160" s="23"/>
      <c r="S160" s="43" t="e">
        <f t="shared" si="16"/>
        <v>#N/A</v>
      </c>
      <c r="T160" s="43" t="e">
        <f>IF(A160=ROUND(Model!$C$14,1),ROUND(Model!$C$15,2),NA())</f>
        <v>#N/A</v>
      </c>
    </row>
    <row r="161" spans="1:20" x14ac:dyDescent="0.25">
      <c r="A161" s="22">
        <v>12.1</v>
      </c>
      <c r="B161" s="22"/>
      <c r="C161" s="23">
        <f t="shared" si="12"/>
        <v>9.875</v>
      </c>
      <c r="D161" s="23">
        <f t="shared" si="13"/>
        <v>9.4066666666666681</v>
      </c>
      <c r="E161" s="23">
        <f t="shared" si="14"/>
        <v>24.2</v>
      </c>
      <c r="F161" s="23"/>
      <c r="G161" s="23">
        <f t="shared" si="15"/>
        <v>9.4066666666666681</v>
      </c>
      <c r="H161" s="23"/>
      <c r="I161" s="23">
        <f t="shared" si="22"/>
        <v>-4.84</v>
      </c>
      <c r="J161" s="23">
        <f t="shared" si="22"/>
        <v>0.16</v>
      </c>
      <c r="K161" s="23">
        <f t="shared" si="22"/>
        <v>5.16</v>
      </c>
      <c r="L161" s="23">
        <f t="shared" si="22"/>
        <v>10.16</v>
      </c>
      <c r="M161" s="23">
        <f t="shared" si="22"/>
        <v>15.16</v>
      </c>
      <c r="N161" s="23">
        <f t="shared" si="22"/>
        <v>20.16</v>
      </c>
      <c r="O161" s="23">
        <f t="shared" si="22"/>
        <v>25.16</v>
      </c>
      <c r="P161" s="23">
        <f t="shared" si="22"/>
        <v>30.16</v>
      </c>
      <c r="Q161" s="23">
        <f t="shared" si="22"/>
        <v>35.159999999999997</v>
      </c>
      <c r="R161" s="20"/>
      <c r="S161" s="43" t="e">
        <f t="shared" si="16"/>
        <v>#N/A</v>
      </c>
      <c r="T161" s="43" t="e">
        <f>IF(A161=ROUND(Model!$C$14,1),ROUND(Model!$C$15,2),NA())</f>
        <v>#N/A</v>
      </c>
    </row>
    <row r="162" spans="1:20" x14ac:dyDescent="0.25">
      <c r="A162" s="22">
        <v>12.2</v>
      </c>
      <c r="B162" s="22"/>
      <c r="C162" s="23">
        <f t="shared" si="12"/>
        <v>9.75</v>
      </c>
      <c r="D162" s="23">
        <f t="shared" si="13"/>
        <v>9.3466666666666658</v>
      </c>
      <c r="E162" s="23">
        <f t="shared" si="14"/>
        <v>24.4</v>
      </c>
      <c r="F162" s="23"/>
      <c r="G162" s="23">
        <f t="shared" si="15"/>
        <v>9.3466666666666658</v>
      </c>
      <c r="H162" s="23"/>
      <c r="I162" s="23">
        <f t="shared" si="22"/>
        <v>-4.88</v>
      </c>
      <c r="J162" s="23">
        <f t="shared" si="22"/>
        <v>0.12</v>
      </c>
      <c r="K162" s="23">
        <f t="shared" si="22"/>
        <v>5.12</v>
      </c>
      <c r="L162" s="23">
        <f t="shared" si="22"/>
        <v>10.119999999999999</v>
      </c>
      <c r="M162" s="23">
        <f t="shared" si="22"/>
        <v>15.12</v>
      </c>
      <c r="N162" s="23">
        <f t="shared" si="22"/>
        <v>20.12</v>
      </c>
      <c r="O162" s="23">
        <f t="shared" si="22"/>
        <v>25.12</v>
      </c>
      <c r="P162" s="23">
        <f t="shared" si="22"/>
        <v>30.12</v>
      </c>
      <c r="Q162" s="23">
        <f t="shared" si="22"/>
        <v>35.119999999999997</v>
      </c>
      <c r="R162" s="20"/>
      <c r="S162" s="43" t="e">
        <f t="shared" si="16"/>
        <v>#N/A</v>
      </c>
      <c r="T162" s="43" t="e">
        <f>IF(A162=ROUND(Model!$C$14,1),ROUND(Model!$C$15,2),NA())</f>
        <v>#N/A</v>
      </c>
    </row>
    <row r="163" spans="1:20" x14ac:dyDescent="0.25">
      <c r="A163" s="22">
        <v>12.3</v>
      </c>
      <c r="B163" s="22"/>
      <c r="C163" s="23">
        <f t="shared" si="12"/>
        <v>9.625</v>
      </c>
      <c r="D163" s="23">
        <f t="shared" si="13"/>
        <v>9.2866666666666671</v>
      </c>
      <c r="E163" s="23">
        <f t="shared" si="14"/>
        <v>24.6</v>
      </c>
      <c r="F163" s="23"/>
      <c r="G163" s="23">
        <f t="shared" si="15"/>
        <v>9.2866666666666671</v>
      </c>
      <c r="H163" s="23"/>
      <c r="I163" s="23">
        <f t="shared" si="22"/>
        <v>-4.92</v>
      </c>
      <c r="J163" s="23">
        <f t="shared" si="22"/>
        <v>0.08</v>
      </c>
      <c r="K163" s="23">
        <f t="shared" si="22"/>
        <v>5.08</v>
      </c>
      <c r="L163" s="23">
        <f t="shared" si="22"/>
        <v>10.08</v>
      </c>
      <c r="M163" s="23">
        <f t="shared" si="22"/>
        <v>15.08</v>
      </c>
      <c r="N163" s="23">
        <f t="shared" si="22"/>
        <v>20.079999999999998</v>
      </c>
      <c r="O163" s="23">
        <f t="shared" si="22"/>
        <v>25.08</v>
      </c>
      <c r="P163" s="23">
        <f t="shared" si="22"/>
        <v>30.08</v>
      </c>
      <c r="Q163" s="23">
        <f t="shared" si="22"/>
        <v>35.08</v>
      </c>
      <c r="R163" s="20"/>
      <c r="S163" s="43" t="e">
        <f t="shared" si="16"/>
        <v>#N/A</v>
      </c>
      <c r="T163" s="43" t="e">
        <f>IF(A163=ROUND(Model!$C$14,1),ROUND(Model!$C$15,2),NA())</f>
        <v>#N/A</v>
      </c>
    </row>
    <row r="164" spans="1:20" x14ac:dyDescent="0.25">
      <c r="A164" s="22">
        <v>12.4</v>
      </c>
      <c r="B164" s="22"/>
      <c r="C164" s="23">
        <f t="shared" si="12"/>
        <v>9.5</v>
      </c>
      <c r="D164" s="23">
        <f t="shared" si="13"/>
        <v>9.2266666666666648</v>
      </c>
      <c r="E164" s="23">
        <f t="shared" si="14"/>
        <v>24.8</v>
      </c>
      <c r="F164" s="23"/>
      <c r="G164" s="23">
        <f t="shared" si="15"/>
        <v>9.2266666666666648</v>
      </c>
      <c r="H164" s="23"/>
      <c r="I164" s="23">
        <f t="shared" si="22"/>
        <v>-4.96</v>
      </c>
      <c r="J164" s="23">
        <f t="shared" si="22"/>
        <v>0.04</v>
      </c>
      <c r="K164" s="23">
        <f t="shared" si="22"/>
        <v>5.04</v>
      </c>
      <c r="L164" s="23">
        <f t="shared" si="22"/>
        <v>10.039999999999999</v>
      </c>
      <c r="M164" s="23">
        <f t="shared" si="22"/>
        <v>15.04</v>
      </c>
      <c r="N164" s="23">
        <f t="shared" si="22"/>
        <v>20.04</v>
      </c>
      <c r="O164" s="23">
        <f t="shared" si="22"/>
        <v>25.04</v>
      </c>
      <c r="P164" s="23">
        <f t="shared" si="22"/>
        <v>30.04</v>
      </c>
      <c r="Q164" s="23">
        <f t="shared" si="22"/>
        <v>35.04</v>
      </c>
      <c r="R164" s="20"/>
      <c r="S164" s="43" t="e">
        <f t="shared" si="16"/>
        <v>#N/A</v>
      </c>
      <c r="T164" s="43" t="e">
        <f>IF(A164=ROUND(Model!$C$14,1),ROUND(Model!$C$15,2),NA())</f>
        <v>#N/A</v>
      </c>
    </row>
    <row r="165" spans="1:20" x14ac:dyDescent="0.25">
      <c r="A165" s="22">
        <v>12.5</v>
      </c>
      <c r="B165" s="22"/>
      <c r="C165" s="23">
        <f t="shared" si="12"/>
        <v>9.375</v>
      </c>
      <c r="D165" s="23">
        <f t="shared" si="13"/>
        <v>9.1666666666666661</v>
      </c>
      <c r="E165" s="23">
        <f t="shared" si="14"/>
        <v>25</v>
      </c>
      <c r="F165" s="23"/>
      <c r="G165" s="23">
        <f t="shared" si="15"/>
        <v>9.1666666666666661</v>
      </c>
      <c r="H165" s="23"/>
      <c r="I165" s="23">
        <f t="shared" si="22"/>
        <v>-5</v>
      </c>
      <c r="J165" s="23">
        <f t="shared" si="22"/>
        <v>0</v>
      </c>
      <c r="K165" s="23">
        <f t="shared" si="22"/>
        <v>5</v>
      </c>
      <c r="L165" s="23">
        <f t="shared" si="22"/>
        <v>10</v>
      </c>
      <c r="M165" s="23">
        <f t="shared" si="22"/>
        <v>15</v>
      </c>
      <c r="N165" s="23">
        <f t="shared" si="22"/>
        <v>20</v>
      </c>
      <c r="O165" s="23">
        <f t="shared" si="22"/>
        <v>25</v>
      </c>
      <c r="P165" s="23">
        <f t="shared" si="22"/>
        <v>30</v>
      </c>
      <c r="Q165" s="23">
        <f t="shared" si="22"/>
        <v>35</v>
      </c>
      <c r="R165" s="23"/>
      <c r="S165" s="43" t="e">
        <f t="shared" si="16"/>
        <v>#N/A</v>
      </c>
      <c r="T165" s="43" t="e">
        <f>IF(A165=ROUND(Model!$C$14,1),ROUND(Model!$C$15,2),NA())</f>
        <v>#N/A</v>
      </c>
    </row>
    <row r="166" spans="1:20" x14ac:dyDescent="0.25">
      <c r="A166" s="22">
        <v>12.6</v>
      </c>
      <c r="B166" s="22"/>
      <c r="C166" s="23">
        <f t="shared" si="12"/>
        <v>9.25</v>
      </c>
      <c r="D166" s="23">
        <f t="shared" si="13"/>
        <v>9.1066666666666674</v>
      </c>
      <c r="E166" s="23">
        <f t="shared" si="14"/>
        <v>25.2</v>
      </c>
      <c r="F166" s="23"/>
      <c r="G166" s="23">
        <f t="shared" si="15"/>
        <v>9.1066666666666674</v>
      </c>
      <c r="H166" s="23"/>
      <c r="I166" s="23">
        <f t="shared" si="22"/>
        <v>-5.04</v>
      </c>
      <c r="J166" s="23">
        <f t="shared" si="22"/>
        <v>-0.04</v>
      </c>
      <c r="K166" s="23">
        <f t="shared" si="22"/>
        <v>4.96</v>
      </c>
      <c r="L166" s="23">
        <f t="shared" si="22"/>
        <v>9.9600000000000009</v>
      </c>
      <c r="M166" s="23">
        <f t="shared" si="22"/>
        <v>14.96</v>
      </c>
      <c r="N166" s="23">
        <f t="shared" si="22"/>
        <v>19.96</v>
      </c>
      <c r="O166" s="23">
        <f t="shared" si="22"/>
        <v>24.96</v>
      </c>
      <c r="P166" s="23">
        <f t="shared" si="22"/>
        <v>29.96</v>
      </c>
      <c r="Q166" s="23">
        <f t="shared" si="22"/>
        <v>34.96</v>
      </c>
      <c r="R166" s="20"/>
      <c r="S166" s="43" t="e">
        <f t="shared" si="16"/>
        <v>#N/A</v>
      </c>
      <c r="T166" s="43" t="e">
        <f>IF(A166=ROUND(Model!$C$14,1),ROUND(Model!$C$15,2),NA())</f>
        <v>#N/A</v>
      </c>
    </row>
    <row r="167" spans="1:20" x14ac:dyDescent="0.25">
      <c r="A167" s="22">
        <v>12.7</v>
      </c>
      <c r="B167" s="22"/>
      <c r="C167" s="23">
        <f t="shared" si="12"/>
        <v>9.125</v>
      </c>
      <c r="D167" s="23">
        <f t="shared" si="13"/>
        <v>9.0466666666666651</v>
      </c>
      <c r="E167" s="23">
        <f t="shared" si="14"/>
        <v>25.4</v>
      </c>
      <c r="F167" s="23"/>
      <c r="G167" s="23">
        <f t="shared" si="15"/>
        <v>9.0466666666666651</v>
      </c>
      <c r="H167" s="23"/>
      <c r="I167" s="23">
        <f t="shared" si="22"/>
        <v>-5.08</v>
      </c>
      <c r="J167" s="23">
        <f t="shared" si="22"/>
        <v>-0.08</v>
      </c>
      <c r="K167" s="23">
        <f t="shared" si="22"/>
        <v>4.92</v>
      </c>
      <c r="L167" s="23">
        <f t="shared" si="22"/>
        <v>9.92</v>
      </c>
      <c r="M167" s="23">
        <f t="shared" si="22"/>
        <v>14.92</v>
      </c>
      <c r="N167" s="23">
        <f t="shared" si="22"/>
        <v>19.920000000000002</v>
      </c>
      <c r="O167" s="23">
        <f t="shared" si="22"/>
        <v>24.92</v>
      </c>
      <c r="P167" s="23">
        <f t="shared" si="22"/>
        <v>29.92</v>
      </c>
      <c r="Q167" s="23">
        <f t="shared" si="22"/>
        <v>34.92</v>
      </c>
      <c r="R167" s="20"/>
      <c r="S167" s="43" t="e">
        <f t="shared" si="16"/>
        <v>#N/A</v>
      </c>
      <c r="T167" s="43" t="e">
        <f>IF(A167=ROUND(Model!$C$14,1),ROUND(Model!$C$15,2),NA())</f>
        <v>#N/A</v>
      </c>
    </row>
    <row r="168" spans="1:20" x14ac:dyDescent="0.25">
      <c r="A168" s="22">
        <v>12.8</v>
      </c>
      <c r="B168" s="22"/>
      <c r="C168" s="23">
        <f t="shared" ref="C168:C231" si="23">(dAvailablePeople-PeopleSolarDisc*A168)/PeopleLunarOrb</f>
        <v>9</v>
      </c>
      <c r="D168" s="23">
        <f t="shared" ref="D168:D231" si="24">(dAvailableMaterials-MaterialsSolarDisc*A168)/MaterialsLunarOrb</f>
        <v>8.9866666666666681</v>
      </c>
      <c r="E168" s="23">
        <f t="shared" ref="E168:E231" si="25">Combo*A168</f>
        <v>25.6</v>
      </c>
      <c r="F168" s="23"/>
      <c r="G168" s="23">
        <f t="shared" ref="G168:G231" si="26">MAX(MIN(C168:E168),0)</f>
        <v>8.9866666666666681</v>
      </c>
      <c r="H168" s="23"/>
      <c r="I168" s="23">
        <f t="shared" si="22"/>
        <v>-5.12</v>
      </c>
      <c r="J168" s="23">
        <f t="shared" si="22"/>
        <v>-0.12</v>
      </c>
      <c r="K168" s="23">
        <f t="shared" si="22"/>
        <v>4.88</v>
      </c>
      <c r="L168" s="23">
        <f t="shared" si="22"/>
        <v>9.8800000000000008</v>
      </c>
      <c r="M168" s="23">
        <f t="shared" si="22"/>
        <v>14.88</v>
      </c>
      <c r="N168" s="23">
        <f t="shared" si="22"/>
        <v>19.88</v>
      </c>
      <c r="O168" s="23">
        <f t="shared" si="22"/>
        <v>24.88</v>
      </c>
      <c r="P168" s="23">
        <f t="shared" si="22"/>
        <v>29.88</v>
      </c>
      <c r="Q168" s="23">
        <f t="shared" si="22"/>
        <v>34.880000000000003</v>
      </c>
      <c r="R168" s="20"/>
      <c r="S168" s="43" t="e">
        <f t="shared" ref="S168:S231" si="27">IF(A168=ROUND(vProductionSolarDisc,1),ROUND(vProductionLunarOrb,2),NA())</f>
        <v>#N/A</v>
      </c>
      <c r="T168" s="43" t="e">
        <f>IF(A168=ROUND(Model!$C$14,1),ROUND(Model!$C$15,2),NA())</f>
        <v>#N/A</v>
      </c>
    </row>
    <row r="169" spans="1:20" x14ac:dyDescent="0.25">
      <c r="A169" s="22">
        <v>12.9</v>
      </c>
      <c r="B169" s="22"/>
      <c r="C169" s="23">
        <f t="shared" si="23"/>
        <v>8.875</v>
      </c>
      <c r="D169" s="23">
        <f t="shared" si="24"/>
        <v>8.9266666666666659</v>
      </c>
      <c r="E169" s="23">
        <f t="shared" si="25"/>
        <v>25.8</v>
      </c>
      <c r="F169" s="23"/>
      <c r="G169" s="23">
        <f t="shared" si="26"/>
        <v>8.875</v>
      </c>
      <c r="H169" s="23"/>
      <c r="I169" s="23">
        <f t="shared" si="22"/>
        <v>-5.16</v>
      </c>
      <c r="J169" s="23">
        <f t="shared" si="22"/>
        <v>-0.16</v>
      </c>
      <c r="K169" s="23">
        <f t="shared" si="22"/>
        <v>4.84</v>
      </c>
      <c r="L169" s="23">
        <f t="shared" si="22"/>
        <v>9.84</v>
      </c>
      <c r="M169" s="23">
        <f t="shared" si="22"/>
        <v>14.84</v>
      </c>
      <c r="N169" s="23">
        <f t="shared" si="22"/>
        <v>19.84</v>
      </c>
      <c r="O169" s="23">
        <f t="shared" si="22"/>
        <v>24.84</v>
      </c>
      <c r="P169" s="23">
        <f t="shared" si="22"/>
        <v>29.84</v>
      </c>
      <c r="Q169" s="23">
        <f t="shared" si="22"/>
        <v>34.840000000000003</v>
      </c>
      <c r="R169" s="20"/>
      <c r="S169" s="43" t="e">
        <f t="shared" si="27"/>
        <v>#N/A</v>
      </c>
      <c r="T169" s="43" t="e">
        <f>IF(A169=ROUND(Model!$C$14,1),ROUND(Model!$C$15,2),NA())</f>
        <v>#N/A</v>
      </c>
    </row>
    <row r="170" spans="1:20" x14ac:dyDescent="0.25">
      <c r="A170" s="22">
        <v>13</v>
      </c>
      <c r="B170" s="22"/>
      <c r="C170" s="23">
        <f t="shared" si="23"/>
        <v>8.75</v>
      </c>
      <c r="D170" s="23">
        <f t="shared" si="24"/>
        <v>8.8666666666666671</v>
      </c>
      <c r="E170" s="23">
        <f t="shared" si="25"/>
        <v>26</v>
      </c>
      <c r="F170" s="23"/>
      <c r="G170" s="23">
        <f t="shared" si="26"/>
        <v>8.75</v>
      </c>
      <c r="H170" s="23"/>
      <c r="I170" s="23">
        <f t="shared" ref="I170:Q179" si="28">(I$39-MarginSolarDisc*$A170)/MarginLunarOrb</f>
        <v>-5.2</v>
      </c>
      <c r="J170" s="23">
        <f t="shared" si="28"/>
        <v>-0.2</v>
      </c>
      <c r="K170" s="23">
        <f t="shared" si="28"/>
        <v>4.8</v>
      </c>
      <c r="L170" s="23">
        <f t="shared" si="28"/>
        <v>9.8000000000000007</v>
      </c>
      <c r="M170" s="23">
        <f t="shared" si="28"/>
        <v>14.8</v>
      </c>
      <c r="N170" s="23">
        <f t="shared" si="28"/>
        <v>19.8</v>
      </c>
      <c r="O170" s="23">
        <f t="shared" si="28"/>
        <v>24.8</v>
      </c>
      <c r="P170" s="23">
        <f t="shared" si="28"/>
        <v>29.8</v>
      </c>
      <c r="Q170" s="23">
        <f t="shared" si="28"/>
        <v>34.799999999999997</v>
      </c>
      <c r="R170" s="20"/>
      <c r="S170" s="43" t="e">
        <f t="shared" si="27"/>
        <v>#N/A</v>
      </c>
      <c r="T170" s="43" t="e">
        <f>IF(A170=ROUND(Model!$C$14,1),ROUND(Model!$C$15,2),NA())</f>
        <v>#N/A</v>
      </c>
    </row>
    <row r="171" spans="1:20" x14ac:dyDescent="0.25">
      <c r="A171" s="22">
        <v>13.1</v>
      </c>
      <c r="B171" s="22"/>
      <c r="C171" s="23">
        <f t="shared" si="23"/>
        <v>8.625</v>
      </c>
      <c r="D171" s="23">
        <f t="shared" si="24"/>
        <v>8.8066666666666684</v>
      </c>
      <c r="E171" s="23">
        <f t="shared" si="25"/>
        <v>26.2</v>
      </c>
      <c r="F171" s="23"/>
      <c r="G171" s="23">
        <f t="shared" si="26"/>
        <v>8.625</v>
      </c>
      <c r="H171" s="23"/>
      <c r="I171" s="23">
        <f t="shared" si="28"/>
        <v>-5.24</v>
      </c>
      <c r="J171" s="23">
        <f t="shared" si="28"/>
        <v>-0.24</v>
      </c>
      <c r="K171" s="23">
        <f t="shared" si="28"/>
        <v>4.76</v>
      </c>
      <c r="L171" s="23">
        <f t="shared" si="28"/>
        <v>9.76</v>
      </c>
      <c r="M171" s="23">
        <f t="shared" si="28"/>
        <v>14.76</v>
      </c>
      <c r="N171" s="23">
        <f t="shared" si="28"/>
        <v>19.760000000000002</v>
      </c>
      <c r="O171" s="23">
        <f t="shared" si="28"/>
        <v>24.76</v>
      </c>
      <c r="P171" s="23">
        <f t="shared" si="28"/>
        <v>29.76</v>
      </c>
      <c r="Q171" s="23">
        <f t="shared" si="28"/>
        <v>34.76</v>
      </c>
      <c r="R171" s="20"/>
      <c r="S171" s="43" t="e">
        <f t="shared" si="27"/>
        <v>#N/A</v>
      </c>
      <c r="T171" s="43" t="e">
        <f>IF(A171=ROUND(Model!$C$14,1),ROUND(Model!$C$15,2),NA())</f>
        <v>#N/A</v>
      </c>
    </row>
    <row r="172" spans="1:20" x14ac:dyDescent="0.25">
      <c r="A172" s="22">
        <v>13.2</v>
      </c>
      <c r="B172" s="22"/>
      <c r="C172" s="23">
        <f t="shared" si="23"/>
        <v>8.5</v>
      </c>
      <c r="D172" s="23">
        <f t="shared" si="24"/>
        <v>8.7466666666666661</v>
      </c>
      <c r="E172" s="23">
        <f t="shared" si="25"/>
        <v>26.4</v>
      </c>
      <c r="F172" s="23"/>
      <c r="G172" s="23">
        <f t="shared" si="26"/>
        <v>8.5</v>
      </c>
      <c r="H172" s="23"/>
      <c r="I172" s="23">
        <f t="shared" si="28"/>
        <v>-5.28</v>
      </c>
      <c r="J172" s="23">
        <f t="shared" si="28"/>
        <v>-0.28000000000000003</v>
      </c>
      <c r="K172" s="23">
        <f t="shared" si="28"/>
        <v>4.72</v>
      </c>
      <c r="L172" s="23">
        <f t="shared" si="28"/>
        <v>9.7200000000000006</v>
      </c>
      <c r="M172" s="23">
        <f t="shared" si="28"/>
        <v>14.72</v>
      </c>
      <c r="N172" s="23">
        <f t="shared" si="28"/>
        <v>19.72</v>
      </c>
      <c r="O172" s="23">
        <f t="shared" si="28"/>
        <v>24.72</v>
      </c>
      <c r="P172" s="23">
        <f t="shared" si="28"/>
        <v>29.72</v>
      </c>
      <c r="Q172" s="23">
        <f t="shared" si="28"/>
        <v>34.72</v>
      </c>
      <c r="R172" s="20"/>
      <c r="S172" s="43" t="e">
        <f t="shared" si="27"/>
        <v>#N/A</v>
      </c>
      <c r="T172" s="43" t="e">
        <f>IF(A172=ROUND(Model!$C$14,1),ROUND(Model!$C$15,2),NA())</f>
        <v>#N/A</v>
      </c>
    </row>
    <row r="173" spans="1:20" x14ac:dyDescent="0.25">
      <c r="A173" s="22">
        <v>13.3</v>
      </c>
      <c r="B173" s="22"/>
      <c r="C173" s="23">
        <f t="shared" si="23"/>
        <v>8.375</v>
      </c>
      <c r="D173" s="23">
        <f t="shared" si="24"/>
        <v>8.6866666666666674</v>
      </c>
      <c r="E173" s="23">
        <f t="shared" si="25"/>
        <v>26.6</v>
      </c>
      <c r="F173" s="23"/>
      <c r="G173" s="23">
        <f t="shared" si="26"/>
        <v>8.375</v>
      </c>
      <c r="H173" s="23"/>
      <c r="I173" s="23">
        <f t="shared" si="28"/>
        <v>-5.32</v>
      </c>
      <c r="J173" s="23">
        <f t="shared" si="28"/>
        <v>-0.32</v>
      </c>
      <c r="K173" s="23">
        <f t="shared" si="28"/>
        <v>4.68</v>
      </c>
      <c r="L173" s="23">
        <f t="shared" si="28"/>
        <v>9.68</v>
      </c>
      <c r="M173" s="23">
        <f t="shared" si="28"/>
        <v>14.68</v>
      </c>
      <c r="N173" s="23">
        <f t="shared" si="28"/>
        <v>19.68</v>
      </c>
      <c r="O173" s="23">
        <f t="shared" si="28"/>
        <v>24.68</v>
      </c>
      <c r="P173" s="23">
        <f t="shared" si="28"/>
        <v>29.68</v>
      </c>
      <c r="Q173" s="23">
        <f t="shared" si="28"/>
        <v>34.68</v>
      </c>
      <c r="R173" s="20"/>
      <c r="S173" s="43" t="e">
        <f t="shared" si="27"/>
        <v>#N/A</v>
      </c>
      <c r="T173" s="43" t="e">
        <f>IF(A173=ROUND(Model!$C$14,1),ROUND(Model!$C$15,2),NA())</f>
        <v>#N/A</v>
      </c>
    </row>
    <row r="174" spans="1:20" x14ac:dyDescent="0.25">
      <c r="A174" s="22">
        <v>13.4</v>
      </c>
      <c r="B174" s="22"/>
      <c r="C174" s="23">
        <f t="shared" si="23"/>
        <v>8.25</v>
      </c>
      <c r="D174" s="23">
        <f t="shared" si="24"/>
        <v>8.6266666666666652</v>
      </c>
      <c r="E174" s="23">
        <f t="shared" si="25"/>
        <v>26.8</v>
      </c>
      <c r="F174" s="23"/>
      <c r="G174" s="23">
        <f t="shared" si="26"/>
        <v>8.25</v>
      </c>
      <c r="H174" s="23"/>
      <c r="I174" s="23">
        <f t="shared" si="28"/>
        <v>-5.36</v>
      </c>
      <c r="J174" s="23">
        <f t="shared" si="28"/>
        <v>-0.36</v>
      </c>
      <c r="K174" s="23">
        <f t="shared" si="28"/>
        <v>4.6399999999999997</v>
      </c>
      <c r="L174" s="23">
        <f t="shared" si="28"/>
        <v>9.64</v>
      </c>
      <c r="M174" s="23">
        <f t="shared" si="28"/>
        <v>14.64</v>
      </c>
      <c r="N174" s="23">
        <f t="shared" si="28"/>
        <v>19.64</v>
      </c>
      <c r="O174" s="23">
        <f t="shared" si="28"/>
        <v>24.64</v>
      </c>
      <c r="P174" s="23">
        <f t="shared" si="28"/>
        <v>29.64</v>
      </c>
      <c r="Q174" s="23">
        <f t="shared" si="28"/>
        <v>34.64</v>
      </c>
      <c r="R174" s="20"/>
      <c r="S174" s="43" t="e">
        <f t="shared" si="27"/>
        <v>#N/A</v>
      </c>
      <c r="T174" s="43" t="e">
        <f>IF(A174=ROUND(Model!$C$14,1),ROUND(Model!$C$15,2),NA())</f>
        <v>#N/A</v>
      </c>
    </row>
    <row r="175" spans="1:20" x14ac:dyDescent="0.25">
      <c r="A175" s="22">
        <v>13.5</v>
      </c>
      <c r="B175" s="22"/>
      <c r="C175" s="23">
        <f t="shared" si="23"/>
        <v>8.125</v>
      </c>
      <c r="D175" s="23">
        <f t="shared" si="24"/>
        <v>8.5666666666666664</v>
      </c>
      <c r="E175" s="23">
        <f t="shared" si="25"/>
        <v>27</v>
      </c>
      <c r="F175" s="23"/>
      <c r="G175" s="23">
        <f t="shared" si="26"/>
        <v>8.125</v>
      </c>
      <c r="H175" s="23"/>
      <c r="I175" s="23">
        <f t="shared" si="28"/>
        <v>-5.4</v>
      </c>
      <c r="J175" s="23">
        <f t="shared" si="28"/>
        <v>-0.4</v>
      </c>
      <c r="K175" s="23">
        <f t="shared" si="28"/>
        <v>4.5999999999999996</v>
      </c>
      <c r="L175" s="23">
        <f t="shared" si="28"/>
        <v>9.6</v>
      </c>
      <c r="M175" s="23">
        <f t="shared" si="28"/>
        <v>14.6</v>
      </c>
      <c r="N175" s="23">
        <f t="shared" si="28"/>
        <v>19.600000000000001</v>
      </c>
      <c r="O175" s="23">
        <f t="shared" si="28"/>
        <v>24.6</v>
      </c>
      <c r="P175" s="23">
        <f t="shared" si="28"/>
        <v>29.6</v>
      </c>
      <c r="Q175" s="23">
        <f t="shared" si="28"/>
        <v>34.6</v>
      </c>
      <c r="R175" s="20"/>
      <c r="S175" s="43" t="e">
        <f t="shared" si="27"/>
        <v>#N/A</v>
      </c>
      <c r="T175" s="43" t="e">
        <f>IF(A175=ROUND(Model!$C$14,1),ROUND(Model!$C$15,2),NA())</f>
        <v>#N/A</v>
      </c>
    </row>
    <row r="176" spans="1:20" x14ac:dyDescent="0.25">
      <c r="A176" s="22">
        <v>13.6</v>
      </c>
      <c r="B176" s="22"/>
      <c r="C176" s="23">
        <f t="shared" si="23"/>
        <v>8</v>
      </c>
      <c r="D176" s="23">
        <f t="shared" si="24"/>
        <v>8.5066666666666677</v>
      </c>
      <c r="E176" s="23">
        <f t="shared" si="25"/>
        <v>27.2</v>
      </c>
      <c r="F176" s="23"/>
      <c r="G176" s="23">
        <f t="shared" si="26"/>
        <v>8</v>
      </c>
      <c r="H176" s="23"/>
      <c r="I176" s="23">
        <f t="shared" si="28"/>
        <v>-5.44</v>
      </c>
      <c r="J176" s="23">
        <f t="shared" si="28"/>
        <v>-0.44</v>
      </c>
      <c r="K176" s="23">
        <f t="shared" si="28"/>
        <v>4.5599999999999996</v>
      </c>
      <c r="L176" s="23">
        <f t="shared" si="28"/>
        <v>9.56</v>
      </c>
      <c r="M176" s="23">
        <f t="shared" si="28"/>
        <v>14.56</v>
      </c>
      <c r="N176" s="23">
        <f t="shared" si="28"/>
        <v>19.559999999999999</v>
      </c>
      <c r="O176" s="23">
        <f t="shared" si="28"/>
        <v>24.56</v>
      </c>
      <c r="P176" s="23">
        <f t="shared" si="28"/>
        <v>29.56</v>
      </c>
      <c r="Q176" s="23">
        <f t="shared" si="28"/>
        <v>34.56</v>
      </c>
      <c r="R176" s="20"/>
      <c r="S176" s="43" t="e">
        <f t="shared" si="27"/>
        <v>#N/A</v>
      </c>
      <c r="T176" s="43" t="e">
        <f>IF(A176=ROUND(Model!$C$14,1),ROUND(Model!$C$15,2),NA())</f>
        <v>#N/A</v>
      </c>
    </row>
    <row r="177" spans="1:20" x14ac:dyDescent="0.25">
      <c r="A177" s="22">
        <v>13.7</v>
      </c>
      <c r="B177" s="22"/>
      <c r="C177" s="23">
        <f t="shared" si="23"/>
        <v>7.875</v>
      </c>
      <c r="D177" s="23">
        <f t="shared" si="24"/>
        <v>8.4466666666666672</v>
      </c>
      <c r="E177" s="23">
        <f t="shared" si="25"/>
        <v>27.4</v>
      </c>
      <c r="F177" s="23"/>
      <c r="G177" s="23">
        <f t="shared" si="26"/>
        <v>7.875</v>
      </c>
      <c r="H177" s="23"/>
      <c r="I177" s="23">
        <f t="shared" si="28"/>
        <v>-5.48</v>
      </c>
      <c r="J177" s="23">
        <f t="shared" si="28"/>
        <v>-0.48</v>
      </c>
      <c r="K177" s="23">
        <f t="shared" si="28"/>
        <v>4.5199999999999996</v>
      </c>
      <c r="L177" s="23">
        <f t="shared" si="28"/>
        <v>9.52</v>
      </c>
      <c r="M177" s="23">
        <f t="shared" si="28"/>
        <v>14.52</v>
      </c>
      <c r="N177" s="23">
        <f t="shared" si="28"/>
        <v>19.52</v>
      </c>
      <c r="O177" s="23">
        <f t="shared" si="28"/>
        <v>24.52</v>
      </c>
      <c r="P177" s="23">
        <f t="shared" si="28"/>
        <v>29.52</v>
      </c>
      <c r="Q177" s="23">
        <f t="shared" si="28"/>
        <v>34.520000000000003</v>
      </c>
      <c r="R177" s="20"/>
      <c r="S177" s="43" t="e">
        <f t="shared" si="27"/>
        <v>#N/A</v>
      </c>
      <c r="T177" s="43" t="e">
        <f>IF(A177=ROUND(Model!$C$14,1),ROUND(Model!$C$15,2),NA())</f>
        <v>#N/A</v>
      </c>
    </row>
    <row r="178" spans="1:20" x14ac:dyDescent="0.25">
      <c r="A178" s="22">
        <v>13.8</v>
      </c>
      <c r="B178" s="22"/>
      <c r="C178" s="23">
        <f t="shared" si="23"/>
        <v>7.75</v>
      </c>
      <c r="D178" s="23">
        <f t="shared" si="24"/>
        <v>8.3866666666666667</v>
      </c>
      <c r="E178" s="23">
        <f t="shared" si="25"/>
        <v>27.6</v>
      </c>
      <c r="F178" s="23"/>
      <c r="G178" s="23">
        <f t="shared" si="26"/>
        <v>7.75</v>
      </c>
      <c r="H178" s="23"/>
      <c r="I178" s="23">
        <f t="shared" si="28"/>
        <v>-5.52</v>
      </c>
      <c r="J178" s="23">
        <f t="shared" si="28"/>
        <v>-0.52</v>
      </c>
      <c r="K178" s="23">
        <f t="shared" si="28"/>
        <v>4.4800000000000004</v>
      </c>
      <c r="L178" s="23">
        <f t="shared" si="28"/>
        <v>9.48</v>
      </c>
      <c r="M178" s="23">
        <f t="shared" si="28"/>
        <v>14.48</v>
      </c>
      <c r="N178" s="23">
        <f t="shared" si="28"/>
        <v>19.48</v>
      </c>
      <c r="O178" s="23">
        <f t="shared" si="28"/>
        <v>24.48</v>
      </c>
      <c r="P178" s="23">
        <f t="shared" si="28"/>
        <v>29.48</v>
      </c>
      <c r="Q178" s="23">
        <f t="shared" si="28"/>
        <v>34.479999999999997</v>
      </c>
      <c r="R178" s="20"/>
      <c r="S178" s="43" t="e">
        <f t="shared" si="27"/>
        <v>#N/A</v>
      </c>
      <c r="T178" s="43" t="e">
        <f>IF(A178=ROUND(Model!$C$14,1),ROUND(Model!$C$15,2),NA())</f>
        <v>#N/A</v>
      </c>
    </row>
    <row r="179" spans="1:20" x14ac:dyDescent="0.25">
      <c r="A179" s="22">
        <v>13.9</v>
      </c>
      <c r="B179" s="22"/>
      <c r="C179" s="23">
        <f t="shared" si="23"/>
        <v>7.625</v>
      </c>
      <c r="D179" s="23">
        <f t="shared" si="24"/>
        <v>8.3266666666666662</v>
      </c>
      <c r="E179" s="23">
        <f t="shared" si="25"/>
        <v>27.8</v>
      </c>
      <c r="F179" s="23"/>
      <c r="G179" s="23">
        <f t="shared" si="26"/>
        <v>7.625</v>
      </c>
      <c r="H179" s="23"/>
      <c r="I179" s="23">
        <f t="shared" si="28"/>
        <v>-5.56</v>
      </c>
      <c r="J179" s="23">
        <f t="shared" si="28"/>
        <v>-0.56000000000000005</v>
      </c>
      <c r="K179" s="23">
        <f t="shared" si="28"/>
        <v>4.4400000000000004</v>
      </c>
      <c r="L179" s="23">
        <f t="shared" si="28"/>
        <v>9.44</v>
      </c>
      <c r="M179" s="23">
        <f t="shared" si="28"/>
        <v>14.44</v>
      </c>
      <c r="N179" s="23">
        <f t="shared" si="28"/>
        <v>19.440000000000001</v>
      </c>
      <c r="O179" s="23">
        <f t="shared" si="28"/>
        <v>24.44</v>
      </c>
      <c r="P179" s="23">
        <f t="shared" si="28"/>
        <v>29.44</v>
      </c>
      <c r="Q179" s="23">
        <f t="shared" si="28"/>
        <v>34.44</v>
      </c>
      <c r="R179" s="20"/>
      <c r="S179" s="43" t="e">
        <f t="shared" si="27"/>
        <v>#N/A</v>
      </c>
      <c r="T179" s="43" t="e">
        <f>IF(A179=ROUND(Model!$C$14,1),ROUND(Model!$C$15,2),NA())</f>
        <v>#N/A</v>
      </c>
    </row>
    <row r="180" spans="1:20" x14ac:dyDescent="0.25">
      <c r="A180" s="22">
        <v>14</v>
      </c>
      <c r="B180" s="22"/>
      <c r="C180" s="23">
        <f t="shared" si="23"/>
        <v>7.5</v>
      </c>
      <c r="D180" s="23">
        <f t="shared" si="24"/>
        <v>8.2666666666666675</v>
      </c>
      <c r="E180" s="23">
        <f t="shared" si="25"/>
        <v>28</v>
      </c>
      <c r="F180" s="23"/>
      <c r="G180" s="23">
        <f t="shared" si="26"/>
        <v>7.5</v>
      </c>
      <c r="H180" s="23"/>
      <c r="I180" s="23">
        <f t="shared" ref="I180:Q189" si="29">(I$39-MarginSolarDisc*$A180)/MarginLunarOrb</f>
        <v>-5.6</v>
      </c>
      <c r="J180" s="23">
        <f t="shared" si="29"/>
        <v>-0.6</v>
      </c>
      <c r="K180" s="23">
        <f t="shared" si="29"/>
        <v>4.4000000000000004</v>
      </c>
      <c r="L180" s="23">
        <f t="shared" si="29"/>
        <v>9.4</v>
      </c>
      <c r="M180" s="23">
        <f t="shared" si="29"/>
        <v>14.4</v>
      </c>
      <c r="N180" s="23">
        <f t="shared" si="29"/>
        <v>19.399999999999999</v>
      </c>
      <c r="O180" s="23">
        <f t="shared" si="29"/>
        <v>24.4</v>
      </c>
      <c r="P180" s="23">
        <f t="shared" si="29"/>
        <v>29.4</v>
      </c>
      <c r="Q180" s="23">
        <f t="shared" si="29"/>
        <v>34.4</v>
      </c>
      <c r="R180" s="20"/>
      <c r="S180" s="43" t="e">
        <f t="shared" si="27"/>
        <v>#N/A</v>
      </c>
      <c r="T180" s="43">
        <f>IF(A180=ROUND(Model!$C$14,1),ROUND(Model!$C$15,2),NA())</f>
        <v>7.5</v>
      </c>
    </row>
    <row r="181" spans="1:20" x14ac:dyDescent="0.25">
      <c r="A181" s="22">
        <v>14.1</v>
      </c>
      <c r="B181" s="22"/>
      <c r="C181" s="23">
        <f t="shared" si="23"/>
        <v>7.375</v>
      </c>
      <c r="D181" s="23">
        <f t="shared" si="24"/>
        <v>8.206666666666667</v>
      </c>
      <c r="E181" s="23">
        <f t="shared" si="25"/>
        <v>28.2</v>
      </c>
      <c r="F181" s="23"/>
      <c r="G181" s="23">
        <f t="shared" si="26"/>
        <v>7.375</v>
      </c>
      <c r="H181" s="23"/>
      <c r="I181" s="23">
        <f t="shared" si="29"/>
        <v>-5.64</v>
      </c>
      <c r="J181" s="23">
        <f t="shared" si="29"/>
        <v>-0.64</v>
      </c>
      <c r="K181" s="23">
        <f t="shared" si="29"/>
        <v>4.3600000000000003</v>
      </c>
      <c r="L181" s="23">
        <f t="shared" si="29"/>
        <v>9.36</v>
      </c>
      <c r="M181" s="23">
        <f t="shared" si="29"/>
        <v>14.36</v>
      </c>
      <c r="N181" s="23">
        <f t="shared" si="29"/>
        <v>19.36</v>
      </c>
      <c r="O181" s="23">
        <f t="shared" si="29"/>
        <v>24.36</v>
      </c>
      <c r="P181" s="23">
        <f t="shared" si="29"/>
        <v>29.36</v>
      </c>
      <c r="Q181" s="23">
        <f t="shared" si="29"/>
        <v>34.36</v>
      </c>
      <c r="R181" s="20"/>
      <c r="S181" s="43" t="e">
        <f t="shared" si="27"/>
        <v>#N/A</v>
      </c>
      <c r="T181" s="43" t="e">
        <f>IF(A181=ROUND(Model!$C$14,1),ROUND(Model!$C$15,2),NA())</f>
        <v>#N/A</v>
      </c>
    </row>
    <row r="182" spans="1:20" x14ac:dyDescent="0.25">
      <c r="A182" s="22">
        <v>14.2</v>
      </c>
      <c r="B182" s="22"/>
      <c r="C182" s="23">
        <f t="shared" si="23"/>
        <v>7.25</v>
      </c>
      <c r="D182" s="23">
        <f t="shared" si="24"/>
        <v>8.1466666666666665</v>
      </c>
      <c r="E182" s="23">
        <f t="shared" si="25"/>
        <v>28.4</v>
      </c>
      <c r="F182" s="23"/>
      <c r="G182" s="23">
        <f t="shared" si="26"/>
        <v>7.25</v>
      </c>
      <c r="H182" s="23"/>
      <c r="I182" s="23">
        <f t="shared" si="29"/>
        <v>-5.68</v>
      </c>
      <c r="J182" s="23">
        <f t="shared" si="29"/>
        <v>-0.68</v>
      </c>
      <c r="K182" s="23">
        <f t="shared" si="29"/>
        <v>4.32</v>
      </c>
      <c r="L182" s="23">
        <f t="shared" si="29"/>
        <v>9.32</v>
      </c>
      <c r="M182" s="23">
        <f t="shared" si="29"/>
        <v>14.32</v>
      </c>
      <c r="N182" s="23">
        <f t="shared" si="29"/>
        <v>19.32</v>
      </c>
      <c r="O182" s="23">
        <f t="shared" si="29"/>
        <v>24.32</v>
      </c>
      <c r="P182" s="23">
        <f t="shared" si="29"/>
        <v>29.32</v>
      </c>
      <c r="Q182" s="23">
        <f t="shared" si="29"/>
        <v>34.32</v>
      </c>
      <c r="R182" s="20"/>
      <c r="S182" s="43" t="e">
        <f t="shared" si="27"/>
        <v>#N/A</v>
      </c>
      <c r="T182" s="43" t="e">
        <f>IF(A182=ROUND(Model!$C$14,1),ROUND(Model!$C$15,2),NA())</f>
        <v>#N/A</v>
      </c>
    </row>
    <row r="183" spans="1:20" x14ac:dyDescent="0.25">
      <c r="A183" s="22">
        <v>14.3</v>
      </c>
      <c r="B183" s="22"/>
      <c r="C183" s="23">
        <f t="shared" si="23"/>
        <v>7.125</v>
      </c>
      <c r="D183" s="23">
        <f t="shared" si="24"/>
        <v>8.086666666666666</v>
      </c>
      <c r="E183" s="23">
        <f t="shared" si="25"/>
        <v>28.6</v>
      </c>
      <c r="F183" s="23"/>
      <c r="G183" s="23">
        <f t="shared" si="26"/>
        <v>7.125</v>
      </c>
      <c r="H183" s="23"/>
      <c r="I183" s="23">
        <f t="shared" si="29"/>
        <v>-5.72</v>
      </c>
      <c r="J183" s="23">
        <f t="shared" si="29"/>
        <v>-0.72</v>
      </c>
      <c r="K183" s="23">
        <f t="shared" si="29"/>
        <v>4.28</v>
      </c>
      <c r="L183" s="23">
        <f t="shared" si="29"/>
        <v>9.2799999999999994</v>
      </c>
      <c r="M183" s="23">
        <f t="shared" si="29"/>
        <v>14.28</v>
      </c>
      <c r="N183" s="23">
        <f t="shared" si="29"/>
        <v>19.28</v>
      </c>
      <c r="O183" s="23">
        <f t="shared" si="29"/>
        <v>24.28</v>
      </c>
      <c r="P183" s="23">
        <f t="shared" si="29"/>
        <v>29.28</v>
      </c>
      <c r="Q183" s="23">
        <f t="shared" si="29"/>
        <v>34.28</v>
      </c>
      <c r="R183" s="20"/>
      <c r="S183" s="43" t="e">
        <f t="shared" si="27"/>
        <v>#N/A</v>
      </c>
      <c r="T183" s="43" t="e">
        <f>IF(A183=ROUND(Model!$C$14,1),ROUND(Model!$C$15,2),NA())</f>
        <v>#N/A</v>
      </c>
    </row>
    <row r="184" spans="1:20" x14ac:dyDescent="0.25">
      <c r="A184" s="22">
        <v>14.4</v>
      </c>
      <c r="B184" s="22"/>
      <c r="C184" s="23">
        <f t="shared" si="23"/>
        <v>7</v>
      </c>
      <c r="D184" s="23">
        <f t="shared" si="24"/>
        <v>8.0266666666666673</v>
      </c>
      <c r="E184" s="23">
        <f t="shared" si="25"/>
        <v>28.8</v>
      </c>
      <c r="F184" s="23"/>
      <c r="G184" s="23">
        <f t="shared" si="26"/>
        <v>7</v>
      </c>
      <c r="H184" s="23"/>
      <c r="I184" s="23">
        <f t="shared" si="29"/>
        <v>-5.76</v>
      </c>
      <c r="J184" s="23">
        <f t="shared" si="29"/>
        <v>-0.76</v>
      </c>
      <c r="K184" s="23">
        <f t="shared" si="29"/>
        <v>4.24</v>
      </c>
      <c r="L184" s="23">
        <f t="shared" si="29"/>
        <v>9.24</v>
      </c>
      <c r="M184" s="23">
        <f t="shared" si="29"/>
        <v>14.24</v>
      </c>
      <c r="N184" s="23">
        <f t="shared" si="29"/>
        <v>19.239999999999998</v>
      </c>
      <c r="O184" s="23">
        <f t="shared" si="29"/>
        <v>24.24</v>
      </c>
      <c r="P184" s="23">
        <f t="shared" si="29"/>
        <v>29.24</v>
      </c>
      <c r="Q184" s="23">
        <f t="shared" si="29"/>
        <v>34.24</v>
      </c>
      <c r="R184" s="20"/>
      <c r="S184" s="43" t="e">
        <f t="shared" si="27"/>
        <v>#N/A</v>
      </c>
      <c r="T184" s="43" t="e">
        <f>IF(A184=ROUND(Model!$C$14,1),ROUND(Model!$C$15,2),NA())</f>
        <v>#N/A</v>
      </c>
    </row>
    <row r="185" spans="1:20" x14ac:dyDescent="0.25">
      <c r="A185" s="22">
        <v>14.5</v>
      </c>
      <c r="B185" s="22"/>
      <c r="C185" s="23">
        <f t="shared" si="23"/>
        <v>6.875</v>
      </c>
      <c r="D185" s="23">
        <f t="shared" si="24"/>
        <v>7.9666666666666668</v>
      </c>
      <c r="E185" s="23">
        <f t="shared" si="25"/>
        <v>29</v>
      </c>
      <c r="F185" s="23"/>
      <c r="G185" s="23">
        <f t="shared" si="26"/>
        <v>6.875</v>
      </c>
      <c r="H185" s="23"/>
      <c r="I185" s="23">
        <f t="shared" si="29"/>
        <v>-5.8</v>
      </c>
      <c r="J185" s="23">
        <f t="shared" si="29"/>
        <v>-0.8</v>
      </c>
      <c r="K185" s="23">
        <f t="shared" si="29"/>
        <v>4.2</v>
      </c>
      <c r="L185" s="23">
        <f t="shared" si="29"/>
        <v>9.1999999999999993</v>
      </c>
      <c r="M185" s="23">
        <f t="shared" si="29"/>
        <v>14.2</v>
      </c>
      <c r="N185" s="23">
        <f t="shared" si="29"/>
        <v>19.2</v>
      </c>
      <c r="O185" s="23">
        <f t="shared" si="29"/>
        <v>24.2</v>
      </c>
      <c r="P185" s="23">
        <f t="shared" si="29"/>
        <v>29.2</v>
      </c>
      <c r="Q185" s="23">
        <f t="shared" si="29"/>
        <v>34.200000000000003</v>
      </c>
      <c r="R185" s="20"/>
      <c r="S185" s="43" t="e">
        <f t="shared" si="27"/>
        <v>#N/A</v>
      </c>
      <c r="T185" s="43" t="e">
        <f>IF(A185=ROUND(Model!$C$14,1),ROUND(Model!$C$15,2),NA())</f>
        <v>#N/A</v>
      </c>
    </row>
    <row r="186" spans="1:20" x14ac:dyDescent="0.25">
      <c r="A186" s="22">
        <v>14.6</v>
      </c>
      <c r="B186" s="22"/>
      <c r="C186" s="23">
        <f t="shared" si="23"/>
        <v>6.75</v>
      </c>
      <c r="D186" s="23">
        <f t="shared" si="24"/>
        <v>7.9066666666666663</v>
      </c>
      <c r="E186" s="23">
        <f t="shared" si="25"/>
        <v>29.2</v>
      </c>
      <c r="F186" s="23"/>
      <c r="G186" s="23">
        <f t="shared" si="26"/>
        <v>6.75</v>
      </c>
      <c r="H186" s="23"/>
      <c r="I186" s="23">
        <f t="shared" si="29"/>
        <v>-5.84</v>
      </c>
      <c r="J186" s="23">
        <f t="shared" si="29"/>
        <v>-0.84</v>
      </c>
      <c r="K186" s="23">
        <f t="shared" si="29"/>
        <v>4.16</v>
      </c>
      <c r="L186" s="23">
        <f t="shared" si="29"/>
        <v>9.16</v>
      </c>
      <c r="M186" s="23">
        <f t="shared" si="29"/>
        <v>14.16</v>
      </c>
      <c r="N186" s="23">
        <f t="shared" si="29"/>
        <v>19.16</v>
      </c>
      <c r="O186" s="23">
        <f t="shared" si="29"/>
        <v>24.16</v>
      </c>
      <c r="P186" s="23">
        <f t="shared" si="29"/>
        <v>29.16</v>
      </c>
      <c r="Q186" s="23">
        <f t="shared" si="29"/>
        <v>34.159999999999997</v>
      </c>
      <c r="R186" s="20"/>
      <c r="S186" s="43" t="e">
        <f t="shared" si="27"/>
        <v>#N/A</v>
      </c>
      <c r="T186" s="43" t="e">
        <f>IF(A186=ROUND(Model!$C$14,1),ROUND(Model!$C$15,2),NA())</f>
        <v>#N/A</v>
      </c>
    </row>
    <row r="187" spans="1:20" x14ac:dyDescent="0.25">
      <c r="A187" s="22">
        <v>14.7</v>
      </c>
      <c r="B187" s="22"/>
      <c r="C187" s="23">
        <f t="shared" si="23"/>
        <v>6.625</v>
      </c>
      <c r="D187" s="23">
        <f t="shared" si="24"/>
        <v>7.8466666666666676</v>
      </c>
      <c r="E187" s="23">
        <f t="shared" si="25"/>
        <v>29.4</v>
      </c>
      <c r="F187" s="23"/>
      <c r="G187" s="23">
        <f t="shared" si="26"/>
        <v>6.625</v>
      </c>
      <c r="H187" s="23"/>
      <c r="I187" s="23">
        <f t="shared" si="29"/>
        <v>-5.88</v>
      </c>
      <c r="J187" s="23">
        <f t="shared" si="29"/>
        <v>-0.88</v>
      </c>
      <c r="K187" s="23">
        <f t="shared" si="29"/>
        <v>4.12</v>
      </c>
      <c r="L187" s="23">
        <f t="shared" si="29"/>
        <v>9.1199999999999992</v>
      </c>
      <c r="M187" s="23">
        <f t="shared" si="29"/>
        <v>14.12</v>
      </c>
      <c r="N187" s="23">
        <f t="shared" si="29"/>
        <v>19.12</v>
      </c>
      <c r="O187" s="23">
        <f t="shared" si="29"/>
        <v>24.12</v>
      </c>
      <c r="P187" s="23">
        <f t="shared" si="29"/>
        <v>29.12</v>
      </c>
      <c r="Q187" s="23">
        <f t="shared" si="29"/>
        <v>34.119999999999997</v>
      </c>
      <c r="R187" s="20"/>
      <c r="S187" s="43" t="e">
        <f t="shared" si="27"/>
        <v>#N/A</v>
      </c>
      <c r="T187" s="43" t="e">
        <f>IF(A187=ROUND(Model!$C$14,1),ROUND(Model!$C$15,2),NA())</f>
        <v>#N/A</v>
      </c>
    </row>
    <row r="188" spans="1:20" x14ac:dyDescent="0.25">
      <c r="A188" s="22">
        <v>14.8</v>
      </c>
      <c r="B188" s="22"/>
      <c r="C188" s="23">
        <f t="shared" si="23"/>
        <v>6.5</v>
      </c>
      <c r="D188" s="23">
        <f t="shared" si="24"/>
        <v>7.7866666666666653</v>
      </c>
      <c r="E188" s="23">
        <f t="shared" si="25"/>
        <v>29.6</v>
      </c>
      <c r="F188" s="23"/>
      <c r="G188" s="23">
        <f t="shared" si="26"/>
        <v>6.5</v>
      </c>
      <c r="H188" s="23"/>
      <c r="I188" s="23">
        <f t="shared" si="29"/>
        <v>-5.92</v>
      </c>
      <c r="J188" s="23">
        <f t="shared" si="29"/>
        <v>-0.92</v>
      </c>
      <c r="K188" s="23">
        <f t="shared" si="29"/>
        <v>4.08</v>
      </c>
      <c r="L188" s="23">
        <f t="shared" si="29"/>
        <v>9.08</v>
      </c>
      <c r="M188" s="23">
        <f t="shared" si="29"/>
        <v>14.08</v>
      </c>
      <c r="N188" s="23">
        <f t="shared" si="29"/>
        <v>19.079999999999998</v>
      </c>
      <c r="O188" s="23">
        <f t="shared" si="29"/>
        <v>24.08</v>
      </c>
      <c r="P188" s="23">
        <f t="shared" si="29"/>
        <v>29.08</v>
      </c>
      <c r="Q188" s="23">
        <f t="shared" si="29"/>
        <v>34.08</v>
      </c>
      <c r="R188" s="20"/>
      <c r="S188" s="43" t="e">
        <f t="shared" si="27"/>
        <v>#N/A</v>
      </c>
      <c r="T188" s="43" t="e">
        <f>IF(A188=ROUND(Model!$C$14,1),ROUND(Model!$C$15,2),NA())</f>
        <v>#N/A</v>
      </c>
    </row>
    <row r="189" spans="1:20" x14ac:dyDescent="0.25">
      <c r="A189" s="22">
        <v>14.9</v>
      </c>
      <c r="B189" s="22"/>
      <c r="C189" s="23">
        <f t="shared" si="23"/>
        <v>6.375</v>
      </c>
      <c r="D189" s="23">
        <f t="shared" si="24"/>
        <v>7.7266666666666675</v>
      </c>
      <c r="E189" s="23">
        <f t="shared" si="25"/>
        <v>29.8</v>
      </c>
      <c r="F189" s="23"/>
      <c r="G189" s="23">
        <f t="shared" si="26"/>
        <v>6.375</v>
      </c>
      <c r="H189" s="23"/>
      <c r="I189" s="23">
        <f t="shared" si="29"/>
        <v>-5.96</v>
      </c>
      <c r="J189" s="23">
        <f t="shared" si="29"/>
        <v>-0.96</v>
      </c>
      <c r="K189" s="23">
        <f t="shared" si="29"/>
        <v>4.04</v>
      </c>
      <c r="L189" s="23">
        <f t="shared" si="29"/>
        <v>9.0399999999999991</v>
      </c>
      <c r="M189" s="23">
        <f t="shared" si="29"/>
        <v>14.04</v>
      </c>
      <c r="N189" s="23">
        <f t="shared" si="29"/>
        <v>19.04</v>
      </c>
      <c r="O189" s="23">
        <f t="shared" si="29"/>
        <v>24.04</v>
      </c>
      <c r="P189" s="23">
        <f t="shared" si="29"/>
        <v>29.04</v>
      </c>
      <c r="Q189" s="23">
        <f t="shared" si="29"/>
        <v>34.04</v>
      </c>
      <c r="R189" s="20"/>
      <c r="S189" s="43" t="e">
        <f t="shared" si="27"/>
        <v>#N/A</v>
      </c>
      <c r="T189" s="43" t="e">
        <f>IF(A189=ROUND(Model!$C$14,1),ROUND(Model!$C$15,2),NA())</f>
        <v>#N/A</v>
      </c>
    </row>
    <row r="190" spans="1:20" x14ac:dyDescent="0.25">
      <c r="A190" s="22">
        <v>15</v>
      </c>
      <c r="B190" s="22"/>
      <c r="C190" s="23">
        <f t="shared" si="23"/>
        <v>6.25</v>
      </c>
      <c r="D190" s="23">
        <f t="shared" si="24"/>
        <v>7.666666666666667</v>
      </c>
      <c r="E190" s="23">
        <f t="shared" si="25"/>
        <v>30</v>
      </c>
      <c r="F190" s="23"/>
      <c r="G190" s="23">
        <f t="shared" si="26"/>
        <v>6.25</v>
      </c>
      <c r="H190" s="23"/>
      <c r="I190" s="23">
        <f t="shared" ref="I190:Q199" si="30">(I$39-MarginSolarDisc*$A190)/MarginLunarOrb</f>
        <v>-6</v>
      </c>
      <c r="J190" s="23">
        <f t="shared" si="30"/>
        <v>-1</v>
      </c>
      <c r="K190" s="23">
        <f t="shared" si="30"/>
        <v>4</v>
      </c>
      <c r="L190" s="23">
        <f t="shared" si="30"/>
        <v>9</v>
      </c>
      <c r="M190" s="23">
        <f t="shared" si="30"/>
        <v>14</v>
      </c>
      <c r="N190" s="23">
        <f t="shared" si="30"/>
        <v>19</v>
      </c>
      <c r="O190" s="23">
        <f t="shared" si="30"/>
        <v>24</v>
      </c>
      <c r="P190" s="23">
        <f t="shared" si="30"/>
        <v>29</v>
      </c>
      <c r="Q190" s="23">
        <f t="shared" si="30"/>
        <v>34</v>
      </c>
      <c r="R190" s="20"/>
      <c r="S190" s="43" t="e">
        <f t="shared" si="27"/>
        <v>#N/A</v>
      </c>
      <c r="T190" s="43" t="e">
        <f>IF(A190=ROUND(Model!$C$14,1),ROUND(Model!$C$15,2),NA())</f>
        <v>#N/A</v>
      </c>
    </row>
    <row r="191" spans="1:20" x14ac:dyDescent="0.25">
      <c r="A191" s="22">
        <v>15.1</v>
      </c>
      <c r="B191" s="22"/>
      <c r="C191" s="23">
        <f t="shared" si="23"/>
        <v>6.125</v>
      </c>
      <c r="D191" s="23">
        <f t="shared" si="24"/>
        <v>7.6066666666666665</v>
      </c>
      <c r="E191" s="23">
        <f t="shared" si="25"/>
        <v>30.2</v>
      </c>
      <c r="F191" s="23"/>
      <c r="G191" s="23">
        <f t="shared" si="26"/>
        <v>6.125</v>
      </c>
      <c r="H191" s="23"/>
      <c r="I191" s="23">
        <f t="shared" si="30"/>
        <v>-6.04</v>
      </c>
      <c r="J191" s="23">
        <f t="shared" si="30"/>
        <v>-1.04</v>
      </c>
      <c r="K191" s="23">
        <f t="shared" si="30"/>
        <v>3.96</v>
      </c>
      <c r="L191" s="23">
        <f t="shared" si="30"/>
        <v>8.9600000000000009</v>
      </c>
      <c r="M191" s="23">
        <f t="shared" si="30"/>
        <v>13.96</v>
      </c>
      <c r="N191" s="23">
        <f t="shared" si="30"/>
        <v>18.96</v>
      </c>
      <c r="O191" s="23">
        <f t="shared" si="30"/>
        <v>23.96</v>
      </c>
      <c r="P191" s="23">
        <f t="shared" si="30"/>
        <v>28.96</v>
      </c>
      <c r="Q191" s="23">
        <f t="shared" si="30"/>
        <v>33.96</v>
      </c>
      <c r="R191" s="20"/>
      <c r="S191" s="43" t="e">
        <f t="shared" si="27"/>
        <v>#N/A</v>
      </c>
      <c r="T191" s="43" t="e">
        <f>IF(A191=ROUND(Model!$C$14,1),ROUND(Model!$C$15,2),NA())</f>
        <v>#N/A</v>
      </c>
    </row>
    <row r="192" spans="1:20" x14ac:dyDescent="0.25">
      <c r="A192" s="22">
        <v>15.2</v>
      </c>
      <c r="B192" s="22"/>
      <c r="C192" s="23">
        <f t="shared" si="23"/>
        <v>6</v>
      </c>
      <c r="D192" s="23">
        <f t="shared" si="24"/>
        <v>7.5466666666666677</v>
      </c>
      <c r="E192" s="23">
        <f t="shared" si="25"/>
        <v>30.4</v>
      </c>
      <c r="F192" s="23"/>
      <c r="G192" s="23">
        <f t="shared" si="26"/>
        <v>6</v>
      </c>
      <c r="H192" s="23"/>
      <c r="I192" s="23">
        <f t="shared" si="30"/>
        <v>-6.08</v>
      </c>
      <c r="J192" s="23">
        <f t="shared" si="30"/>
        <v>-1.08</v>
      </c>
      <c r="K192" s="23">
        <f t="shared" si="30"/>
        <v>3.92</v>
      </c>
      <c r="L192" s="23">
        <f t="shared" si="30"/>
        <v>8.92</v>
      </c>
      <c r="M192" s="23">
        <f t="shared" si="30"/>
        <v>13.92</v>
      </c>
      <c r="N192" s="23">
        <f t="shared" si="30"/>
        <v>18.920000000000002</v>
      </c>
      <c r="O192" s="23">
        <f t="shared" si="30"/>
        <v>23.92</v>
      </c>
      <c r="P192" s="23">
        <f t="shared" si="30"/>
        <v>28.92</v>
      </c>
      <c r="Q192" s="23">
        <f t="shared" si="30"/>
        <v>33.92</v>
      </c>
      <c r="R192" s="20"/>
      <c r="S192" s="43" t="e">
        <f t="shared" si="27"/>
        <v>#N/A</v>
      </c>
      <c r="T192" s="43" t="e">
        <f>IF(A192=ROUND(Model!$C$14,1),ROUND(Model!$C$15,2),NA())</f>
        <v>#N/A</v>
      </c>
    </row>
    <row r="193" spans="1:20" x14ac:dyDescent="0.25">
      <c r="A193" s="22">
        <v>15.3</v>
      </c>
      <c r="B193" s="22"/>
      <c r="C193" s="23">
        <f t="shared" si="23"/>
        <v>5.875</v>
      </c>
      <c r="D193" s="23">
        <f t="shared" si="24"/>
        <v>7.4866666666666655</v>
      </c>
      <c r="E193" s="23">
        <f t="shared" si="25"/>
        <v>30.6</v>
      </c>
      <c r="F193" s="23"/>
      <c r="G193" s="23">
        <f t="shared" si="26"/>
        <v>5.875</v>
      </c>
      <c r="H193" s="23"/>
      <c r="I193" s="23">
        <f t="shared" si="30"/>
        <v>-6.12</v>
      </c>
      <c r="J193" s="23">
        <f t="shared" si="30"/>
        <v>-1.1200000000000001</v>
      </c>
      <c r="K193" s="23">
        <f t="shared" si="30"/>
        <v>3.88</v>
      </c>
      <c r="L193" s="23">
        <f t="shared" si="30"/>
        <v>8.8800000000000008</v>
      </c>
      <c r="M193" s="23">
        <f t="shared" si="30"/>
        <v>13.88</v>
      </c>
      <c r="N193" s="23">
        <f t="shared" si="30"/>
        <v>18.88</v>
      </c>
      <c r="O193" s="23">
        <f t="shared" si="30"/>
        <v>23.88</v>
      </c>
      <c r="P193" s="23">
        <f t="shared" si="30"/>
        <v>28.88</v>
      </c>
      <c r="Q193" s="23">
        <f t="shared" si="30"/>
        <v>33.880000000000003</v>
      </c>
      <c r="R193" s="20"/>
      <c r="S193" s="43" t="e">
        <f t="shared" si="27"/>
        <v>#N/A</v>
      </c>
      <c r="T193" s="43" t="e">
        <f>IF(A193=ROUND(Model!$C$14,1),ROUND(Model!$C$15,2),NA())</f>
        <v>#N/A</v>
      </c>
    </row>
    <row r="194" spans="1:20" x14ac:dyDescent="0.25">
      <c r="A194" s="22">
        <v>15.4</v>
      </c>
      <c r="B194" s="22"/>
      <c r="C194" s="23">
        <f t="shared" si="23"/>
        <v>5.75</v>
      </c>
      <c r="D194" s="23">
        <f t="shared" si="24"/>
        <v>7.4266666666666667</v>
      </c>
      <c r="E194" s="23">
        <f t="shared" si="25"/>
        <v>30.8</v>
      </c>
      <c r="F194" s="23"/>
      <c r="G194" s="23">
        <f t="shared" si="26"/>
        <v>5.75</v>
      </c>
      <c r="H194" s="23"/>
      <c r="I194" s="23">
        <f t="shared" si="30"/>
        <v>-6.16</v>
      </c>
      <c r="J194" s="23">
        <f t="shared" si="30"/>
        <v>-1.1599999999999999</v>
      </c>
      <c r="K194" s="23">
        <f t="shared" si="30"/>
        <v>3.84</v>
      </c>
      <c r="L194" s="23">
        <f t="shared" si="30"/>
        <v>8.84</v>
      </c>
      <c r="M194" s="23">
        <f t="shared" si="30"/>
        <v>13.84</v>
      </c>
      <c r="N194" s="23">
        <f t="shared" si="30"/>
        <v>18.84</v>
      </c>
      <c r="O194" s="23">
        <f t="shared" si="30"/>
        <v>23.84</v>
      </c>
      <c r="P194" s="23">
        <f t="shared" si="30"/>
        <v>28.84</v>
      </c>
      <c r="Q194" s="23">
        <f t="shared" si="30"/>
        <v>33.840000000000003</v>
      </c>
      <c r="R194" s="20"/>
      <c r="S194" s="43" t="e">
        <f t="shared" si="27"/>
        <v>#N/A</v>
      </c>
      <c r="T194" s="43" t="e">
        <f>IF(A194=ROUND(Model!$C$14,1),ROUND(Model!$C$15,2),NA())</f>
        <v>#N/A</v>
      </c>
    </row>
    <row r="195" spans="1:20" x14ac:dyDescent="0.25">
      <c r="A195" s="22">
        <v>15.5</v>
      </c>
      <c r="B195" s="22"/>
      <c r="C195" s="23">
        <f t="shared" si="23"/>
        <v>5.625</v>
      </c>
      <c r="D195" s="23">
        <f t="shared" si="24"/>
        <v>7.3666666666666663</v>
      </c>
      <c r="E195" s="23">
        <f t="shared" si="25"/>
        <v>31</v>
      </c>
      <c r="F195" s="23"/>
      <c r="G195" s="23">
        <f t="shared" si="26"/>
        <v>5.625</v>
      </c>
      <c r="H195" s="23"/>
      <c r="I195" s="23">
        <f t="shared" si="30"/>
        <v>-6.2</v>
      </c>
      <c r="J195" s="23">
        <f t="shared" si="30"/>
        <v>-1.2</v>
      </c>
      <c r="K195" s="23">
        <f t="shared" si="30"/>
        <v>3.8</v>
      </c>
      <c r="L195" s="23">
        <f t="shared" si="30"/>
        <v>8.8000000000000007</v>
      </c>
      <c r="M195" s="23">
        <f t="shared" si="30"/>
        <v>13.8</v>
      </c>
      <c r="N195" s="23">
        <f t="shared" si="30"/>
        <v>18.8</v>
      </c>
      <c r="O195" s="23">
        <f t="shared" si="30"/>
        <v>23.8</v>
      </c>
      <c r="P195" s="23">
        <f t="shared" si="30"/>
        <v>28.8</v>
      </c>
      <c r="Q195" s="23">
        <f t="shared" si="30"/>
        <v>33.799999999999997</v>
      </c>
      <c r="R195" s="20"/>
      <c r="S195" s="43" t="e">
        <f t="shared" si="27"/>
        <v>#N/A</v>
      </c>
      <c r="T195" s="43" t="e">
        <f>IF(A195=ROUND(Model!$C$14,1),ROUND(Model!$C$15,2),NA())</f>
        <v>#N/A</v>
      </c>
    </row>
    <row r="196" spans="1:20" x14ac:dyDescent="0.25">
      <c r="A196" s="22">
        <v>15.6</v>
      </c>
      <c r="B196" s="22"/>
      <c r="C196" s="23">
        <f t="shared" si="23"/>
        <v>5.5</v>
      </c>
      <c r="D196" s="23">
        <f t="shared" si="24"/>
        <v>7.3066666666666666</v>
      </c>
      <c r="E196" s="23">
        <f t="shared" si="25"/>
        <v>31.2</v>
      </c>
      <c r="F196" s="23"/>
      <c r="G196" s="23">
        <f t="shared" si="26"/>
        <v>5.5</v>
      </c>
      <c r="H196" s="23"/>
      <c r="I196" s="23">
        <f t="shared" si="30"/>
        <v>-6.24</v>
      </c>
      <c r="J196" s="23">
        <f t="shared" si="30"/>
        <v>-1.24</v>
      </c>
      <c r="K196" s="23">
        <f t="shared" si="30"/>
        <v>3.76</v>
      </c>
      <c r="L196" s="23">
        <f t="shared" si="30"/>
        <v>8.76</v>
      </c>
      <c r="M196" s="23">
        <f t="shared" si="30"/>
        <v>13.76</v>
      </c>
      <c r="N196" s="23">
        <f t="shared" si="30"/>
        <v>18.760000000000002</v>
      </c>
      <c r="O196" s="23">
        <f t="shared" si="30"/>
        <v>23.76</v>
      </c>
      <c r="P196" s="23">
        <f t="shared" si="30"/>
        <v>28.76</v>
      </c>
      <c r="Q196" s="23">
        <f t="shared" si="30"/>
        <v>33.76</v>
      </c>
      <c r="R196" s="20"/>
      <c r="S196" s="43" t="e">
        <f t="shared" si="27"/>
        <v>#N/A</v>
      </c>
      <c r="T196" s="43" t="e">
        <f>IF(A196=ROUND(Model!$C$14,1),ROUND(Model!$C$15,2),NA())</f>
        <v>#N/A</v>
      </c>
    </row>
    <row r="197" spans="1:20" x14ac:dyDescent="0.25">
      <c r="A197" s="22">
        <v>15.7</v>
      </c>
      <c r="B197" s="22"/>
      <c r="C197" s="23">
        <f t="shared" si="23"/>
        <v>5.375</v>
      </c>
      <c r="D197" s="23">
        <f t="shared" si="24"/>
        <v>7.2466666666666679</v>
      </c>
      <c r="E197" s="23">
        <f t="shared" si="25"/>
        <v>31.4</v>
      </c>
      <c r="F197" s="23"/>
      <c r="G197" s="23">
        <f t="shared" si="26"/>
        <v>5.375</v>
      </c>
      <c r="H197" s="23"/>
      <c r="I197" s="23">
        <f t="shared" si="30"/>
        <v>-6.28</v>
      </c>
      <c r="J197" s="23">
        <f t="shared" si="30"/>
        <v>-1.28</v>
      </c>
      <c r="K197" s="23">
        <f t="shared" si="30"/>
        <v>3.72</v>
      </c>
      <c r="L197" s="23">
        <f t="shared" si="30"/>
        <v>8.7200000000000006</v>
      </c>
      <c r="M197" s="23">
        <f t="shared" si="30"/>
        <v>13.72</v>
      </c>
      <c r="N197" s="23">
        <f t="shared" si="30"/>
        <v>18.72</v>
      </c>
      <c r="O197" s="23">
        <f t="shared" si="30"/>
        <v>23.72</v>
      </c>
      <c r="P197" s="23">
        <f t="shared" si="30"/>
        <v>28.72</v>
      </c>
      <c r="Q197" s="23">
        <f t="shared" si="30"/>
        <v>33.72</v>
      </c>
      <c r="R197" s="20"/>
      <c r="S197" s="43" t="e">
        <f t="shared" si="27"/>
        <v>#N/A</v>
      </c>
      <c r="T197" s="43" t="e">
        <f>IF(A197=ROUND(Model!$C$14,1),ROUND(Model!$C$15,2),NA())</f>
        <v>#N/A</v>
      </c>
    </row>
    <row r="198" spans="1:20" x14ac:dyDescent="0.25">
      <c r="A198" s="22">
        <v>15.8</v>
      </c>
      <c r="B198" s="22"/>
      <c r="C198" s="23">
        <f t="shared" si="23"/>
        <v>5.25</v>
      </c>
      <c r="D198" s="23">
        <f t="shared" si="24"/>
        <v>7.1866666666666656</v>
      </c>
      <c r="E198" s="23">
        <f t="shared" si="25"/>
        <v>31.6</v>
      </c>
      <c r="F198" s="23"/>
      <c r="G198" s="23">
        <f t="shared" si="26"/>
        <v>5.25</v>
      </c>
      <c r="H198" s="23"/>
      <c r="I198" s="23">
        <f t="shared" si="30"/>
        <v>-6.32</v>
      </c>
      <c r="J198" s="23">
        <f t="shared" si="30"/>
        <v>-1.32</v>
      </c>
      <c r="K198" s="23">
        <f t="shared" si="30"/>
        <v>3.68</v>
      </c>
      <c r="L198" s="23">
        <f t="shared" si="30"/>
        <v>8.68</v>
      </c>
      <c r="M198" s="23">
        <f t="shared" si="30"/>
        <v>13.68</v>
      </c>
      <c r="N198" s="23">
        <f t="shared" si="30"/>
        <v>18.68</v>
      </c>
      <c r="O198" s="23">
        <f t="shared" si="30"/>
        <v>23.68</v>
      </c>
      <c r="P198" s="23">
        <f t="shared" si="30"/>
        <v>28.68</v>
      </c>
      <c r="Q198" s="23">
        <f t="shared" si="30"/>
        <v>33.68</v>
      </c>
      <c r="R198" s="20"/>
      <c r="S198" s="43" t="e">
        <f t="shared" si="27"/>
        <v>#N/A</v>
      </c>
      <c r="T198" s="43" t="e">
        <f>IF(A198=ROUND(Model!$C$14,1),ROUND(Model!$C$15,2),NA())</f>
        <v>#N/A</v>
      </c>
    </row>
    <row r="199" spans="1:20" x14ac:dyDescent="0.25">
      <c r="A199" s="22">
        <v>15.9</v>
      </c>
      <c r="B199" s="22"/>
      <c r="C199" s="23">
        <f t="shared" si="23"/>
        <v>5.125</v>
      </c>
      <c r="D199" s="23">
        <f t="shared" si="24"/>
        <v>7.1266666666666669</v>
      </c>
      <c r="E199" s="23">
        <f t="shared" si="25"/>
        <v>31.8</v>
      </c>
      <c r="F199" s="23"/>
      <c r="G199" s="23">
        <f t="shared" si="26"/>
        <v>5.125</v>
      </c>
      <c r="H199" s="23"/>
      <c r="I199" s="23">
        <f t="shared" si="30"/>
        <v>-6.36</v>
      </c>
      <c r="J199" s="23">
        <f t="shared" si="30"/>
        <v>-1.36</v>
      </c>
      <c r="K199" s="23">
        <f t="shared" si="30"/>
        <v>3.64</v>
      </c>
      <c r="L199" s="23">
        <f t="shared" si="30"/>
        <v>8.64</v>
      </c>
      <c r="M199" s="23">
        <f t="shared" si="30"/>
        <v>13.64</v>
      </c>
      <c r="N199" s="23">
        <f t="shared" si="30"/>
        <v>18.64</v>
      </c>
      <c r="O199" s="23">
        <f t="shared" si="30"/>
        <v>23.64</v>
      </c>
      <c r="P199" s="23">
        <f t="shared" si="30"/>
        <v>28.64</v>
      </c>
      <c r="Q199" s="23">
        <f t="shared" si="30"/>
        <v>33.64</v>
      </c>
      <c r="R199" s="20"/>
      <c r="S199" s="43" t="e">
        <f t="shared" si="27"/>
        <v>#N/A</v>
      </c>
      <c r="T199" s="43" t="e">
        <f>IF(A199=ROUND(Model!$C$14,1),ROUND(Model!$C$15,2),NA())</f>
        <v>#N/A</v>
      </c>
    </row>
    <row r="200" spans="1:20" x14ac:dyDescent="0.25">
      <c r="A200" s="22">
        <v>16</v>
      </c>
      <c r="B200" s="22"/>
      <c r="C200" s="23">
        <f t="shared" si="23"/>
        <v>5</v>
      </c>
      <c r="D200" s="23">
        <f t="shared" si="24"/>
        <v>7.0666666666666664</v>
      </c>
      <c r="E200" s="23">
        <f t="shared" si="25"/>
        <v>32</v>
      </c>
      <c r="F200" s="23"/>
      <c r="G200" s="23">
        <f t="shared" si="26"/>
        <v>5</v>
      </c>
      <c r="H200" s="23"/>
      <c r="I200" s="23">
        <f t="shared" ref="I200:Q209" si="31">(I$39-MarginSolarDisc*$A200)/MarginLunarOrb</f>
        <v>-6.4</v>
      </c>
      <c r="J200" s="23">
        <f t="shared" si="31"/>
        <v>-1.4</v>
      </c>
      <c r="K200" s="23">
        <f t="shared" si="31"/>
        <v>3.6</v>
      </c>
      <c r="L200" s="23">
        <f t="shared" si="31"/>
        <v>8.6</v>
      </c>
      <c r="M200" s="23">
        <f t="shared" si="31"/>
        <v>13.6</v>
      </c>
      <c r="N200" s="23">
        <f t="shared" si="31"/>
        <v>18.600000000000001</v>
      </c>
      <c r="O200" s="23">
        <f t="shared" si="31"/>
        <v>23.6</v>
      </c>
      <c r="P200" s="23">
        <f t="shared" si="31"/>
        <v>28.6</v>
      </c>
      <c r="Q200" s="23">
        <f t="shared" si="31"/>
        <v>33.6</v>
      </c>
      <c r="R200" s="20"/>
      <c r="S200" s="43" t="e">
        <f t="shared" si="27"/>
        <v>#N/A</v>
      </c>
      <c r="T200" s="43" t="e">
        <f>IF(A200=ROUND(Model!$C$14,1),ROUND(Model!$C$15,2),NA())</f>
        <v>#N/A</v>
      </c>
    </row>
    <row r="201" spans="1:20" x14ac:dyDescent="0.25">
      <c r="A201" s="22">
        <v>16.100000000000001</v>
      </c>
      <c r="B201" s="22"/>
      <c r="C201" s="23">
        <f t="shared" si="23"/>
        <v>4.8749999999999973</v>
      </c>
      <c r="D201" s="23">
        <f t="shared" si="24"/>
        <v>7.0066666666666659</v>
      </c>
      <c r="E201" s="23">
        <f t="shared" si="25"/>
        <v>32.200000000000003</v>
      </c>
      <c r="F201" s="23"/>
      <c r="G201" s="23">
        <f t="shared" si="26"/>
        <v>4.8749999999999973</v>
      </c>
      <c r="H201" s="23"/>
      <c r="I201" s="23">
        <f t="shared" si="31"/>
        <v>-6.44</v>
      </c>
      <c r="J201" s="23">
        <f t="shared" si="31"/>
        <v>-1.44</v>
      </c>
      <c r="K201" s="23">
        <f t="shared" si="31"/>
        <v>3.56</v>
      </c>
      <c r="L201" s="23">
        <f t="shared" si="31"/>
        <v>8.56</v>
      </c>
      <c r="M201" s="23">
        <f t="shared" si="31"/>
        <v>13.56</v>
      </c>
      <c r="N201" s="23">
        <f t="shared" si="31"/>
        <v>18.559999999999999</v>
      </c>
      <c r="O201" s="23">
        <f t="shared" si="31"/>
        <v>23.56</v>
      </c>
      <c r="P201" s="23">
        <f t="shared" si="31"/>
        <v>28.56</v>
      </c>
      <c r="Q201" s="23">
        <f t="shared" si="31"/>
        <v>33.56</v>
      </c>
      <c r="R201" s="20"/>
      <c r="S201" s="43" t="e">
        <f t="shared" si="27"/>
        <v>#N/A</v>
      </c>
      <c r="T201" s="43" t="e">
        <f>IF(A201=ROUND(Model!$C$14,1),ROUND(Model!$C$15,2),NA())</f>
        <v>#N/A</v>
      </c>
    </row>
    <row r="202" spans="1:20" x14ac:dyDescent="0.25">
      <c r="A202" s="22">
        <v>16.2</v>
      </c>
      <c r="B202" s="22"/>
      <c r="C202" s="23">
        <f t="shared" si="23"/>
        <v>4.75</v>
      </c>
      <c r="D202" s="23">
        <f t="shared" si="24"/>
        <v>6.9466666666666681</v>
      </c>
      <c r="E202" s="23">
        <f t="shared" si="25"/>
        <v>32.4</v>
      </c>
      <c r="F202" s="23"/>
      <c r="G202" s="23">
        <f t="shared" si="26"/>
        <v>4.75</v>
      </c>
      <c r="H202" s="23"/>
      <c r="I202" s="23">
        <f t="shared" si="31"/>
        <v>-6.48</v>
      </c>
      <c r="J202" s="23">
        <f t="shared" si="31"/>
        <v>-1.48</v>
      </c>
      <c r="K202" s="23">
        <f t="shared" si="31"/>
        <v>3.52</v>
      </c>
      <c r="L202" s="23">
        <f t="shared" si="31"/>
        <v>8.52</v>
      </c>
      <c r="M202" s="23">
        <f t="shared" si="31"/>
        <v>13.52</v>
      </c>
      <c r="N202" s="23">
        <f t="shared" si="31"/>
        <v>18.52</v>
      </c>
      <c r="O202" s="23">
        <f t="shared" si="31"/>
        <v>23.52</v>
      </c>
      <c r="P202" s="23">
        <f t="shared" si="31"/>
        <v>28.52</v>
      </c>
      <c r="Q202" s="23">
        <f t="shared" si="31"/>
        <v>33.520000000000003</v>
      </c>
      <c r="R202" s="20"/>
      <c r="S202" s="43" t="e">
        <f t="shared" si="27"/>
        <v>#N/A</v>
      </c>
      <c r="T202" s="43" t="e">
        <f>IF(A202=ROUND(Model!$C$14,1),ROUND(Model!$C$15,2),NA())</f>
        <v>#N/A</v>
      </c>
    </row>
    <row r="203" spans="1:20" x14ac:dyDescent="0.25">
      <c r="A203" s="22">
        <v>16.3</v>
      </c>
      <c r="B203" s="22"/>
      <c r="C203" s="23">
        <f t="shared" si="23"/>
        <v>4.625</v>
      </c>
      <c r="D203" s="23">
        <f t="shared" si="24"/>
        <v>6.8866666666666658</v>
      </c>
      <c r="E203" s="23">
        <f t="shared" si="25"/>
        <v>32.6</v>
      </c>
      <c r="F203" s="23"/>
      <c r="G203" s="23">
        <f t="shared" si="26"/>
        <v>4.625</v>
      </c>
      <c r="H203" s="23"/>
      <c r="I203" s="23">
        <f t="shared" si="31"/>
        <v>-6.52</v>
      </c>
      <c r="J203" s="23">
        <f t="shared" si="31"/>
        <v>-1.52</v>
      </c>
      <c r="K203" s="23">
        <f t="shared" si="31"/>
        <v>3.48</v>
      </c>
      <c r="L203" s="23">
        <f t="shared" si="31"/>
        <v>8.48</v>
      </c>
      <c r="M203" s="23">
        <f t="shared" si="31"/>
        <v>13.48</v>
      </c>
      <c r="N203" s="23">
        <f t="shared" si="31"/>
        <v>18.48</v>
      </c>
      <c r="O203" s="23">
        <f t="shared" si="31"/>
        <v>23.48</v>
      </c>
      <c r="P203" s="23">
        <f t="shared" si="31"/>
        <v>28.48</v>
      </c>
      <c r="Q203" s="23">
        <f t="shared" si="31"/>
        <v>33.479999999999997</v>
      </c>
      <c r="R203" s="20"/>
      <c r="S203" s="43" t="e">
        <f t="shared" si="27"/>
        <v>#N/A</v>
      </c>
      <c r="T203" s="43" t="e">
        <f>IF(A203=ROUND(Model!$C$14,1),ROUND(Model!$C$15,2),NA())</f>
        <v>#N/A</v>
      </c>
    </row>
    <row r="204" spans="1:20" x14ac:dyDescent="0.25">
      <c r="A204" s="22">
        <v>16.399999999999999</v>
      </c>
      <c r="B204" s="22"/>
      <c r="C204" s="23">
        <f t="shared" si="23"/>
        <v>4.5000000000000027</v>
      </c>
      <c r="D204" s="23">
        <f t="shared" si="24"/>
        <v>6.8266666666666671</v>
      </c>
      <c r="E204" s="23">
        <f t="shared" si="25"/>
        <v>32.799999999999997</v>
      </c>
      <c r="F204" s="23"/>
      <c r="G204" s="23">
        <f t="shared" si="26"/>
        <v>4.5000000000000027</v>
      </c>
      <c r="H204" s="23"/>
      <c r="I204" s="23">
        <f t="shared" si="31"/>
        <v>-6.56</v>
      </c>
      <c r="J204" s="23">
        <f t="shared" si="31"/>
        <v>-1.56</v>
      </c>
      <c r="K204" s="23">
        <f t="shared" si="31"/>
        <v>3.44</v>
      </c>
      <c r="L204" s="23">
        <f t="shared" si="31"/>
        <v>8.44</v>
      </c>
      <c r="M204" s="23">
        <f t="shared" si="31"/>
        <v>13.44</v>
      </c>
      <c r="N204" s="23">
        <f t="shared" si="31"/>
        <v>18.440000000000001</v>
      </c>
      <c r="O204" s="23">
        <f t="shared" si="31"/>
        <v>23.44</v>
      </c>
      <c r="P204" s="23">
        <f t="shared" si="31"/>
        <v>28.44</v>
      </c>
      <c r="Q204" s="23">
        <f t="shared" si="31"/>
        <v>33.44</v>
      </c>
      <c r="R204" s="20"/>
      <c r="S204" s="43" t="e">
        <f t="shared" si="27"/>
        <v>#N/A</v>
      </c>
      <c r="T204" s="43" t="e">
        <f>IF(A204=ROUND(Model!$C$14,1),ROUND(Model!$C$15,2),NA())</f>
        <v>#N/A</v>
      </c>
    </row>
    <row r="205" spans="1:20" x14ac:dyDescent="0.25">
      <c r="A205" s="22">
        <v>16.5</v>
      </c>
      <c r="B205" s="22"/>
      <c r="C205" s="23">
        <f t="shared" si="23"/>
        <v>4.375</v>
      </c>
      <c r="D205" s="23">
        <f t="shared" si="24"/>
        <v>6.7666666666666666</v>
      </c>
      <c r="E205" s="23">
        <f t="shared" si="25"/>
        <v>33</v>
      </c>
      <c r="F205" s="23"/>
      <c r="G205" s="23">
        <f t="shared" si="26"/>
        <v>4.375</v>
      </c>
      <c r="H205" s="23"/>
      <c r="I205" s="23">
        <f t="shared" si="31"/>
        <v>-6.6</v>
      </c>
      <c r="J205" s="23">
        <f t="shared" si="31"/>
        <v>-1.6</v>
      </c>
      <c r="K205" s="23">
        <f t="shared" si="31"/>
        <v>3.4</v>
      </c>
      <c r="L205" s="23">
        <f t="shared" si="31"/>
        <v>8.4</v>
      </c>
      <c r="M205" s="23">
        <f t="shared" si="31"/>
        <v>13.4</v>
      </c>
      <c r="N205" s="23">
        <f t="shared" si="31"/>
        <v>18.399999999999999</v>
      </c>
      <c r="O205" s="23">
        <f t="shared" si="31"/>
        <v>23.4</v>
      </c>
      <c r="P205" s="23">
        <f t="shared" si="31"/>
        <v>28.4</v>
      </c>
      <c r="Q205" s="23">
        <f t="shared" si="31"/>
        <v>33.4</v>
      </c>
      <c r="R205" s="20"/>
      <c r="S205" s="43" t="e">
        <f t="shared" si="27"/>
        <v>#N/A</v>
      </c>
      <c r="T205" s="43" t="e">
        <f>IF(A205=ROUND(Model!$C$14,1),ROUND(Model!$C$15,2),NA())</f>
        <v>#N/A</v>
      </c>
    </row>
    <row r="206" spans="1:20" x14ac:dyDescent="0.25">
      <c r="A206" s="22">
        <v>16.600000000000001</v>
      </c>
      <c r="B206" s="22"/>
      <c r="C206" s="23">
        <f t="shared" si="23"/>
        <v>4.2499999999999973</v>
      </c>
      <c r="D206" s="23">
        <f t="shared" si="24"/>
        <v>6.7066666666666661</v>
      </c>
      <c r="E206" s="23">
        <f t="shared" si="25"/>
        <v>33.200000000000003</v>
      </c>
      <c r="F206" s="23"/>
      <c r="G206" s="23">
        <f t="shared" si="26"/>
        <v>4.2499999999999973</v>
      </c>
      <c r="H206" s="23"/>
      <c r="I206" s="23">
        <f t="shared" si="31"/>
        <v>-6.64</v>
      </c>
      <c r="J206" s="23">
        <f t="shared" si="31"/>
        <v>-1.64</v>
      </c>
      <c r="K206" s="23">
        <f t="shared" si="31"/>
        <v>3.36</v>
      </c>
      <c r="L206" s="23">
        <f t="shared" si="31"/>
        <v>8.36</v>
      </c>
      <c r="M206" s="23">
        <f t="shared" si="31"/>
        <v>13.36</v>
      </c>
      <c r="N206" s="23">
        <f t="shared" si="31"/>
        <v>18.36</v>
      </c>
      <c r="O206" s="23">
        <f t="shared" si="31"/>
        <v>23.36</v>
      </c>
      <c r="P206" s="23">
        <f t="shared" si="31"/>
        <v>28.36</v>
      </c>
      <c r="Q206" s="23">
        <f t="shared" si="31"/>
        <v>33.36</v>
      </c>
      <c r="R206" s="20"/>
      <c r="S206" s="43" t="e">
        <f t="shared" si="27"/>
        <v>#N/A</v>
      </c>
      <c r="T206" s="43" t="e">
        <f>IF(A206=ROUND(Model!$C$14,1),ROUND(Model!$C$15,2),NA())</f>
        <v>#N/A</v>
      </c>
    </row>
    <row r="207" spans="1:20" x14ac:dyDescent="0.25">
      <c r="A207" s="22">
        <v>16.7</v>
      </c>
      <c r="B207" s="22"/>
      <c r="C207" s="23">
        <f t="shared" si="23"/>
        <v>4.125</v>
      </c>
      <c r="D207" s="23">
        <f t="shared" si="24"/>
        <v>6.6466666666666674</v>
      </c>
      <c r="E207" s="23">
        <f t="shared" si="25"/>
        <v>33.4</v>
      </c>
      <c r="F207" s="23"/>
      <c r="G207" s="23">
        <f t="shared" si="26"/>
        <v>4.125</v>
      </c>
      <c r="H207" s="23"/>
      <c r="I207" s="23">
        <f t="shared" si="31"/>
        <v>-6.68</v>
      </c>
      <c r="J207" s="23">
        <f t="shared" si="31"/>
        <v>-1.68</v>
      </c>
      <c r="K207" s="23">
        <f t="shared" si="31"/>
        <v>3.32</v>
      </c>
      <c r="L207" s="23">
        <f t="shared" si="31"/>
        <v>8.32</v>
      </c>
      <c r="M207" s="23">
        <f t="shared" si="31"/>
        <v>13.32</v>
      </c>
      <c r="N207" s="23">
        <f t="shared" si="31"/>
        <v>18.32</v>
      </c>
      <c r="O207" s="23">
        <f t="shared" si="31"/>
        <v>23.32</v>
      </c>
      <c r="P207" s="23">
        <f t="shared" si="31"/>
        <v>28.32</v>
      </c>
      <c r="Q207" s="23">
        <f t="shared" si="31"/>
        <v>33.32</v>
      </c>
      <c r="R207" s="20"/>
      <c r="S207" s="43" t="e">
        <f t="shared" si="27"/>
        <v>#N/A</v>
      </c>
      <c r="T207" s="43" t="e">
        <f>IF(A207=ROUND(Model!$C$14,1),ROUND(Model!$C$15,2),NA())</f>
        <v>#N/A</v>
      </c>
    </row>
    <row r="208" spans="1:20" x14ac:dyDescent="0.25">
      <c r="A208" s="22">
        <v>16.8</v>
      </c>
      <c r="B208" s="22"/>
      <c r="C208" s="23">
        <f t="shared" si="23"/>
        <v>4</v>
      </c>
      <c r="D208" s="23">
        <f t="shared" si="24"/>
        <v>6.5866666666666651</v>
      </c>
      <c r="E208" s="23">
        <f t="shared" si="25"/>
        <v>33.6</v>
      </c>
      <c r="F208" s="23"/>
      <c r="G208" s="23">
        <f t="shared" si="26"/>
        <v>4</v>
      </c>
      <c r="H208" s="23"/>
      <c r="I208" s="23">
        <f t="shared" si="31"/>
        <v>-6.72</v>
      </c>
      <c r="J208" s="23">
        <f t="shared" si="31"/>
        <v>-1.72</v>
      </c>
      <c r="K208" s="23">
        <f t="shared" si="31"/>
        <v>3.28</v>
      </c>
      <c r="L208" s="23">
        <f t="shared" si="31"/>
        <v>8.2799999999999994</v>
      </c>
      <c r="M208" s="23">
        <f t="shared" si="31"/>
        <v>13.28</v>
      </c>
      <c r="N208" s="23">
        <f t="shared" si="31"/>
        <v>18.28</v>
      </c>
      <c r="O208" s="23">
        <f t="shared" si="31"/>
        <v>23.28</v>
      </c>
      <c r="P208" s="23">
        <f t="shared" si="31"/>
        <v>28.28</v>
      </c>
      <c r="Q208" s="23">
        <f t="shared" si="31"/>
        <v>33.28</v>
      </c>
      <c r="R208" s="20"/>
      <c r="S208" s="43" t="e">
        <f t="shared" si="27"/>
        <v>#N/A</v>
      </c>
      <c r="T208" s="43" t="e">
        <f>IF(A208=ROUND(Model!$C$14,1),ROUND(Model!$C$15,2),NA())</f>
        <v>#N/A</v>
      </c>
    </row>
    <row r="209" spans="1:20" x14ac:dyDescent="0.25">
      <c r="A209" s="22">
        <v>16.899999999999999</v>
      </c>
      <c r="B209" s="22"/>
      <c r="C209" s="23">
        <f t="shared" si="23"/>
        <v>3.8750000000000027</v>
      </c>
      <c r="D209" s="23">
        <f t="shared" si="24"/>
        <v>6.5266666666666673</v>
      </c>
      <c r="E209" s="23">
        <f t="shared" si="25"/>
        <v>33.799999999999997</v>
      </c>
      <c r="F209" s="23"/>
      <c r="G209" s="23">
        <f t="shared" si="26"/>
        <v>3.8750000000000027</v>
      </c>
      <c r="H209" s="23"/>
      <c r="I209" s="23">
        <f t="shared" si="31"/>
        <v>-6.76</v>
      </c>
      <c r="J209" s="23">
        <f t="shared" si="31"/>
        <v>-1.76</v>
      </c>
      <c r="K209" s="23">
        <f t="shared" si="31"/>
        <v>3.24</v>
      </c>
      <c r="L209" s="23">
        <f t="shared" si="31"/>
        <v>8.24</v>
      </c>
      <c r="M209" s="23">
        <f t="shared" si="31"/>
        <v>13.24</v>
      </c>
      <c r="N209" s="23">
        <f t="shared" si="31"/>
        <v>18.239999999999998</v>
      </c>
      <c r="O209" s="23">
        <f t="shared" si="31"/>
        <v>23.24</v>
      </c>
      <c r="P209" s="23">
        <f t="shared" si="31"/>
        <v>28.24</v>
      </c>
      <c r="Q209" s="23">
        <f t="shared" si="31"/>
        <v>33.24</v>
      </c>
      <c r="R209" s="20"/>
      <c r="S209" s="43" t="e">
        <f t="shared" si="27"/>
        <v>#N/A</v>
      </c>
      <c r="T209" s="43" t="e">
        <f>IF(A209=ROUND(Model!$C$14,1),ROUND(Model!$C$15,2),NA())</f>
        <v>#N/A</v>
      </c>
    </row>
    <row r="210" spans="1:20" x14ac:dyDescent="0.25">
      <c r="A210" s="22">
        <v>17</v>
      </c>
      <c r="B210" s="22"/>
      <c r="C210" s="23">
        <f t="shared" si="23"/>
        <v>3.75</v>
      </c>
      <c r="D210" s="23">
        <f t="shared" si="24"/>
        <v>6.4666666666666668</v>
      </c>
      <c r="E210" s="23">
        <f t="shared" si="25"/>
        <v>34</v>
      </c>
      <c r="F210" s="23"/>
      <c r="G210" s="23">
        <f t="shared" si="26"/>
        <v>3.75</v>
      </c>
      <c r="H210" s="23"/>
      <c r="I210" s="23">
        <f t="shared" ref="I210:Q219" si="32">(I$39-MarginSolarDisc*$A210)/MarginLunarOrb</f>
        <v>-6.8</v>
      </c>
      <c r="J210" s="23">
        <f t="shared" si="32"/>
        <v>-1.8</v>
      </c>
      <c r="K210" s="23">
        <f t="shared" si="32"/>
        <v>3.2</v>
      </c>
      <c r="L210" s="23">
        <f t="shared" si="32"/>
        <v>8.1999999999999993</v>
      </c>
      <c r="M210" s="23">
        <f t="shared" si="32"/>
        <v>13.2</v>
      </c>
      <c r="N210" s="23">
        <f t="shared" si="32"/>
        <v>18.2</v>
      </c>
      <c r="O210" s="23">
        <f t="shared" si="32"/>
        <v>23.2</v>
      </c>
      <c r="P210" s="23">
        <f t="shared" si="32"/>
        <v>28.2</v>
      </c>
      <c r="Q210" s="23">
        <f t="shared" si="32"/>
        <v>33.200000000000003</v>
      </c>
      <c r="R210" s="20"/>
      <c r="S210" s="43" t="e">
        <f t="shared" si="27"/>
        <v>#N/A</v>
      </c>
      <c r="T210" s="43" t="e">
        <f>IF(A210=ROUND(Model!$C$14,1),ROUND(Model!$C$15,2),NA())</f>
        <v>#N/A</v>
      </c>
    </row>
    <row r="211" spans="1:20" x14ac:dyDescent="0.25">
      <c r="A211" s="22">
        <v>17.100000000000001</v>
      </c>
      <c r="B211" s="22"/>
      <c r="C211" s="23">
        <f t="shared" si="23"/>
        <v>3.6249999999999973</v>
      </c>
      <c r="D211" s="23">
        <f t="shared" si="24"/>
        <v>6.4066666666666663</v>
      </c>
      <c r="E211" s="23">
        <f t="shared" si="25"/>
        <v>34.200000000000003</v>
      </c>
      <c r="F211" s="23"/>
      <c r="G211" s="23">
        <f t="shared" si="26"/>
        <v>3.6249999999999973</v>
      </c>
      <c r="H211" s="23"/>
      <c r="I211" s="23">
        <f t="shared" si="32"/>
        <v>-6.84</v>
      </c>
      <c r="J211" s="23">
        <f t="shared" si="32"/>
        <v>-1.84</v>
      </c>
      <c r="K211" s="23">
        <f t="shared" si="32"/>
        <v>3.16</v>
      </c>
      <c r="L211" s="23">
        <f t="shared" si="32"/>
        <v>8.16</v>
      </c>
      <c r="M211" s="23">
        <f t="shared" si="32"/>
        <v>13.16</v>
      </c>
      <c r="N211" s="23">
        <f t="shared" si="32"/>
        <v>18.16</v>
      </c>
      <c r="O211" s="23">
        <f t="shared" si="32"/>
        <v>23.16</v>
      </c>
      <c r="P211" s="23">
        <f t="shared" si="32"/>
        <v>28.16</v>
      </c>
      <c r="Q211" s="23">
        <f t="shared" si="32"/>
        <v>33.159999999999997</v>
      </c>
      <c r="R211" s="20"/>
      <c r="S211" s="43" t="e">
        <f t="shared" si="27"/>
        <v>#N/A</v>
      </c>
      <c r="T211" s="43" t="e">
        <f>IF(A211=ROUND(Model!$C$14,1),ROUND(Model!$C$15,2),NA())</f>
        <v>#N/A</v>
      </c>
    </row>
    <row r="212" spans="1:20" x14ac:dyDescent="0.25">
      <c r="A212" s="22">
        <v>17.2</v>
      </c>
      <c r="B212" s="22"/>
      <c r="C212" s="23">
        <f t="shared" si="23"/>
        <v>3.5</v>
      </c>
      <c r="D212" s="23">
        <f t="shared" si="24"/>
        <v>6.3466666666666676</v>
      </c>
      <c r="E212" s="23">
        <f t="shared" si="25"/>
        <v>34.4</v>
      </c>
      <c r="F212" s="23"/>
      <c r="G212" s="23">
        <f t="shared" si="26"/>
        <v>3.5</v>
      </c>
      <c r="H212" s="23"/>
      <c r="I212" s="23">
        <f t="shared" si="32"/>
        <v>-6.88</v>
      </c>
      <c r="J212" s="23">
        <f t="shared" si="32"/>
        <v>-1.88</v>
      </c>
      <c r="K212" s="23">
        <f t="shared" si="32"/>
        <v>3.12</v>
      </c>
      <c r="L212" s="23">
        <f t="shared" si="32"/>
        <v>8.1199999999999992</v>
      </c>
      <c r="M212" s="23">
        <f t="shared" si="32"/>
        <v>13.12</v>
      </c>
      <c r="N212" s="23">
        <f t="shared" si="32"/>
        <v>18.12</v>
      </c>
      <c r="O212" s="23">
        <f t="shared" si="32"/>
        <v>23.12</v>
      </c>
      <c r="P212" s="23">
        <f t="shared" si="32"/>
        <v>28.12</v>
      </c>
      <c r="Q212" s="23">
        <f t="shared" si="32"/>
        <v>33.119999999999997</v>
      </c>
      <c r="R212" s="20"/>
      <c r="S212" s="43" t="e">
        <f t="shared" si="27"/>
        <v>#N/A</v>
      </c>
      <c r="T212" s="43" t="e">
        <f>IF(A212=ROUND(Model!$C$14,1),ROUND(Model!$C$15,2),NA())</f>
        <v>#N/A</v>
      </c>
    </row>
    <row r="213" spans="1:20" x14ac:dyDescent="0.25">
      <c r="A213" s="22">
        <v>17.3</v>
      </c>
      <c r="B213" s="22"/>
      <c r="C213" s="23">
        <f t="shared" si="23"/>
        <v>3.375</v>
      </c>
      <c r="D213" s="23">
        <f t="shared" si="24"/>
        <v>6.2866666666666653</v>
      </c>
      <c r="E213" s="23">
        <f t="shared" si="25"/>
        <v>34.6</v>
      </c>
      <c r="F213" s="23"/>
      <c r="G213" s="23">
        <f t="shared" si="26"/>
        <v>3.375</v>
      </c>
      <c r="H213" s="23"/>
      <c r="I213" s="23">
        <f t="shared" si="32"/>
        <v>-6.92</v>
      </c>
      <c r="J213" s="23">
        <f t="shared" si="32"/>
        <v>-1.92</v>
      </c>
      <c r="K213" s="23">
        <f t="shared" si="32"/>
        <v>3.08</v>
      </c>
      <c r="L213" s="23">
        <f t="shared" si="32"/>
        <v>8.08</v>
      </c>
      <c r="M213" s="23">
        <f t="shared" si="32"/>
        <v>13.08</v>
      </c>
      <c r="N213" s="23">
        <f t="shared" si="32"/>
        <v>18.079999999999998</v>
      </c>
      <c r="O213" s="23">
        <f t="shared" si="32"/>
        <v>23.08</v>
      </c>
      <c r="P213" s="23">
        <f t="shared" si="32"/>
        <v>28.08</v>
      </c>
      <c r="Q213" s="23">
        <f t="shared" si="32"/>
        <v>33.08</v>
      </c>
      <c r="R213" s="20"/>
      <c r="S213" s="43" t="e">
        <f t="shared" si="27"/>
        <v>#N/A</v>
      </c>
      <c r="T213" s="43" t="e">
        <f>IF(A213=ROUND(Model!$C$14,1),ROUND(Model!$C$15,2),NA())</f>
        <v>#N/A</v>
      </c>
    </row>
    <row r="214" spans="1:20" x14ac:dyDescent="0.25">
      <c r="A214" s="22">
        <v>17.399999999999999</v>
      </c>
      <c r="B214" s="22"/>
      <c r="C214" s="23">
        <f t="shared" si="23"/>
        <v>3.2500000000000027</v>
      </c>
      <c r="D214" s="23">
        <f t="shared" si="24"/>
        <v>6.2266666666666675</v>
      </c>
      <c r="E214" s="23">
        <f t="shared" si="25"/>
        <v>34.799999999999997</v>
      </c>
      <c r="F214" s="23"/>
      <c r="G214" s="23">
        <f t="shared" si="26"/>
        <v>3.2500000000000027</v>
      </c>
      <c r="H214" s="23"/>
      <c r="I214" s="23">
        <f t="shared" si="32"/>
        <v>-6.96</v>
      </c>
      <c r="J214" s="23">
        <f t="shared" si="32"/>
        <v>-1.96</v>
      </c>
      <c r="K214" s="23">
        <f t="shared" si="32"/>
        <v>3.04</v>
      </c>
      <c r="L214" s="23">
        <f t="shared" si="32"/>
        <v>8.0399999999999991</v>
      </c>
      <c r="M214" s="23">
        <f t="shared" si="32"/>
        <v>13.04</v>
      </c>
      <c r="N214" s="23">
        <f t="shared" si="32"/>
        <v>18.04</v>
      </c>
      <c r="O214" s="23">
        <f t="shared" si="32"/>
        <v>23.04</v>
      </c>
      <c r="P214" s="23">
        <f t="shared" si="32"/>
        <v>28.04</v>
      </c>
      <c r="Q214" s="23">
        <f t="shared" si="32"/>
        <v>33.04</v>
      </c>
      <c r="R214" s="20"/>
      <c r="S214" s="43" t="e">
        <f t="shared" si="27"/>
        <v>#N/A</v>
      </c>
      <c r="T214" s="43" t="e">
        <f>IF(A214=ROUND(Model!$C$14,1),ROUND(Model!$C$15,2),NA())</f>
        <v>#N/A</v>
      </c>
    </row>
    <row r="215" spans="1:20" x14ac:dyDescent="0.25">
      <c r="A215" s="22">
        <v>17.5</v>
      </c>
      <c r="B215" s="22"/>
      <c r="C215" s="23">
        <f t="shared" si="23"/>
        <v>3.125</v>
      </c>
      <c r="D215" s="23">
        <f t="shared" si="24"/>
        <v>6.166666666666667</v>
      </c>
      <c r="E215" s="23">
        <f t="shared" si="25"/>
        <v>35</v>
      </c>
      <c r="F215" s="23"/>
      <c r="G215" s="23">
        <f t="shared" si="26"/>
        <v>3.125</v>
      </c>
      <c r="H215" s="23"/>
      <c r="I215" s="23">
        <f t="shared" si="32"/>
        <v>-7</v>
      </c>
      <c r="J215" s="23">
        <f t="shared" si="32"/>
        <v>-2</v>
      </c>
      <c r="K215" s="23">
        <f t="shared" si="32"/>
        <v>3</v>
      </c>
      <c r="L215" s="23">
        <f t="shared" si="32"/>
        <v>8</v>
      </c>
      <c r="M215" s="23">
        <f t="shared" si="32"/>
        <v>13</v>
      </c>
      <c r="N215" s="23">
        <f t="shared" si="32"/>
        <v>18</v>
      </c>
      <c r="O215" s="23">
        <f t="shared" si="32"/>
        <v>23</v>
      </c>
      <c r="P215" s="23">
        <f t="shared" si="32"/>
        <v>28</v>
      </c>
      <c r="Q215" s="23">
        <f t="shared" si="32"/>
        <v>33</v>
      </c>
      <c r="R215" s="20"/>
      <c r="S215" s="43" t="e">
        <f t="shared" si="27"/>
        <v>#N/A</v>
      </c>
      <c r="T215" s="43" t="e">
        <f>IF(A215=ROUND(Model!$C$14,1),ROUND(Model!$C$15,2),NA())</f>
        <v>#N/A</v>
      </c>
    </row>
    <row r="216" spans="1:20" x14ac:dyDescent="0.25">
      <c r="A216" s="22">
        <v>17.600000000000001</v>
      </c>
      <c r="B216" s="22"/>
      <c r="C216" s="23">
        <f t="shared" si="23"/>
        <v>2.9999999999999973</v>
      </c>
      <c r="D216" s="23">
        <f t="shared" si="24"/>
        <v>6.1066666666666665</v>
      </c>
      <c r="E216" s="23">
        <f t="shared" si="25"/>
        <v>35.200000000000003</v>
      </c>
      <c r="F216" s="23"/>
      <c r="G216" s="23">
        <f t="shared" si="26"/>
        <v>2.9999999999999973</v>
      </c>
      <c r="H216" s="23"/>
      <c r="I216" s="23">
        <f t="shared" si="32"/>
        <v>-7.04</v>
      </c>
      <c r="J216" s="23">
        <f t="shared" si="32"/>
        <v>-2.04</v>
      </c>
      <c r="K216" s="23">
        <f t="shared" si="32"/>
        <v>2.96</v>
      </c>
      <c r="L216" s="23">
        <f t="shared" si="32"/>
        <v>7.96</v>
      </c>
      <c r="M216" s="23">
        <f t="shared" si="32"/>
        <v>12.96</v>
      </c>
      <c r="N216" s="23">
        <f t="shared" si="32"/>
        <v>17.96</v>
      </c>
      <c r="O216" s="23">
        <f t="shared" si="32"/>
        <v>22.96</v>
      </c>
      <c r="P216" s="23">
        <f t="shared" si="32"/>
        <v>27.96</v>
      </c>
      <c r="Q216" s="23">
        <f t="shared" si="32"/>
        <v>32.96</v>
      </c>
      <c r="R216" s="20"/>
      <c r="S216" s="43" t="e">
        <f t="shared" si="27"/>
        <v>#N/A</v>
      </c>
      <c r="T216" s="43" t="e">
        <f>IF(A216=ROUND(Model!$C$14,1),ROUND(Model!$C$15,2),NA())</f>
        <v>#N/A</v>
      </c>
    </row>
    <row r="217" spans="1:20" x14ac:dyDescent="0.25">
      <c r="A217" s="22">
        <v>17.7</v>
      </c>
      <c r="B217" s="22"/>
      <c r="C217" s="23">
        <f t="shared" si="23"/>
        <v>2.875</v>
      </c>
      <c r="D217" s="23">
        <f t="shared" si="24"/>
        <v>6.0466666666666677</v>
      </c>
      <c r="E217" s="23">
        <f t="shared" si="25"/>
        <v>35.4</v>
      </c>
      <c r="F217" s="23"/>
      <c r="G217" s="23">
        <f t="shared" si="26"/>
        <v>2.875</v>
      </c>
      <c r="H217" s="23"/>
      <c r="I217" s="23">
        <f t="shared" si="32"/>
        <v>-7.08</v>
      </c>
      <c r="J217" s="23">
        <f t="shared" si="32"/>
        <v>-2.08</v>
      </c>
      <c r="K217" s="23">
        <f t="shared" si="32"/>
        <v>2.92</v>
      </c>
      <c r="L217" s="23">
        <f t="shared" si="32"/>
        <v>7.92</v>
      </c>
      <c r="M217" s="23">
        <f t="shared" si="32"/>
        <v>12.92</v>
      </c>
      <c r="N217" s="23">
        <f t="shared" si="32"/>
        <v>17.920000000000002</v>
      </c>
      <c r="O217" s="23">
        <f t="shared" si="32"/>
        <v>22.92</v>
      </c>
      <c r="P217" s="23">
        <f t="shared" si="32"/>
        <v>27.92</v>
      </c>
      <c r="Q217" s="23">
        <f t="shared" si="32"/>
        <v>32.92</v>
      </c>
      <c r="R217" s="20"/>
      <c r="S217" s="43" t="e">
        <f t="shared" si="27"/>
        <v>#N/A</v>
      </c>
      <c r="T217" s="43" t="e">
        <f>IF(A217=ROUND(Model!$C$14,1),ROUND(Model!$C$15,2),NA())</f>
        <v>#N/A</v>
      </c>
    </row>
    <row r="218" spans="1:20" x14ac:dyDescent="0.25">
      <c r="A218" s="22">
        <v>17.8</v>
      </c>
      <c r="B218" s="22"/>
      <c r="C218" s="23">
        <f t="shared" si="23"/>
        <v>2.75</v>
      </c>
      <c r="D218" s="23">
        <f t="shared" si="24"/>
        <v>5.9866666666666655</v>
      </c>
      <c r="E218" s="23">
        <f t="shared" si="25"/>
        <v>35.6</v>
      </c>
      <c r="F218" s="23"/>
      <c r="G218" s="23">
        <f t="shared" si="26"/>
        <v>2.75</v>
      </c>
      <c r="H218" s="23"/>
      <c r="I218" s="23">
        <f t="shared" si="32"/>
        <v>-7.12</v>
      </c>
      <c r="J218" s="23">
        <f t="shared" si="32"/>
        <v>-2.12</v>
      </c>
      <c r="K218" s="23">
        <f t="shared" si="32"/>
        <v>2.88</v>
      </c>
      <c r="L218" s="23">
        <f t="shared" si="32"/>
        <v>7.88</v>
      </c>
      <c r="M218" s="23">
        <f t="shared" si="32"/>
        <v>12.88</v>
      </c>
      <c r="N218" s="23">
        <f t="shared" si="32"/>
        <v>17.88</v>
      </c>
      <c r="O218" s="23">
        <f t="shared" si="32"/>
        <v>22.88</v>
      </c>
      <c r="P218" s="23">
        <f t="shared" si="32"/>
        <v>27.88</v>
      </c>
      <c r="Q218" s="23">
        <f t="shared" si="32"/>
        <v>32.880000000000003</v>
      </c>
      <c r="R218" s="20"/>
      <c r="S218" s="43" t="e">
        <f t="shared" si="27"/>
        <v>#N/A</v>
      </c>
      <c r="T218" s="43" t="e">
        <f>IF(A218=ROUND(Model!$C$14,1),ROUND(Model!$C$15,2),NA())</f>
        <v>#N/A</v>
      </c>
    </row>
    <row r="219" spans="1:20" x14ac:dyDescent="0.25">
      <c r="A219" s="22">
        <v>17.899999999999999</v>
      </c>
      <c r="B219" s="22"/>
      <c r="C219" s="23">
        <f t="shared" si="23"/>
        <v>2.6250000000000027</v>
      </c>
      <c r="D219" s="23">
        <f t="shared" si="24"/>
        <v>5.9266666666666667</v>
      </c>
      <c r="E219" s="23">
        <f t="shared" si="25"/>
        <v>35.799999999999997</v>
      </c>
      <c r="F219" s="23"/>
      <c r="G219" s="23">
        <f t="shared" si="26"/>
        <v>2.6250000000000027</v>
      </c>
      <c r="H219" s="23"/>
      <c r="I219" s="23">
        <f t="shared" si="32"/>
        <v>-7.16</v>
      </c>
      <c r="J219" s="23">
        <f t="shared" si="32"/>
        <v>-2.16</v>
      </c>
      <c r="K219" s="23">
        <f t="shared" si="32"/>
        <v>2.84</v>
      </c>
      <c r="L219" s="23">
        <f t="shared" si="32"/>
        <v>7.84</v>
      </c>
      <c r="M219" s="23">
        <f t="shared" si="32"/>
        <v>12.84</v>
      </c>
      <c r="N219" s="23">
        <f t="shared" si="32"/>
        <v>17.84</v>
      </c>
      <c r="O219" s="23">
        <f t="shared" si="32"/>
        <v>22.84</v>
      </c>
      <c r="P219" s="23">
        <f t="shared" si="32"/>
        <v>27.84</v>
      </c>
      <c r="Q219" s="23">
        <f t="shared" si="32"/>
        <v>32.840000000000003</v>
      </c>
      <c r="R219" s="20"/>
      <c r="S219" s="43" t="e">
        <f t="shared" si="27"/>
        <v>#N/A</v>
      </c>
      <c r="T219" s="43" t="e">
        <f>IF(A219=ROUND(Model!$C$14,1),ROUND(Model!$C$15,2),NA())</f>
        <v>#N/A</v>
      </c>
    </row>
    <row r="220" spans="1:20" x14ac:dyDescent="0.25">
      <c r="A220" s="22">
        <v>18</v>
      </c>
      <c r="B220" s="22"/>
      <c r="C220" s="23">
        <f t="shared" si="23"/>
        <v>2.5</v>
      </c>
      <c r="D220" s="23">
        <f t="shared" si="24"/>
        <v>5.8666666666666663</v>
      </c>
      <c r="E220" s="23">
        <f t="shared" si="25"/>
        <v>36</v>
      </c>
      <c r="F220" s="23"/>
      <c r="G220" s="23">
        <f t="shared" si="26"/>
        <v>2.5</v>
      </c>
      <c r="H220" s="23"/>
      <c r="I220" s="23">
        <f t="shared" ref="I220:Q229" si="33">(I$39-MarginSolarDisc*$A220)/MarginLunarOrb</f>
        <v>-7.2</v>
      </c>
      <c r="J220" s="23">
        <f t="shared" si="33"/>
        <v>-2.2000000000000002</v>
      </c>
      <c r="K220" s="23">
        <f t="shared" si="33"/>
        <v>2.8</v>
      </c>
      <c r="L220" s="23">
        <f t="shared" si="33"/>
        <v>7.8</v>
      </c>
      <c r="M220" s="23">
        <f t="shared" si="33"/>
        <v>12.8</v>
      </c>
      <c r="N220" s="23">
        <f t="shared" si="33"/>
        <v>17.8</v>
      </c>
      <c r="O220" s="23">
        <f t="shared" si="33"/>
        <v>22.8</v>
      </c>
      <c r="P220" s="23">
        <f t="shared" si="33"/>
        <v>27.8</v>
      </c>
      <c r="Q220" s="23">
        <f t="shared" si="33"/>
        <v>32.799999999999997</v>
      </c>
      <c r="R220" s="20"/>
      <c r="S220" s="43" t="e">
        <f t="shared" si="27"/>
        <v>#N/A</v>
      </c>
      <c r="T220" s="43" t="e">
        <f>IF(A220=ROUND(Model!$C$14,1),ROUND(Model!$C$15,2),NA())</f>
        <v>#N/A</v>
      </c>
    </row>
    <row r="221" spans="1:20" x14ac:dyDescent="0.25">
      <c r="A221" s="22">
        <v>18.100000000000001</v>
      </c>
      <c r="B221" s="22"/>
      <c r="C221" s="23">
        <f t="shared" si="23"/>
        <v>2.3749999999999973</v>
      </c>
      <c r="D221" s="23">
        <f t="shared" si="24"/>
        <v>5.8066666666666666</v>
      </c>
      <c r="E221" s="23">
        <f t="shared" si="25"/>
        <v>36.200000000000003</v>
      </c>
      <c r="F221" s="23"/>
      <c r="G221" s="23">
        <f t="shared" si="26"/>
        <v>2.3749999999999973</v>
      </c>
      <c r="H221" s="23"/>
      <c r="I221" s="23">
        <f t="shared" si="33"/>
        <v>-7.24</v>
      </c>
      <c r="J221" s="23">
        <f t="shared" si="33"/>
        <v>-2.2400000000000002</v>
      </c>
      <c r="K221" s="23">
        <f t="shared" si="33"/>
        <v>2.76</v>
      </c>
      <c r="L221" s="23">
        <f t="shared" si="33"/>
        <v>7.76</v>
      </c>
      <c r="M221" s="23">
        <f t="shared" si="33"/>
        <v>12.76</v>
      </c>
      <c r="N221" s="23">
        <f t="shared" si="33"/>
        <v>17.760000000000002</v>
      </c>
      <c r="O221" s="23">
        <f t="shared" si="33"/>
        <v>22.76</v>
      </c>
      <c r="P221" s="23">
        <f t="shared" si="33"/>
        <v>27.76</v>
      </c>
      <c r="Q221" s="23">
        <f t="shared" si="33"/>
        <v>32.76</v>
      </c>
      <c r="R221" s="20"/>
      <c r="S221" s="43" t="e">
        <f t="shared" si="27"/>
        <v>#N/A</v>
      </c>
      <c r="T221" s="43" t="e">
        <f>IF(A221=ROUND(Model!$C$14,1),ROUND(Model!$C$15,2),NA())</f>
        <v>#N/A</v>
      </c>
    </row>
    <row r="222" spans="1:20" x14ac:dyDescent="0.25">
      <c r="A222" s="22">
        <v>18.2</v>
      </c>
      <c r="B222" s="22"/>
      <c r="C222" s="23">
        <f t="shared" si="23"/>
        <v>2.25</v>
      </c>
      <c r="D222" s="23">
        <f t="shared" si="24"/>
        <v>5.7466666666666679</v>
      </c>
      <c r="E222" s="23">
        <f t="shared" si="25"/>
        <v>36.4</v>
      </c>
      <c r="F222" s="23"/>
      <c r="G222" s="23">
        <f t="shared" si="26"/>
        <v>2.25</v>
      </c>
      <c r="H222" s="23"/>
      <c r="I222" s="23">
        <f t="shared" si="33"/>
        <v>-7.28</v>
      </c>
      <c r="J222" s="23">
        <f t="shared" si="33"/>
        <v>-2.2799999999999998</v>
      </c>
      <c r="K222" s="23">
        <f t="shared" si="33"/>
        <v>2.72</v>
      </c>
      <c r="L222" s="23">
        <f t="shared" si="33"/>
        <v>7.72</v>
      </c>
      <c r="M222" s="23">
        <f t="shared" si="33"/>
        <v>12.72</v>
      </c>
      <c r="N222" s="23">
        <f t="shared" si="33"/>
        <v>17.72</v>
      </c>
      <c r="O222" s="23">
        <f t="shared" si="33"/>
        <v>22.72</v>
      </c>
      <c r="P222" s="23">
        <f t="shared" si="33"/>
        <v>27.72</v>
      </c>
      <c r="Q222" s="23">
        <f t="shared" si="33"/>
        <v>32.72</v>
      </c>
      <c r="R222" s="20"/>
      <c r="S222" s="43" t="e">
        <f t="shared" si="27"/>
        <v>#N/A</v>
      </c>
      <c r="T222" s="43" t="e">
        <f>IF(A222=ROUND(Model!$C$14,1),ROUND(Model!$C$15,2),NA())</f>
        <v>#N/A</v>
      </c>
    </row>
    <row r="223" spans="1:20" x14ac:dyDescent="0.25">
      <c r="A223" s="22">
        <v>18.3</v>
      </c>
      <c r="B223" s="22"/>
      <c r="C223" s="23">
        <f t="shared" si="23"/>
        <v>2.125</v>
      </c>
      <c r="D223" s="23">
        <f t="shared" si="24"/>
        <v>5.6866666666666656</v>
      </c>
      <c r="E223" s="23">
        <f t="shared" si="25"/>
        <v>36.6</v>
      </c>
      <c r="F223" s="23"/>
      <c r="G223" s="23">
        <f t="shared" si="26"/>
        <v>2.125</v>
      </c>
      <c r="H223" s="23"/>
      <c r="I223" s="23">
        <f t="shared" si="33"/>
        <v>-7.32</v>
      </c>
      <c r="J223" s="23">
        <f t="shared" si="33"/>
        <v>-2.3199999999999998</v>
      </c>
      <c r="K223" s="23">
        <f t="shared" si="33"/>
        <v>2.68</v>
      </c>
      <c r="L223" s="23">
        <f t="shared" si="33"/>
        <v>7.68</v>
      </c>
      <c r="M223" s="23">
        <f t="shared" si="33"/>
        <v>12.68</v>
      </c>
      <c r="N223" s="23">
        <f t="shared" si="33"/>
        <v>17.68</v>
      </c>
      <c r="O223" s="23">
        <f t="shared" si="33"/>
        <v>22.68</v>
      </c>
      <c r="P223" s="23">
        <f t="shared" si="33"/>
        <v>27.68</v>
      </c>
      <c r="Q223" s="23">
        <f t="shared" si="33"/>
        <v>32.68</v>
      </c>
      <c r="R223" s="20"/>
      <c r="S223" s="43" t="e">
        <f t="shared" si="27"/>
        <v>#N/A</v>
      </c>
      <c r="T223" s="43" t="e">
        <f>IF(A223=ROUND(Model!$C$14,1),ROUND(Model!$C$15,2),NA())</f>
        <v>#N/A</v>
      </c>
    </row>
    <row r="224" spans="1:20" x14ac:dyDescent="0.25">
      <c r="A224" s="22">
        <v>18.399999999999999</v>
      </c>
      <c r="B224" s="22"/>
      <c r="C224" s="23">
        <f t="shared" si="23"/>
        <v>2.0000000000000027</v>
      </c>
      <c r="D224" s="23">
        <f t="shared" si="24"/>
        <v>5.6266666666666669</v>
      </c>
      <c r="E224" s="23">
        <f t="shared" si="25"/>
        <v>36.799999999999997</v>
      </c>
      <c r="F224" s="23"/>
      <c r="G224" s="23">
        <f t="shared" si="26"/>
        <v>2.0000000000000027</v>
      </c>
      <c r="H224" s="23"/>
      <c r="I224" s="23">
        <f t="shared" si="33"/>
        <v>-7.36</v>
      </c>
      <c r="J224" s="23">
        <f t="shared" si="33"/>
        <v>-2.36</v>
      </c>
      <c r="K224" s="23">
        <f t="shared" si="33"/>
        <v>2.64</v>
      </c>
      <c r="L224" s="23">
        <f t="shared" si="33"/>
        <v>7.64</v>
      </c>
      <c r="M224" s="23">
        <f t="shared" si="33"/>
        <v>12.64</v>
      </c>
      <c r="N224" s="23">
        <f t="shared" si="33"/>
        <v>17.64</v>
      </c>
      <c r="O224" s="23">
        <f t="shared" si="33"/>
        <v>22.64</v>
      </c>
      <c r="P224" s="23">
        <f t="shared" si="33"/>
        <v>27.64</v>
      </c>
      <c r="Q224" s="23">
        <f t="shared" si="33"/>
        <v>32.64</v>
      </c>
      <c r="R224" s="20"/>
      <c r="S224" s="43" t="e">
        <f t="shared" si="27"/>
        <v>#N/A</v>
      </c>
      <c r="T224" s="43" t="e">
        <f>IF(A224=ROUND(Model!$C$14,1),ROUND(Model!$C$15,2),NA())</f>
        <v>#N/A</v>
      </c>
    </row>
    <row r="225" spans="1:20" x14ac:dyDescent="0.25">
      <c r="A225" s="22">
        <v>18.5</v>
      </c>
      <c r="B225" s="22"/>
      <c r="C225" s="23">
        <f t="shared" si="23"/>
        <v>1.875</v>
      </c>
      <c r="D225" s="23">
        <f t="shared" si="24"/>
        <v>5.5666666666666664</v>
      </c>
      <c r="E225" s="23">
        <f t="shared" si="25"/>
        <v>37</v>
      </c>
      <c r="F225" s="23"/>
      <c r="G225" s="23">
        <f t="shared" si="26"/>
        <v>1.875</v>
      </c>
      <c r="H225" s="23"/>
      <c r="I225" s="23">
        <f t="shared" si="33"/>
        <v>-7.4</v>
      </c>
      <c r="J225" s="23">
        <f t="shared" si="33"/>
        <v>-2.4</v>
      </c>
      <c r="K225" s="23">
        <f t="shared" si="33"/>
        <v>2.6</v>
      </c>
      <c r="L225" s="23">
        <f t="shared" si="33"/>
        <v>7.6</v>
      </c>
      <c r="M225" s="23">
        <f t="shared" si="33"/>
        <v>12.6</v>
      </c>
      <c r="N225" s="23">
        <f t="shared" si="33"/>
        <v>17.600000000000001</v>
      </c>
      <c r="O225" s="23">
        <f t="shared" si="33"/>
        <v>22.6</v>
      </c>
      <c r="P225" s="23">
        <f t="shared" si="33"/>
        <v>27.6</v>
      </c>
      <c r="Q225" s="23">
        <f t="shared" si="33"/>
        <v>32.6</v>
      </c>
      <c r="R225" s="20"/>
      <c r="S225" s="43" t="e">
        <f t="shared" si="27"/>
        <v>#N/A</v>
      </c>
      <c r="T225" s="43" t="e">
        <f>IF(A225=ROUND(Model!$C$14,1),ROUND(Model!$C$15,2),NA())</f>
        <v>#N/A</v>
      </c>
    </row>
    <row r="226" spans="1:20" x14ac:dyDescent="0.25">
      <c r="A226" s="22">
        <v>18.600000000000001</v>
      </c>
      <c r="B226" s="22"/>
      <c r="C226" s="23">
        <f t="shared" si="23"/>
        <v>1.7499999999999971</v>
      </c>
      <c r="D226" s="23">
        <f t="shared" si="24"/>
        <v>5.5066666666666659</v>
      </c>
      <c r="E226" s="23">
        <f t="shared" si="25"/>
        <v>37.200000000000003</v>
      </c>
      <c r="F226" s="23"/>
      <c r="G226" s="23">
        <f t="shared" si="26"/>
        <v>1.7499999999999971</v>
      </c>
      <c r="H226" s="23"/>
      <c r="I226" s="23">
        <f t="shared" si="33"/>
        <v>-7.44</v>
      </c>
      <c r="J226" s="23">
        <f t="shared" si="33"/>
        <v>-2.44</v>
      </c>
      <c r="K226" s="23">
        <f t="shared" si="33"/>
        <v>2.56</v>
      </c>
      <c r="L226" s="23">
        <f t="shared" si="33"/>
        <v>7.56</v>
      </c>
      <c r="M226" s="23">
        <f t="shared" si="33"/>
        <v>12.56</v>
      </c>
      <c r="N226" s="23">
        <f t="shared" si="33"/>
        <v>17.559999999999999</v>
      </c>
      <c r="O226" s="23">
        <f t="shared" si="33"/>
        <v>22.56</v>
      </c>
      <c r="P226" s="23">
        <f t="shared" si="33"/>
        <v>27.56</v>
      </c>
      <c r="Q226" s="23">
        <f t="shared" si="33"/>
        <v>32.56</v>
      </c>
      <c r="R226" s="20"/>
      <c r="S226" s="43" t="e">
        <f t="shared" si="27"/>
        <v>#N/A</v>
      </c>
      <c r="T226" s="43" t="e">
        <f>IF(A226=ROUND(Model!$C$14,1),ROUND(Model!$C$15,2),NA())</f>
        <v>#N/A</v>
      </c>
    </row>
    <row r="227" spans="1:20" x14ac:dyDescent="0.25">
      <c r="A227" s="22">
        <v>18.7</v>
      </c>
      <c r="B227" s="22"/>
      <c r="C227" s="23">
        <f t="shared" si="23"/>
        <v>1.625</v>
      </c>
      <c r="D227" s="23">
        <f t="shared" si="24"/>
        <v>5.4466666666666681</v>
      </c>
      <c r="E227" s="23">
        <f t="shared" si="25"/>
        <v>37.4</v>
      </c>
      <c r="F227" s="23"/>
      <c r="G227" s="23">
        <f t="shared" si="26"/>
        <v>1.625</v>
      </c>
      <c r="H227" s="23"/>
      <c r="I227" s="23">
        <f t="shared" si="33"/>
        <v>-7.48</v>
      </c>
      <c r="J227" s="23">
        <f t="shared" si="33"/>
        <v>-2.48</v>
      </c>
      <c r="K227" s="23">
        <f t="shared" si="33"/>
        <v>2.52</v>
      </c>
      <c r="L227" s="23">
        <f t="shared" si="33"/>
        <v>7.52</v>
      </c>
      <c r="M227" s="23">
        <f t="shared" si="33"/>
        <v>12.52</v>
      </c>
      <c r="N227" s="23">
        <f t="shared" si="33"/>
        <v>17.52</v>
      </c>
      <c r="O227" s="23">
        <f t="shared" si="33"/>
        <v>22.52</v>
      </c>
      <c r="P227" s="23">
        <f t="shared" si="33"/>
        <v>27.52</v>
      </c>
      <c r="Q227" s="23">
        <f t="shared" si="33"/>
        <v>32.520000000000003</v>
      </c>
      <c r="R227" s="20"/>
      <c r="S227" s="43" t="e">
        <f t="shared" si="27"/>
        <v>#N/A</v>
      </c>
      <c r="T227" s="43" t="e">
        <f>IF(A227=ROUND(Model!$C$14,1),ROUND(Model!$C$15,2),NA())</f>
        <v>#N/A</v>
      </c>
    </row>
    <row r="228" spans="1:20" x14ac:dyDescent="0.25">
      <c r="A228" s="22">
        <v>18.8</v>
      </c>
      <c r="B228" s="22"/>
      <c r="C228" s="23">
        <f t="shared" si="23"/>
        <v>1.5</v>
      </c>
      <c r="D228" s="23">
        <f t="shared" si="24"/>
        <v>5.3866666666666658</v>
      </c>
      <c r="E228" s="23">
        <f t="shared" si="25"/>
        <v>37.6</v>
      </c>
      <c r="F228" s="23"/>
      <c r="G228" s="23">
        <f t="shared" si="26"/>
        <v>1.5</v>
      </c>
      <c r="H228" s="23"/>
      <c r="I228" s="23">
        <f t="shared" si="33"/>
        <v>-7.52</v>
      </c>
      <c r="J228" s="23">
        <f t="shared" si="33"/>
        <v>-2.52</v>
      </c>
      <c r="K228" s="23">
        <f t="shared" si="33"/>
        <v>2.48</v>
      </c>
      <c r="L228" s="23">
        <f t="shared" si="33"/>
        <v>7.48</v>
      </c>
      <c r="M228" s="23">
        <f t="shared" si="33"/>
        <v>12.48</v>
      </c>
      <c r="N228" s="23">
        <f t="shared" si="33"/>
        <v>17.48</v>
      </c>
      <c r="O228" s="23">
        <f t="shared" si="33"/>
        <v>22.48</v>
      </c>
      <c r="P228" s="23">
        <f t="shared" si="33"/>
        <v>27.48</v>
      </c>
      <c r="Q228" s="23">
        <f t="shared" si="33"/>
        <v>32.479999999999997</v>
      </c>
      <c r="R228" s="20"/>
      <c r="S228" s="43" t="e">
        <f t="shared" si="27"/>
        <v>#N/A</v>
      </c>
      <c r="T228" s="43" t="e">
        <f>IF(A228=ROUND(Model!$C$14,1),ROUND(Model!$C$15,2),NA())</f>
        <v>#N/A</v>
      </c>
    </row>
    <row r="229" spans="1:20" x14ac:dyDescent="0.25">
      <c r="A229" s="22">
        <v>18.899999999999999</v>
      </c>
      <c r="B229" s="22"/>
      <c r="C229" s="23">
        <f t="shared" si="23"/>
        <v>1.3750000000000029</v>
      </c>
      <c r="D229" s="23">
        <f t="shared" si="24"/>
        <v>5.3266666666666671</v>
      </c>
      <c r="E229" s="23">
        <f t="shared" si="25"/>
        <v>37.799999999999997</v>
      </c>
      <c r="F229" s="23"/>
      <c r="G229" s="23">
        <f t="shared" si="26"/>
        <v>1.3750000000000029</v>
      </c>
      <c r="H229" s="23"/>
      <c r="I229" s="23">
        <f t="shared" si="33"/>
        <v>-7.56</v>
      </c>
      <c r="J229" s="23">
        <f t="shared" si="33"/>
        <v>-2.56</v>
      </c>
      <c r="K229" s="23">
        <f t="shared" si="33"/>
        <v>2.44</v>
      </c>
      <c r="L229" s="23">
        <f t="shared" si="33"/>
        <v>7.44</v>
      </c>
      <c r="M229" s="23">
        <f t="shared" si="33"/>
        <v>12.44</v>
      </c>
      <c r="N229" s="23">
        <f t="shared" si="33"/>
        <v>17.440000000000001</v>
      </c>
      <c r="O229" s="23">
        <f t="shared" si="33"/>
        <v>22.44</v>
      </c>
      <c r="P229" s="23">
        <f t="shared" si="33"/>
        <v>27.44</v>
      </c>
      <c r="Q229" s="23">
        <f t="shared" si="33"/>
        <v>32.44</v>
      </c>
      <c r="R229" s="20"/>
      <c r="S229" s="43" t="e">
        <f t="shared" si="27"/>
        <v>#N/A</v>
      </c>
      <c r="T229" s="43" t="e">
        <f>IF(A229=ROUND(Model!$C$14,1),ROUND(Model!$C$15,2),NA())</f>
        <v>#N/A</v>
      </c>
    </row>
    <row r="230" spans="1:20" x14ac:dyDescent="0.25">
      <c r="A230" s="22">
        <v>19</v>
      </c>
      <c r="B230" s="22"/>
      <c r="C230" s="23">
        <f t="shared" si="23"/>
        <v>1.25</v>
      </c>
      <c r="D230" s="23">
        <f t="shared" si="24"/>
        <v>5.2666666666666666</v>
      </c>
      <c r="E230" s="23">
        <f t="shared" si="25"/>
        <v>38</v>
      </c>
      <c r="F230" s="23"/>
      <c r="G230" s="23">
        <f t="shared" si="26"/>
        <v>1.25</v>
      </c>
      <c r="H230" s="23"/>
      <c r="I230" s="23">
        <f t="shared" ref="I230:Q239" si="34">(I$39-MarginSolarDisc*$A230)/MarginLunarOrb</f>
        <v>-7.6</v>
      </c>
      <c r="J230" s="23">
        <f t="shared" si="34"/>
        <v>-2.6</v>
      </c>
      <c r="K230" s="23">
        <f t="shared" si="34"/>
        <v>2.4</v>
      </c>
      <c r="L230" s="23">
        <f t="shared" si="34"/>
        <v>7.4</v>
      </c>
      <c r="M230" s="23">
        <f t="shared" si="34"/>
        <v>12.4</v>
      </c>
      <c r="N230" s="23">
        <f t="shared" si="34"/>
        <v>17.399999999999999</v>
      </c>
      <c r="O230" s="23">
        <f t="shared" si="34"/>
        <v>22.4</v>
      </c>
      <c r="P230" s="23">
        <f t="shared" si="34"/>
        <v>27.4</v>
      </c>
      <c r="Q230" s="23">
        <f t="shared" si="34"/>
        <v>32.4</v>
      </c>
      <c r="R230" s="20"/>
      <c r="S230" s="43" t="e">
        <f t="shared" si="27"/>
        <v>#N/A</v>
      </c>
      <c r="T230" s="43" t="e">
        <f>IF(A230=ROUND(Model!$C$14,1),ROUND(Model!$C$15,2),NA())</f>
        <v>#N/A</v>
      </c>
    </row>
    <row r="231" spans="1:20" x14ac:dyDescent="0.25">
      <c r="A231" s="22">
        <v>19.100000000000001</v>
      </c>
      <c r="B231" s="22"/>
      <c r="C231" s="23">
        <f t="shared" si="23"/>
        <v>1.1249999999999971</v>
      </c>
      <c r="D231" s="23">
        <f t="shared" si="24"/>
        <v>5.2066666666666661</v>
      </c>
      <c r="E231" s="23">
        <f t="shared" si="25"/>
        <v>38.200000000000003</v>
      </c>
      <c r="F231" s="23"/>
      <c r="G231" s="23">
        <f t="shared" si="26"/>
        <v>1.1249999999999971</v>
      </c>
      <c r="H231" s="23"/>
      <c r="I231" s="23">
        <f t="shared" si="34"/>
        <v>-7.64</v>
      </c>
      <c r="J231" s="23">
        <f t="shared" si="34"/>
        <v>-2.64</v>
      </c>
      <c r="K231" s="23">
        <f t="shared" si="34"/>
        <v>2.36</v>
      </c>
      <c r="L231" s="23">
        <f t="shared" si="34"/>
        <v>7.36</v>
      </c>
      <c r="M231" s="23">
        <f t="shared" si="34"/>
        <v>12.36</v>
      </c>
      <c r="N231" s="23">
        <f t="shared" si="34"/>
        <v>17.36</v>
      </c>
      <c r="O231" s="23">
        <f t="shared" si="34"/>
        <v>22.36</v>
      </c>
      <c r="P231" s="23">
        <f t="shared" si="34"/>
        <v>27.36</v>
      </c>
      <c r="Q231" s="23">
        <f t="shared" si="34"/>
        <v>32.36</v>
      </c>
      <c r="R231" s="20"/>
      <c r="S231" s="43" t="e">
        <f t="shared" si="27"/>
        <v>#N/A</v>
      </c>
      <c r="T231" s="43" t="e">
        <f>IF(A231=ROUND(Model!$C$14,1),ROUND(Model!$C$15,2),NA())</f>
        <v>#N/A</v>
      </c>
    </row>
    <row r="232" spans="1:20" x14ac:dyDescent="0.25">
      <c r="A232" s="22">
        <v>19.2</v>
      </c>
      <c r="B232" s="22"/>
      <c r="C232" s="23">
        <f t="shared" ref="C232:C290" si="35">(dAvailablePeople-PeopleSolarDisc*A232)/PeopleLunarOrb</f>
        <v>1</v>
      </c>
      <c r="D232" s="23">
        <f t="shared" ref="D232:D290" si="36">(dAvailableMaterials-MaterialsSolarDisc*A232)/MaterialsLunarOrb</f>
        <v>5.1466666666666674</v>
      </c>
      <c r="E232" s="23">
        <f t="shared" ref="E232:E290" si="37">Combo*A232</f>
        <v>38.4</v>
      </c>
      <c r="F232" s="23"/>
      <c r="G232" s="23">
        <f t="shared" ref="G232:G290" si="38">MAX(MIN(C232:E232),0)</f>
        <v>1</v>
      </c>
      <c r="H232" s="23"/>
      <c r="I232" s="23">
        <f t="shared" si="34"/>
        <v>-7.68</v>
      </c>
      <c r="J232" s="23">
        <f t="shared" si="34"/>
        <v>-2.68</v>
      </c>
      <c r="K232" s="23">
        <f t="shared" si="34"/>
        <v>2.3199999999999998</v>
      </c>
      <c r="L232" s="23">
        <f t="shared" si="34"/>
        <v>7.32</v>
      </c>
      <c r="M232" s="23">
        <f t="shared" si="34"/>
        <v>12.32</v>
      </c>
      <c r="N232" s="23">
        <f t="shared" si="34"/>
        <v>17.32</v>
      </c>
      <c r="O232" s="23">
        <f t="shared" si="34"/>
        <v>22.32</v>
      </c>
      <c r="P232" s="23">
        <f t="shared" si="34"/>
        <v>27.32</v>
      </c>
      <c r="Q232" s="23">
        <f t="shared" si="34"/>
        <v>32.32</v>
      </c>
      <c r="R232" s="20"/>
      <c r="S232" s="43" t="e">
        <f t="shared" ref="S232:S290" si="39">IF(A232=ROUND(vProductionSolarDisc,1),ROUND(vProductionLunarOrb,2),NA())</f>
        <v>#N/A</v>
      </c>
      <c r="T232" s="43" t="e">
        <f>IF(A232=ROUND(Model!$C$14,1),ROUND(Model!$C$15,2),NA())</f>
        <v>#N/A</v>
      </c>
    </row>
    <row r="233" spans="1:20" x14ac:dyDescent="0.25">
      <c r="A233" s="22">
        <v>19.3</v>
      </c>
      <c r="B233" s="22"/>
      <c r="C233" s="23">
        <f t="shared" si="35"/>
        <v>0.875</v>
      </c>
      <c r="D233" s="23">
        <f t="shared" si="36"/>
        <v>5.0866666666666651</v>
      </c>
      <c r="E233" s="23">
        <f t="shared" si="37"/>
        <v>38.6</v>
      </c>
      <c r="F233" s="23"/>
      <c r="G233" s="23">
        <f t="shared" si="38"/>
        <v>0.875</v>
      </c>
      <c r="H233" s="23"/>
      <c r="I233" s="23">
        <f t="shared" si="34"/>
        <v>-7.72</v>
      </c>
      <c r="J233" s="23">
        <f t="shared" si="34"/>
        <v>-2.72</v>
      </c>
      <c r="K233" s="23">
        <f t="shared" si="34"/>
        <v>2.2799999999999998</v>
      </c>
      <c r="L233" s="23">
        <f t="shared" si="34"/>
        <v>7.28</v>
      </c>
      <c r="M233" s="23">
        <f t="shared" si="34"/>
        <v>12.28</v>
      </c>
      <c r="N233" s="23">
        <f t="shared" si="34"/>
        <v>17.28</v>
      </c>
      <c r="O233" s="23">
        <f t="shared" si="34"/>
        <v>22.28</v>
      </c>
      <c r="P233" s="23">
        <f t="shared" si="34"/>
        <v>27.28</v>
      </c>
      <c r="Q233" s="23">
        <f t="shared" si="34"/>
        <v>32.28</v>
      </c>
      <c r="R233" s="20"/>
      <c r="S233" s="43" t="e">
        <f t="shared" si="39"/>
        <v>#N/A</v>
      </c>
      <c r="T233" s="43" t="e">
        <f>IF(A233=ROUND(Model!$C$14,1),ROUND(Model!$C$15,2),NA())</f>
        <v>#N/A</v>
      </c>
    </row>
    <row r="234" spans="1:20" x14ac:dyDescent="0.25">
      <c r="A234" s="22">
        <v>19.399999999999999</v>
      </c>
      <c r="B234" s="22"/>
      <c r="C234" s="23">
        <f t="shared" si="35"/>
        <v>0.75000000000000289</v>
      </c>
      <c r="D234" s="23">
        <f t="shared" si="36"/>
        <v>5.0266666666666673</v>
      </c>
      <c r="E234" s="23">
        <f t="shared" si="37"/>
        <v>38.799999999999997</v>
      </c>
      <c r="F234" s="23"/>
      <c r="G234" s="23">
        <f t="shared" si="38"/>
        <v>0.75000000000000289</v>
      </c>
      <c r="H234" s="23"/>
      <c r="I234" s="23">
        <f t="shared" si="34"/>
        <v>-7.76</v>
      </c>
      <c r="J234" s="23">
        <f t="shared" si="34"/>
        <v>-2.76</v>
      </c>
      <c r="K234" s="23">
        <f t="shared" si="34"/>
        <v>2.2400000000000002</v>
      </c>
      <c r="L234" s="23">
        <f t="shared" si="34"/>
        <v>7.24</v>
      </c>
      <c r="M234" s="23">
        <f t="shared" si="34"/>
        <v>12.24</v>
      </c>
      <c r="N234" s="23">
        <f t="shared" si="34"/>
        <v>17.239999999999998</v>
      </c>
      <c r="O234" s="23">
        <f t="shared" si="34"/>
        <v>22.24</v>
      </c>
      <c r="P234" s="23">
        <f t="shared" si="34"/>
        <v>27.24</v>
      </c>
      <c r="Q234" s="23">
        <f t="shared" si="34"/>
        <v>32.24</v>
      </c>
      <c r="R234" s="20"/>
      <c r="S234" s="43" t="e">
        <f t="shared" si="39"/>
        <v>#N/A</v>
      </c>
      <c r="T234" s="43" t="e">
        <f>IF(A234=ROUND(Model!$C$14,1),ROUND(Model!$C$15,2),NA())</f>
        <v>#N/A</v>
      </c>
    </row>
    <row r="235" spans="1:20" x14ac:dyDescent="0.25">
      <c r="A235" s="22">
        <v>19.5</v>
      </c>
      <c r="B235" s="22"/>
      <c r="C235" s="23">
        <f t="shared" si="35"/>
        <v>0.625</v>
      </c>
      <c r="D235" s="23">
        <f t="shared" si="36"/>
        <v>4.9666666666666668</v>
      </c>
      <c r="E235" s="23">
        <f t="shared" si="37"/>
        <v>39</v>
      </c>
      <c r="F235" s="23"/>
      <c r="G235" s="23">
        <f t="shared" si="38"/>
        <v>0.625</v>
      </c>
      <c r="H235" s="23"/>
      <c r="I235" s="23">
        <f t="shared" si="34"/>
        <v>-7.8</v>
      </c>
      <c r="J235" s="23">
        <f t="shared" si="34"/>
        <v>-2.8</v>
      </c>
      <c r="K235" s="23">
        <f t="shared" si="34"/>
        <v>2.2000000000000002</v>
      </c>
      <c r="L235" s="23">
        <f t="shared" si="34"/>
        <v>7.2</v>
      </c>
      <c r="M235" s="23">
        <f t="shared" si="34"/>
        <v>12.2</v>
      </c>
      <c r="N235" s="23">
        <f t="shared" si="34"/>
        <v>17.2</v>
      </c>
      <c r="O235" s="23">
        <f t="shared" si="34"/>
        <v>22.2</v>
      </c>
      <c r="P235" s="23">
        <f t="shared" si="34"/>
        <v>27.2</v>
      </c>
      <c r="Q235" s="23">
        <f t="shared" si="34"/>
        <v>32.200000000000003</v>
      </c>
      <c r="R235" s="20"/>
      <c r="S235" s="43" t="e">
        <f t="shared" si="39"/>
        <v>#N/A</v>
      </c>
      <c r="T235" s="43" t="e">
        <f>IF(A235=ROUND(Model!$C$14,1),ROUND(Model!$C$15,2),NA())</f>
        <v>#N/A</v>
      </c>
    </row>
    <row r="236" spans="1:20" x14ac:dyDescent="0.25">
      <c r="A236" s="22">
        <v>19.600000000000001</v>
      </c>
      <c r="B236" s="22"/>
      <c r="C236" s="23">
        <f t="shared" si="35"/>
        <v>0.49999999999999717</v>
      </c>
      <c r="D236" s="23">
        <f t="shared" si="36"/>
        <v>4.9066666666666663</v>
      </c>
      <c r="E236" s="23">
        <f t="shared" si="37"/>
        <v>39.200000000000003</v>
      </c>
      <c r="F236" s="23"/>
      <c r="G236" s="23">
        <f t="shared" si="38"/>
        <v>0.49999999999999717</v>
      </c>
      <c r="H236" s="23"/>
      <c r="I236" s="23">
        <f t="shared" si="34"/>
        <v>-7.84</v>
      </c>
      <c r="J236" s="23">
        <f t="shared" si="34"/>
        <v>-2.84</v>
      </c>
      <c r="K236" s="23">
        <f t="shared" si="34"/>
        <v>2.16</v>
      </c>
      <c r="L236" s="23">
        <f t="shared" si="34"/>
        <v>7.16</v>
      </c>
      <c r="M236" s="23">
        <f t="shared" si="34"/>
        <v>12.16</v>
      </c>
      <c r="N236" s="23">
        <f t="shared" si="34"/>
        <v>17.16</v>
      </c>
      <c r="O236" s="23">
        <f t="shared" si="34"/>
        <v>22.16</v>
      </c>
      <c r="P236" s="23">
        <f t="shared" si="34"/>
        <v>27.16</v>
      </c>
      <c r="Q236" s="23">
        <f t="shared" si="34"/>
        <v>32.159999999999997</v>
      </c>
      <c r="R236" s="20"/>
      <c r="S236" s="43" t="e">
        <f t="shared" si="39"/>
        <v>#N/A</v>
      </c>
      <c r="T236" s="43" t="e">
        <f>IF(A236=ROUND(Model!$C$14,1),ROUND(Model!$C$15,2),NA())</f>
        <v>#N/A</v>
      </c>
    </row>
    <row r="237" spans="1:20" x14ac:dyDescent="0.25">
      <c r="A237" s="22">
        <v>19.7</v>
      </c>
      <c r="B237" s="22"/>
      <c r="C237" s="23">
        <f t="shared" si="35"/>
        <v>0.375</v>
      </c>
      <c r="D237" s="23">
        <f t="shared" si="36"/>
        <v>4.8466666666666676</v>
      </c>
      <c r="E237" s="23">
        <f t="shared" si="37"/>
        <v>39.4</v>
      </c>
      <c r="F237" s="23"/>
      <c r="G237" s="23">
        <f t="shared" si="38"/>
        <v>0.375</v>
      </c>
      <c r="H237" s="23"/>
      <c r="I237" s="23">
        <f t="shared" si="34"/>
        <v>-7.88</v>
      </c>
      <c r="J237" s="23">
        <f t="shared" si="34"/>
        <v>-2.88</v>
      </c>
      <c r="K237" s="23">
        <f t="shared" si="34"/>
        <v>2.12</v>
      </c>
      <c r="L237" s="23">
        <f t="shared" si="34"/>
        <v>7.12</v>
      </c>
      <c r="M237" s="23">
        <f t="shared" si="34"/>
        <v>12.12</v>
      </c>
      <c r="N237" s="23">
        <f t="shared" si="34"/>
        <v>17.12</v>
      </c>
      <c r="O237" s="23">
        <f t="shared" si="34"/>
        <v>22.12</v>
      </c>
      <c r="P237" s="23">
        <f t="shared" si="34"/>
        <v>27.12</v>
      </c>
      <c r="Q237" s="23">
        <f t="shared" si="34"/>
        <v>32.119999999999997</v>
      </c>
      <c r="R237" s="20"/>
      <c r="S237" s="43" t="e">
        <f t="shared" si="39"/>
        <v>#N/A</v>
      </c>
      <c r="T237" s="43" t="e">
        <f>IF(A237=ROUND(Model!$C$14,1),ROUND(Model!$C$15,2),NA())</f>
        <v>#N/A</v>
      </c>
    </row>
    <row r="238" spans="1:20" x14ac:dyDescent="0.25">
      <c r="A238" s="22">
        <v>19.8</v>
      </c>
      <c r="B238" s="22"/>
      <c r="C238" s="23">
        <f t="shared" si="35"/>
        <v>0.25</v>
      </c>
      <c r="D238" s="23">
        <f t="shared" si="36"/>
        <v>4.7866666666666653</v>
      </c>
      <c r="E238" s="23">
        <f t="shared" si="37"/>
        <v>39.6</v>
      </c>
      <c r="F238" s="23"/>
      <c r="G238" s="23">
        <f t="shared" si="38"/>
        <v>0.25</v>
      </c>
      <c r="H238" s="23"/>
      <c r="I238" s="23">
        <f t="shared" si="34"/>
        <v>-7.92</v>
      </c>
      <c r="J238" s="23">
        <f t="shared" si="34"/>
        <v>-2.92</v>
      </c>
      <c r="K238" s="23">
        <f t="shared" si="34"/>
        <v>2.08</v>
      </c>
      <c r="L238" s="23">
        <f t="shared" si="34"/>
        <v>7.08</v>
      </c>
      <c r="M238" s="23">
        <f t="shared" si="34"/>
        <v>12.08</v>
      </c>
      <c r="N238" s="23">
        <f t="shared" si="34"/>
        <v>17.079999999999998</v>
      </c>
      <c r="O238" s="23">
        <f t="shared" si="34"/>
        <v>22.08</v>
      </c>
      <c r="P238" s="23">
        <f t="shared" si="34"/>
        <v>27.08</v>
      </c>
      <c r="Q238" s="23">
        <f t="shared" si="34"/>
        <v>32.08</v>
      </c>
      <c r="R238" s="20"/>
      <c r="S238" s="43" t="e">
        <f t="shared" si="39"/>
        <v>#N/A</v>
      </c>
      <c r="T238" s="43" t="e">
        <f>IF(A238=ROUND(Model!$C$14,1),ROUND(Model!$C$15,2),NA())</f>
        <v>#N/A</v>
      </c>
    </row>
    <row r="239" spans="1:20" x14ac:dyDescent="0.25">
      <c r="A239" s="22">
        <v>19.899999999999999</v>
      </c>
      <c r="B239" s="22"/>
      <c r="C239" s="23">
        <f t="shared" si="35"/>
        <v>0.12500000000000283</v>
      </c>
      <c r="D239" s="23">
        <f t="shared" si="36"/>
        <v>4.7266666666666675</v>
      </c>
      <c r="E239" s="23">
        <f t="shared" si="37"/>
        <v>39.799999999999997</v>
      </c>
      <c r="F239" s="23"/>
      <c r="G239" s="23">
        <f t="shared" si="38"/>
        <v>0.12500000000000283</v>
      </c>
      <c r="H239" s="23"/>
      <c r="I239" s="23">
        <f t="shared" si="34"/>
        <v>-7.96</v>
      </c>
      <c r="J239" s="23">
        <f t="shared" si="34"/>
        <v>-2.96</v>
      </c>
      <c r="K239" s="23">
        <f t="shared" si="34"/>
        <v>2.04</v>
      </c>
      <c r="L239" s="23">
        <f t="shared" si="34"/>
        <v>7.04</v>
      </c>
      <c r="M239" s="23">
        <f t="shared" si="34"/>
        <v>12.04</v>
      </c>
      <c r="N239" s="23">
        <f t="shared" si="34"/>
        <v>17.04</v>
      </c>
      <c r="O239" s="23">
        <f t="shared" si="34"/>
        <v>22.04</v>
      </c>
      <c r="P239" s="23">
        <f t="shared" si="34"/>
        <v>27.04</v>
      </c>
      <c r="Q239" s="23">
        <f t="shared" si="34"/>
        <v>32.04</v>
      </c>
      <c r="R239" s="20"/>
      <c r="S239" s="43" t="e">
        <f t="shared" si="39"/>
        <v>#N/A</v>
      </c>
      <c r="T239" s="43" t="e">
        <f>IF(A239=ROUND(Model!$C$14,1),ROUND(Model!$C$15,2),NA())</f>
        <v>#N/A</v>
      </c>
    </row>
    <row r="240" spans="1:20" x14ac:dyDescent="0.25">
      <c r="A240" s="22">
        <v>20</v>
      </c>
      <c r="B240" s="22"/>
      <c r="C240" s="23">
        <f t="shared" si="35"/>
        <v>0</v>
      </c>
      <c r="D240" s="23">
        <f t="shared" si="36"/>
        <v>4.666666666666667</v>
      </c>
      <c r="E240" s="23">
        <f t="shared" si="37"/>
        <v>40</v>
      </c>
      <c r="F240" s="23"/>
      <c r="G240" s="23">
        <f t="shared" si="38"/>
        <v>0</v>
      </c>
      <c r="H240" s="23"/>
      <c r="I240" s="23">
        <f t="shared" ref="I240:Q249" si="40">(I$39-MarginSolarDisc*$A240)/MarginLunarOrb</f>
        <v>-8</v>
      </c>
      <c r="J240" s="23">
        <f t="shared" si="40"/>
        <v>-3</v>
      </c>
      <c r="K240" s="23">
        <f t="shared" si="40"/>
        <v>2</v>
      </c>
      <c r="L240" s="23">
        <f t="shared" si="40"/>
        <v>7</v>
      </c>
      <c r="M240" s="23">
        <f t="shared" si="40"/>
        <v>12</v>
      </c>
      <c r="N240" s="23">
        <f t="shared" si="40"/>
        <v>17</v>
      </c>
      <c r="O240" s="23">
        <f t="shared" si="40"/>
        <v>22</v>
      </c>
      <c r="P240" s="23">
        <f t="shared" si="40"/>
        <v>27</v>
      </c>
      <c r="Q240" s="23">
        <f t="shared" si="40"/>
        <v>32</v>
      </c>
      <c r="R240" s="23"/>
      <c r="S240" s="43" t="e">
        <f t="shared" si="39"/>
        <v>#N/A</v>
      </c>
      <c r="T240" s="43" t="e">
        <f>IF(A240=ROUND(Model!$C$14,1),ROUND(Model!$C$15,2),NA())</f>
        <v>#N/A</v>
      </c>
    </row>
    <row r="241" spans="1:20" x14ac:dyDescent="0.25">
      <c r="A241" s="22">
        <v>20.100000000000001</v>
      </c>
      <c r="B241" s="22"/>
      <c r="C241" s="23">
        <f t="shared" si="35"/>
        <v>-0.12500000000000283</v>
      </c>
      <c r="D241" s="23">
        <f t="shared" si="36"/>
        <v>4.6066666666666665</v>
      </c>
      <c r="E241" s="23">
        <f t="shared" si="37"/>
        <v>40.200000000000003</v>
      </c>
      <c r="F241" s="23"/>
      <c r="G241" s="23">
        <f t="shared" si="38"/>
        <v>0</v>
      </c>
      <c r="H241" s="23"/>
      <c r="I241" s="23">
        <f t="shared" si="40"/>
        <v>-8.0399999999999991</v>
      </c>
      <c r="J241" s="23">
        <f t="shared" si="40"/>
        <v>-3.04</v>
      </c>
      <c r="K241" s="23">
        <f t="shared" si="40"/>
        <v>1.96</v>
      </c>
      <c r="L241" s="23">
        <f t="shared" si="40"/>
        <v>6.96</v>
      </c>
      <c r="M241" s="23">
        <f t="shared" si="40"/>
        <v>11.96</v>
      </c>
      <c r="N241" s="23">
        <f t="shared" si="40"/>
        <v>16.96</v>
      </c>
      <c r="O241" s="23">
        <f t="shared" si="40"/>
        <v>21.96</v>
      </c>
      <c r="P241" s="23">
        <f t="shared" si="40"/>
        <v>26.96</v>
      </c>
      <c r="Q241" s="23">
        <f t="shared" si="40"/>
        <v>31.96</v>
      </c>
      <c r="R241" s="20"/>
      <c r="S241" s="43" t="e">
        <f t="shared" si="39"/>
        <v>#N/A</v>
      </c>
      <c r="T241" s="43" t="e">
        <f>IF(A241=ROUND(Model!$C$14,1),ROUND(Model!$C$15,2),NA())</f>
        <v>#N/A</v>
      </c>
    </row>
    <row r="242" spans="1:20" x14ac:dyDescent="0.25">
      <c r="A242" s="22">
        <v>20.2</v>
      </c>
      <c r="B242" s="22"/>
      <c r="C242" s="23">
        <f t="shared" si="35"/>
        <v>-0.25</v>
      </c>
      <c r="D242" s="23">
        <f t="shared" si="36"/>
        <v>4.5466666666666677</v>
      </c>
      <c r="E242" s="23">
        <f t="shared" si="37"/>
        <v>40.4</v>
      </c>
      <c r="F242" s="23"/>
      <c r="G242" s="23">
        <f t="shared" si="38"/>
        <v>0</v>
      </c>
      <c r="H242" s="23"/>
      <c r="I242" s="23">
        <f t="shared" si="40"/>
        <v>-8.08</v>
      </c>
      <c r="J242" s="23">
        <f t="shared" si="40"/>
        <v>-3.08</v>
      </c>
      <c r="K242" s="23">
        <f t="shared" si="40"/>
        <v>1.92</v>
      </c>
      <c r="L242" s="23">
        <f t="shared" si="40"/>
        <v>6.92</v>
      </c>
      <c r="M242" s="23">
        <f t="shared" si="40"/>
        <v>11.92</v>
      </c>
      <c r="N242" s="23">
        <f t="shared" si="40"/>
        <v>16.920000000000002</v>
      </c>
      <c r="O242" s="23">
        <f t="shared" si="40"/>
        <v>21.92</v>
      </c>
      <c r="P242" s="23">
        <f t="shared" si="40"/>
        <v>26.92</v>
      </c>
      <c r="Q242" s="23">
        <f t="shared" si="40"/>
        <v>31.92</v>
      </c>
      <c r="R242" s="20"/>
      <c r="S242" s="43" t="e">
        <f t="shared" si="39"/>
        <v>#N/A</v>
      </c>
      <c r="T242" s="43" t="e">
        <f>IF(A242=ROUND(Model!$C$14,1),ROUND(Model!$C$15,2),NA())</f>
        <v>#N/A</v>
      </c>
    </row>
    <row r="243" spans="1:20" x14ac:dyDescent="0.25">
      <c r="A243" s="22">
        <v>20.3</v>
      </c>
      <c r="B243" s="22"/>
      <c r="C243" s="23">
        <f t="shared" si="35"/>
        <v>-0.375</v>
      </c>
      <c r="D243" s="23">
        <f t="shared" si="36"/>
        <v>4.4866666666666655</v>
      </c>
      <c r="E243" s="23">
        <f t="shared" si="37"/>
        <v>40.6</v>
      </c>
      <c r="F243" s="23"/>
      <c r="G243" s="23">
        <f t="shared" si="38"/>
        <v>0</v>
      </c>
      <c r="H243" s="23"/>
      <c r="I243" s="23">
        <f t="shared" si="40"/>
        <v>-8.1199999999999992</v>
      </c>
      <c r="J243" s="23">
        <f t="shared" si="40"/>
        <v>-3.12</v>
      </c>
      <c r="K243" s="23">
        <f t="shared" si="40"/>
        <v>1.88</v>
      </c>
      <c r="L243" s="23">
        <f t="shared" si="40"/>
        <v>6.88</v>
      </c>
      <c r="M243" s="23">
        <f t="shared" si="40"/>
        <v>11.88</v>
      </c>
      <c r="N243" s="23">
        <f t="shared" si="40"/>
        <v>16.88</v>
      </c>
      <c r="O243" s="23">
        <f t="shared" si="40"/>
        <v>21.88</v>
      </c>
      <c r="P243" s="23">
        <f t="shared" si="40"/>
        <v>26.88</v>
      </c>
      <c r="Q243" s="23">
        <f t="shared" si="40"/>
        <v>31.88</v>
      </c>
      <c r="R243" s="20"/>
      <c r="S243" s="43" t="e">
        <f t="shared" si="39"/>
        <v>#N/A</v>
      </c>
      <c r="T243" s="43" t="e">
        <f>IF(A243=ROUND(Model!$C$14,1),ROUND(Model!$C$15,2),NA())</f>
        <v>#N/A</v>
      </c>
    </row>
    <row r="244" spans="1:20" x14ac:dyDescent="0.25">
      <c r="A244" s="22">
        <v>20.399999999999999</v>
      </c>
      <c r="B244" s="22"/>
      <c r="C244" s="23">
        <f t="shared" si="35"/>
        <v>-0.49999999999999717</v>
      </c>
      <c r="D244" s="23">
        <f t="shared" si="36"/>
        <v>4.4266666666666667</v>
      </c>
      <c r="E244" s="23">
        <f t="shared" si="37"/>
        <v>40.799999999999997</v>
      </c>
      <c r="F244" s="23"/>
      <c r="G244" s="23">
        <f t="shared" si="38"/>
        <v>0</v>
      </c>
      <c r="H244" s="23"/>
      <c r="I244" s="23">
        <f t="shared" si="40"/>
        <v>-8.16</v>
      </c>
      <c r="J244" s="23">
        <f t="shared" si="40"/>
        <v>-3.16</v>
      </c>
      <c r="K244" s="23">
        <f t="shared" si="40"/>
        <v>1.84</v>
      </c>
      <c r="L244" s="23">
        <f t="shared" si="40"/>
        <v>6.84</v>
      </c>
      <c r="M244" s="23">
        <f t="shared" si="40"/>
        <v>11.84</v>
      </c>
      <c r="N244" s="23">
        <f t="shared" si="40"/>
        <v>16.84</v>
      </c>
      <c r="O244" s="23">
        <f t="shared" si="40"/>
        <v>21.84</v>
      </c>
      <c r="P244" s="23">
        <f t="shared" si="40"/>
        <v>26.84</v>
      </c>
      <c r="Q244" s="23">
        <f t="shared" si="40"/>
        <v>31.84</v>
      </c>
      <c r="R244" s="20"/>
      <c r="S244" s="43" t="e">
        <f t="shared" si="39"/>
        <v>#N/A</v>
      </c>
      <c r="T244" s="43" t="e">
        <f>IF(A244=ROUND(Model!$C$14,1),ROUND(Model!$C$15,2),NA())</f>
        <v>#N/A</v>
      </c>
    </row>
    <row r="245" spans="1:20" x14ac:dyDescent="0.25">
      <c r="A245" s="22">
        <v>20.5</v>
      </c>
      <c r="B245" s="22"/>
      <c r="C245" s="23">
        <f t="shared" si="35"/>
        <v>-0.625</v>
      </c>
      <c r="D245" s="23">
        <f t="shared" si="36"/>
        <v>4.3666666666666663</v>
      </c>
      <c r="E245" s="23">
        <f t="shared" si="37"/>
        <v>41</v>
      </c>
      <c r="F245" s="23"/>
      <c r="G245" s="23">
        <f t="shared" si="38"/>
        <v>0</v>
      </c>
      <c r="H245" s="23"/>
      <c r="I245" s="23">
        <f t="shared" si="40"/>
        <v>-8.1999999999999993</v>
      </c>
      <c r="J245" s="23">
        <f t="shared" si="40"/>
        <v>-3.2</v>
      </c>
      <c r="K245" s="23">
        <f t="shared" si="40"/>
        <v>1.8</v>
      </c>
      <c r="L245" s="23">
        <f t="shared" si="40"/>
        <v>6.8</v>
      </c>
      <c r="M245" s="23">
        <f t="shared" si="40"/>
        <v>11.8</v>
      </c>
      <c r="N245" s="23">
        <f t="shared" si="40"/>
        <v>16.8</v>
      </c>
      <c r="O245" s="23">
        <f t="shared" si="40"/>
        <v>21.8</v>
      </c>
      <c r="P245" s="23">
        <f t="shared" si="40"/>
        <v>26.8</v>
      </c>
      <c r="Q245" s="23">
        <f t="shared" si="40"/>
        <v>31.8</v>
      </c>
      <c r="R245" s="20"/>
      <c r="S245" s="43" t="e">
        <f t="shared" si="39"/>
        <v>#N/A</v>
      </c>
      <c r="T245" s="43" t="e">
        <f>IF(A245=ROUND(Model!$C$14,1),ROUND(Model!$C$15,2),NA())</f>
        <v>#N/A</v>
      </c>
    </row>
    <row r="246" spans="1:20" x14ac:dyDescent="0.25">
      <c r="A246" s="22">
        <v>20.6</v>
      </c>
      <c r="B246" s="22"/>
      <c r="C246" s="23">
        <f t="shared" si="35"/>
        <v>-0.75</v>
      </c>
      <c r="D246" s="23">
        <f t="shared" si="36"/>
        <v>4.3066666666666666</v>
      </c>
      <c r="E246" s="23">
        <f t="shared" si="37"/>
        <v>41.2</v>
      </c>
      <c r="F246" s="23"/>
      <c r="G246" s="23">
        <f t="shared" si="38"/>
        <v>0</v>
      </c>
      <c r="H246" s="23"/>
      <c r="I246" s="23">
        <f t="shared" si="40"/>
        <v>-8.24</v>
      </c>
      <c r="J246" s="23">
        <f t="shared" si="40"/>
        <v>-3.24</v>
      </c>
      <c r="K246" s="23">
        <f t="shared" si="40"/>
        <v>1.76</v>
      </c>
      <c r="L246" s="23">
        <f t="shared" si="40"/>
        <v>6.76</v>
      </c>
      <c r="M246" s="23">
        <f t="shared" si="40"/>
        <v>11.76</v>
      </c>
      <c r="N246" s="23">
        <f t="shared" si="40"/>
        <v>16.760000000000002</v>
      </c>
      <c r="O246" s="23">
        <f t="shared" si="40"/>
        <v>21.76</v>
      </c>
      <c r="P246" s="23">
        <f t="shared" si="40"/>
        <v>26.76</v>
      </c>
      <c r="Q246" s="23">
        <f t="shared" si="40"/>
        <v>31.76</v>
      </c>
      <c r="R246" s="20"/>
      <c r="S246" s="43" t="e">
        <f t="shared" si="39"/>
        <v>#N/A</v>
      </c>
      <c r="T246" s="43" t="e">
        <f>IF(A246=ROUND(Model!$C$14,1),ROUND(Model!$C$15,2),NA())</f>
        <v>#N/A</v>
      </c>
    </row>
    <row r="247" spans="1:20" x14ac:dyDescent="0.25">
      <c r="A247" s="22">
        <v>20.7</v>
      </c>
      <c r="B247" s="22"/>
      <c r="C247" s="23">
        <f t="shared" si="35"/>
        <v>-0.875</v>
      </c>
      <c r="D247" s="23">
        <f t="shared" si="36"/>
        <v>4.2466666666666679</v>
      </c>
      <c r="E247" s="23">
        <f t="shared" si="37"/>
        <v>41.4</v>
      </c>
      <c r="F247" s="23"/>
      <c r="G247" s="23">
        <f t="shared" si="38"/>
        <v>0</v>
      </c>
      <c r="H247" s="23"/>
      <c r="I247" s="23">
        <f t="shared" si="40"/>
        <v>-8.2799999999999994</v>
      </c>
      <c r="J247" s="23">
        <f t="shared" si="40"/>
        <v>-3.28</v>
      </c>
      <c r="K247" s="23">
        <f t="shared" si="40"/>
        <v>1.72</v>
      </c>
      <c r="L247" s="23">
        <f t="shared" si="40"/>
        <v>6.72</v>
      </c>
      <c r="M247" s="23">
        <f t="shared" si="40"/>
        <v>11.72</v>
      </c>
      <c r="N247" s="23">
        <f t="shared" si="40"/>
        <v>16.72</v>
      </c>
      <c r="O247" s="23">
        <f t="shared" si="40"/>
        <v>21.72</v>
      </c>
      <c r="P247" s="23">
        <f t="shared" si="40"/>
        <v>26.72</v>
      </c>
      <c r="Q247" s="23">
        <f t="shared" si="40"/>
        <v>31.72</v>
      </c>
      <c r="R247" s="20"/>
      <c r="S247" s="43" t="e">
        <f t="shared" si="39"/>
        <v>#N/A</v>
      </c>
      <c r="T247" s="43" t="e">
        <f>IF(A247=ROUND(Model!$C$14,1),ROUND(Model!$C$15,2),NA())</f>
        <v>#N/A</v>
      </c>
    </row>
    <row r="248" spans="1:20" x14ac:dyDescent="0.25">
      <c r="A248" s="22">
        <v>20.8</v>
      </c>
      <c r="B248" s="22"/>
      <c r="C248" s="23">
        <f t="shared" si="35"/>
        <v>-1</v>
      </c>
      <c r="D248" s="23">
        <f t="shared" si="36"/>
        <v>4.1866666666666656</v>
      </c>
      <c r="E248" s="23">
        <f t="shared" si="37"/>
        <v>41.6</v>
      </c>
      <c r="F248" s="23"/>
      <c r="G248" s="23">
        <f t="shared" si="38"/>
        <v>0</v>
      </c>
      <c r="H248" s="23"/>
      <c r="I248" s="23">
        <f t="shared" si="40"/>
        <v>-8.32</v>
      </c>
      <c r="J248" s="23">
        <f t="shared" si="40"/>
        <v>-3.32</v>
      </c>
      <c r="K248" s="23">
        <f t="shared" si="40"/>
        <v>1.68</v>
      </c>
      <c r="L248" s="23">
        <f t="shared" si="40"/>
        <v>6.68</v>
      </c>
      <c r="M248" s="23">
        <f t="shared" si="40"/>
        <v>11.68</v>
      </c>
      <c r="N248" s="23">
        <f t="shared" si="40"/>
        <v>16.68</v>
      </c>
      <c r="O248" s="23">
        <f t="shared" si="40"/>
        <v>21.68</v>
      </c>
      <c r="P248" s="23">
        <f t="shared" si="40"/>
        <v>26.68</v>
      </c>
      <c r="Q248" s="23">
        <f t="shared" si="40"/>
        <v>31.68</v>
      </c>
      <c r="R248" s="20"/>
      <c r="S248" s="43" t="e">
        <f t="shared" si="39"/>
        <v>#N/A</v>
      </c>
      <c r="T248" s="43" t="e">
        <f>IF(A248=ROUND(Model!$C$14,1),ROUND(Model!$C$15,2),NA())</f>
        <v>#N/A</v>
      </c>
    </row>
    <row r="249" spans="1:20" x14ac:dyDescent="0.25">
      <c r="A249" s="22">
        <v>20.9</v>
      </c>
      <c r="B249" s="22"/>
      <c r="C249" s="23">
        <f t="shared" si="35"/>
        <v>-1.125</v>
      </c>
      <c r="D249" s="23">
        <f t="shared" si="36"/>
        <v>4.1266666666666669</v>
      </c>
      <c r="E249" s="23">
        <f t="shared" si="37"/>
        <v>41.8</v>
      </c>
      <c r="F249" s="23"/>
      <c r="G249" s="23">
        <f t="shared" si="38"/>
        <v>0</v>
      </c>
      <c r="H249" s="23"/>
      <c r="I249" s="23">
        <f t="shared" si="40"/>
        <v>-8.36</v>
      </c>
      <c r="J249" s="23">
        <f t="shared" si="40"/>
        <v>-3.36</v>
      </c>
      <c r="K249" s="23">
        <f t="shared" si="40"/>
        <v>1.64</v>
      </c>
      <c r="L249" s="23">
        <f t="shared" si="40"/>
        <v>6.64</v>
      </c>
      <c r="M249" s="23">
        <f t="shared" si="40"/>
        <v>11.64</v>
      </c>
      <c r="N249" s="23">
        <f t="shared" si="40"/>
        <v>16.64</v>
      </c>
      <c r="O249" s="23">
        <f t="shared" si="40"/>
        <v>21.64</v>
      </c>
      <c r="P249" s="23">
        <f t="shared" si="40"/>
        <v>26.64</v>
      </c>
      <c r="Q249" s="23">
        <f t="shared" si="40"/>
        <v>31.64</v>
      </c>
      <c r="R249" s="20"/>
      <c r="S249" s="43" t="e">
        <f t="shared" si="39"/>
        <v>#N/A</v>
      </c>
      <c r="T249" s="43" t="e">
        <f>IF(A249=ROUND(Model!$C$14,1),ROUND(Model!$C$15,2),NA())</f>
        <v>#N/A</v>
      </c>
    </row>
    <row r="250" spans="1:20" x14ac:dyDescent="0.25">
      <c r="A250" s="22">
        <v>21</v>
      </c>
      <c r="B250" s="22"/>
      <c r="C250" s="23">
        <f t="shared" si="35"/>
        <v>-1.25</v>
      </c>
      <c r="D250" s="23">
        <f t="shared" si="36"/>
        <v>4.0666666666666664</v>
      </c>
      <c r="E250" s="23">
        <f t="shared" si="37"/>
        <v>42</v>
      </c>
      <c r="F250" s="23"/>
      <c r="G250" s="23">
        <f t="shared" si="38"/>
        <v>0</v>
      </c>
      <c r="H250" s="23"/>
      <c r="I250" s="23">
        <f t="shared" ref="I250:Q259" si="41">(I$39-MarginSolarDisc*$A250)/MarginLunarOrb</f>
        <v>-8.4</v>
      </c>
      <c r="J250" s="23">
        <f t="shared" si="41"/>
        <v>-3.4</v>
      </c>
      <c r="K250" s="23">
        <f t="shared" si="41"/>
        <v>1.6</v>
      </c>
      <c r="L250" s="23">
        <f t="shared" si="41"/>
        <v>6.6</v>
      </c>
      <c r="M250" s="23">
        <f t="shared" si="41"/>
        <v>11.6</v>
      </c>
      <c r="N250" s="23">
        <f t="shared" si="41"/>
        <v>16.600000000000001</v>
      </c>
      <c r="O250" s="23">
        <f t="shared" si="41"/>
        <v>21.6</v>
      </c>
      <c r="P250" s="23">
        <f t="shared" si="41"/>
        <v>26.6</v>
      </c>
      <c r="Q250" s="23">
        <f t="shared" si="41"/>
        <v>31.6</v>
      </c>
      <c r="R250" s="20"/>
      <c r="S250" s="43" t="e">
        <f t="shared" si="39"/>
        <v>#N/A</v>
      </c>
      <c r="T250" s="43" t="e">
        <f>IF(A250=ROUND(Model!$C$14,1),ROUND(Model!$C$15,2),NA())</f>
        <v>#N/A</v>
      </c>
    </row>
    <row r="251" spans="1:20" x14ac:dyDescent="0.25">
      <c r="A251" s="22">
        <v>21.1</v>
      </c>
      <c r="B251" s="22"/>
      <c r="C251" s="23">
        <f t="shared" si="35"/>
        <v>-1.375</v>
      </c>
      <c r="D251" s="23">
        <f t="shared" si="36"/>
        <v>4.0066666666666659</v>
      </c>
      <c r="E251" s="23">
        <f t="shared" si="37"/>
        <v>42.2</v>
      </c>
      <c r="F251" s="23"/>
      <c r="G251" s="23">
        <f t="shared" si="38"/>
        <v>0</v>
      </c>
      <c r="H251" s="23"/>
      <c r="I251" s="23">
        <f t="shared" si="41"/>
        <v>-8.44</v>
      </c>
      <c r="J251" s="23">
        <f t="shared" si="41"/>
        <v>-3.44</v>
      </c>
      <c r="K251" s="23">
        <f t="shared" si="41"/>
        <v>1.56</v>
      </c>
      <c r="L251" s="23">
        <f t="shared" si="41"/>
        <v>6.56</v>
      </c>
      <c r="M251" s="23">
        <f t="shared" si="41"/>
        <v>11.56</v>
      </c>
      <c r="N251" s="23">
        <f t="shared" si="41"/>
        <v>16.559999999999999</v>
      </c>
      <c r="O251" s="23">
        <f t="shared" si="41"/>
        <v>21.56</v>
      </c>
      <c r="P251" s="23">
        <f t="shared" si="41"/>
        <v>26.56</v>
      </c>
      <c r="Q251" s="23">
        <f t="shared" si="41"/>
        <v>31.56</v>
      </c>
      <c r="R251" s="20"/>
      <c r="S251" s="43" t="e">
        <f t="shared" si="39"/>
        <v>#N/A</v>
      </c>
      <c r="T251" s="43" t="e">
        <f>IF(A251=ROUND(Model!$C$14,1),ROUND(Model!$C$15,2),NA())</f>
        <v>#N/A</v>
      </c>
    </row>
    <row r="252" spans="1:20" x14ac:dyDescent="0.25">
      <c r="A252" s="22">
        <v>21.2</v>
      </c>
      <c r="B252" s="22"/>
      <c r="C252" s="23">
        <f t="shared" si="35"/>
        <v>-1.5</v>
      </c>
      <c r="D252" s="23">
        <f t="shared" si="36"/>
        <v>3.9466666666666677</v>
      </c>
      <c r="E252" s="23">
        <f t="shared" si="37"/>
        <v>42.4</v>
      </c>
      <c r="F252" s="23"/>
      <c r="G252" s="23">
        <f t="shared" si="38"/>
        <v>0</v>
      </c>
      <c r="H252" s="23"/>
      <c r="I252" s="23">
        <f t="shared" si="41"/>
        <v>-8.48</v>
      </c>
      <c r="J252" s="23">
        <f t="shared" si="41"/>
        <v>-3.48</v>
      </c>
      <c r="K252" s="23">
        <f t="shared" si="41"/>
        <v>1.52</v>
      </c>
      <c r="L252" s="23">
        <f t="shared" si="41"/>
        <v>6.52</v>
      </c>
      <c r="M252" s="23">
        <f t="shared" si="41"/>
        <v>11.52</v>
      </c>
      <c r="N252" s="23">
        <f t="shared" si="41"/>
        <v>16.52</v>
      </c>
      <c r="O252" s="23">
        <f t="shared" si="41"/>
        <v>21.52</v>
      </c>
      <c r="P252" s="23">
        <f t="shared" si="41"/>
        <v>26.52</v>
      </c>
      <c r="Q252" s="23">
        <f t="shared" si="41"/>
        <v>31.52</v>
      </c>
      <c r="R252" s="20"/>
      <c r="S252" s="43" t="e">
        <f t="shared" si="39"/>
        <v>#N/A</v>
      </c>
      <c r="T252" s="43" t="e">
        <f>IF(A252=ROUND(Model!$C$14,1),ROUND(Model!$C$15,2),NA())</f>
        <v>#N/A</v>
      </c>
    </row>
    <row r="253" spans="1:20" x14ac:dyDescent="0.25">
      <c r="A253" s="22">
        <v>21.3</v>
      </c>
      <c r="B253" s="22"/>
      <c r="C253" s="23">
        <f t="shared" si="35"/>
        <v>-1.625</v>
      </c>
      <c r="D253" s="23">
        <f t="shared" si="36"/>
        <v>3.8866666666666654</v>
      </c>
      <c r="E253" s="23">
        <f t="shared" si="37"/>
        <v>42.6</v>
      </c>
      <c r="F253" s="23"/>
      <c r="G253" s="23">
        <f t="shared" si="38"/>
        <v>0</v>
      </c>
      <c r="H253" s="23"/>
      <c r="I253" s="23">
        <f t="shared" si="41"/>
        <v>-8.52</v>
      </c>
      <c r="J253" s="23">
        <f t="shared" si="41"/>
        <v>-3.52</v>
      </c>
      <c r="K253" s="23">
        <f t="shared" si="41"/>
        <v>1.48</v>
      </c>
      <c r="L253" s="23">
        <f t="shared" si="41"/>
        <v>6.48</v>
      </c>
      <c r="M253" s="23">
        <f t="shared" si="41"/>
        <v>11.48</v>
      </c>
      <c r="N253" s="23">
        <f t="shared" si="41"/>
        <v>16.48</v>
      </c>
      <c r="O253" s="23">
        <f t="shared" si="41"/>
        <v>21.48</v>
      </c>
      <c r="P253" s="23">
        <f t="shared" si="41"/>
        <v>26.48</v>
      </c>
      <c r="Q253" s="23">
        <f t="shared" si="41"/>
        <v>31.48</v>
      </c>
      <c r="R253" s="20"/>
      <c r="S253" s="43" t="e">
        <f t="shared" si="39"/>
        <v>#N/A</v>
      </c>
      <c r="T253" s="43" t="e">
        <f>IF(A253=ROUND(Model!$C$14,1),ROUND(Model!$C$15,2),NA())</f>
        <v>#N/A</v>
      </c>
    </row>
    <row r="254" spans="1:20" x14ac:dyDescent="0.25">
      <c r="A254" s="22">
        <v>21.4</v>
      </c>
      <c r="B254" s="22"/>
      <c r="C254" s="23">
        <f t="shared" si="35"/>
        <v>-1.75</v>
      </c>
      <c r="D254" s="23">
        <f t="shared" si="36"/>
        <v>3.8266666666666671</v>
      </c>
      <c r="E254" s="23">
        <f t="shared" si="37"/>
        <v>42.8</v>
      </c>
      <c r="F254" s="23"/>
      <c r="G254" s="23">
        <f t="shared" si="38"/>
        <v>0</v>
      </c>
      <c r="H254" s="23"/>
      <c r="I254" s="23">
        <f t="shared" si="41"/>
        <v>-8.56</v>
      </c>
      <c r="J254" s="23">
        <f t="shared" si="41"/>
        <v>-3.56</v>
      </c>
      <c r="K254" s="23">
        <f t="shared" si="41"/>
        <v>1.44</v>
      </c>
      <c r="L254" s="23">
        <f t="shared" si="41"/>
        <v>6.44</v>
      </c>
      <c r="M254" s="23">
        <f t="shared" si="41"/>
        <v>11.44</v>
      </c>
      <c r="N254" s="23">
        <f t="shared" si="41"/>
        <v>16.440000000000001</v>
      </c>
      <c r="O254" s="23">
        <f t="shared" si="41"/>
        <v>21.44</v>
      </c>
      <c r="P254" s="23">
        <f t="shared" si="41"/>
        <v>26.44</v>
      </c>
      <c r="Q254" s="23">
        <f t="shared" si="41"/>
        <v>31.44</v>
      </c>
      <c r="R254" s="20"/>
      <c r="S254" s="43" t="e">
        <f t="shared" si="39"/>
        <v>#N/A</v>
      </c>
      <c r="T254" s="43" t="e">
        <f>IF(A254=ROUND(Model!$C$14,1),ROUND(Model!$C$15,2),NA())</f>
        <v>#N/A</v>
      </c>
    </row>
    <row r="255" spans="1:20" x14ac:dyDescent="0.25">
      <c r="A255" s="22">
        <v>21.5</v>
      </c>
      <c r="B255" s="22"/>
      <c r="C255" s="23">
        <f t="shared" si="35"/>
        <v>-1.875</v>
      </c>
      <c r="D255" s="23">
        <f t="shared" si="36"/>
        <v>3.7666666666666666</v>
      </c>
      <c r="E255" s="23">
        <f t="shared" si="37"/>
        <v>43</v>
      </c>
      <c r="F255" s="23"/>
      <c r="G255" s="23">
        <f t="shared" si="38"/>
        <v>0</v>
      </c>
      <c r="H255" s="23"/>
      <c r="I255" s="23">
        <f t="shared" si="41"/>
        <v>-8.6</v>
      </c>
      <c r="J255" s="23">
        <f t="shared" si="41"/>
        <v>-3.6</v>
      </c>
      <c r="K255" s="23">
        <f t="shared" si="41"/>
        <v>1.4</v>
      </c>
      <c r="L255" s="23">
        <f t="shared" si="41"/>
        <v>6.4</v>
      </c>
      <c r="M255" s="23">
        <f t="shared" si="41"/>
        <v>11.4</v>
      </c>
      <c r="N255" s="23">
        <f t="shared" si="41"/>
        <v>16.399999999999999</v>
      </c>
      <c r="O255" s="23">
        <f t="shared" si="41"/>
        <v>21.4</v>
      </c>
      <c r="P255" s="23">
        <f t="shared" si="41"/>
        <v>26.4</v>
      </c>
      <c r="Q255" s="23">
        <f t="shared" si="41"/>
        <v>31.4</v>
      </c>
      <c r="R255" s="20"/>
      <c r="S255" s="43" t="e">
        <f t="shared" si="39"/>
        <v>#N/A</v>
      </c>
      <c r="T255" s="43" t="e">
        <f>IF(A255=ROUND(Model!$C$14,1),ROUND(Model!$C$15,2),NA())</f>
        <v>#N/A</v>
      </c>
    </row>
    <row r="256" spans="1:20" x14ac:dyDescent="0.25">
      <c r="A256" s="22">
        <v>21.6</v>
      </c>
      <c r="B256" s="22"/>
      <c r="C256" s="23">
        <f t="shared" si="35"/>
        <v>-2</v>
      </c>
      <c r="D256" s="23">
        <f t="shared" si="36"/>
        <v>3.7066666666666661</v>
      </c>
      <c r="E256" s="23">
        <f t="shared" si="37"/>
        <v>43.2</v>
      </c>
      <c r="F256" s="23"/>
      <c r="G256" s="23">
        <f t="shared" si="38"/>
        <v>0</v>
      </c>
      <c r="H256" s="23"/>
      <c r="I256" s="23">
        <f t="shared" si="41"/>
        <v>-8.64</v>
      </c>
      <c r="J256" s="23">
        <f t="shared" si="41"/>
        <v>-3.64</v>
      </c>
      <c r="K256" s="23">
        <f t="shared" si="41"/>
        <v>1.36</v>
      </c>
      <c r="L256" s="23">
        <f t="shared" si="41"/>
        <v>6.36</v>
      </c>
      <c r="M256" s="23">
        <f t="shared" si="41"/>
        <v>11.36</v>
      </c>
      <c r="N256" s="23">
        <f t="shared" si="41"/>
        <v>16.36</v>
      </c>
      <c r="O256" s="23">
        <f t="shared" si="41"/>
        <v>21.36</v>
      </c>
      <c r="P256" s="23">
        <f t="shared" si="41"/>
        <v>26.36</v>
      </c>
      <c r="Q256" s="23">
        <f t="shared" si="41"/>
        <v>31.36</v>
      </c>
      <c r="R256" s="20"/>
      <c r="S256" s="43" t="e">
        <f t="shared" si="39"/>
        <v>#N/A</v>
      </c>
      <c r="T256" s="43" t="e">
        <f>IF(A256=ROUND(Model!$C$14,1),ROUND(Model!$C$15,2),NA())</f>
        <v>#N/A</v>
      </c>
    </row>
    <row r="257" spans="1:20" x14ac:dyDescent="0.25">
      <c r="A257" s="22">
        <v>21.7</v>
      </c>
      <c r="B257" s="22"/>
      <c r="C257" s="23">
        <f t="shared" si="35"/>
        <v>-2.125</v>
      </c>
      <c r="D257" s="23">
        <f t="shared" si="36"/>
        <v>3.6466666666666678</v>
      </c>
      <c r="E257" s="23">
        <f t="shared" si="37"/>
        <v>43.4</v>
      </c>
      <c r="F257" s="23"/>
      <c r="G257" s="23">
        <f t="shared" si="38"/>
        <v>0</v>
      </c>
      <c r="H257" s="23"/>
      <c r="I257" s="23">
        <f t="shared" si="41"/>
        <v>-8.68</v>
      </c>
      <c r="J257" s="23">
        <f t="shared" si="41"/>
        <v>-3.68</v>
      </c>
      <c r="K257" s="23">
        <f t="shared" si="41"/>
        <v>1.32</v>
      </c>
      <c r="L257" s="23">
        <f t="shared" si="41"/>
        <v>6.32</v>
      </c>
      <c r="M257" s="23">
        <f t="shared" si="41"/>
        <v>11.32</v>
      </c>
      <c r="N257" s="23">
        <f t="shared" si="41"/>
        <v>16.32</v>
      </c>
      <c r="O257" s="23">
        <f t="shared" si="41"/>
        <v>21.32</v>
      </c>
      <c r="P257" s="23">
        <f t="shared" si="41"/>
        <v>26.32</v>
      </c>
      <c r="Q257" s="23">
        <f t="shared" si="41"/>
        <v>31.32</v>
      </c>
      <c r="R257" s="20"/>
      <c r="S257" s="43" t="e">
        <f t="shared" si="39"/>
        <v>#N/A</v>
      </c>
      <c r="T257" s="43" t="e">
        <f>IF(A257=ROUND(Model!$C$14,1),ROUND(Model!$C$15,2),NA())</f>
        <v>#N/A</v>
      </c>
    </row>
    <row r="258" spans="1:20" x14ac:dyDescent="0.25">
      <c r="A258" s="22">
        <v>21.8</v>
      </c>
      <c r="B258" s="22"/>
      <c r="C258" s="23">
        <f t="shared" si="35"/>
        <v>-2.25</v>
      </c>
      <c r="D258" s="23">
        <f t="shared" si="36"/>
        <v>3.5866666666666656</v>
      </c>
      <c r="E258" s="23">
        <f t="shared" si="37"/>
        <v>43.6</v>
      </c>
      <c r="F258" s="23"/>
      <c r="G258" s="23">
        <f t="shared" si="38"/>
        <v>0</v>
      </c>
      <c r="H258" s="23"/>
      <c r="I258" s="23">
        <f t="shared" si="41"/>
        <v>-8.7200000000000006</v>
      </c>
      <c r="J258" s="23">
        <f t="shared" si="41"/>
        <v>-3.72</v>
      </c>
      <c r="K258" s="23">
        <f t="shared" si="41"/>
        <v>1.28</v>
      </c>
      <c r="L258" s="23">
        <f t="shared" si="41"/>
        <v>6.28</v>
      </c>
      <c r="M258" s="23">
        <f t="shared" si="41"/>
        <v>11.28</v>
      </c>
      <c r="N258" s="23">
        <f t="shared" si="41"/>
        <v>16.28</v>
      </c>
      <c r="O258" s="23">
        <f t="shared" si="41"/>
        <v>21.28</v>
      </c>
      <c r="P258" s="23">
        <f t="shared" si="41"/>
        <v>26.28</v>
      </c>
      <c r="Q258" s="23">
        <f t="shared" si="41"/>
        <v>31.28</v>
      </c>
      <c r="R258" s="20"/>
      <c r="S258" s="43" t="e">
        <f t="shared" si="39"/>
        <v>#N/A</v>
      </c>
      <c r="T258" s="43" t="e">
        <f>IF(A258=ROUND(Model!$C$14,1),ROUND(Model!$C$15,2),NA())</f>
        <v>#N/A</v>
      </c>
    </row>
    <row r="259" spans="1:20" x14ac:dyDescent="0.25">
      <c r="A259" s="22">
        <v>21.9</v>
      </c>
      <c r="B259" s="22"/>
      <c r="C259" s="23">
        <f t="shared" si="35"/>
        <v>-2.375</v>
      </c>
      <c r="D259" s="23">
        <f t="shared" si="36"/>
        <v>3.5266666666666668</v>
      </c>
      <c r="E259" s="23">
        <f t="shared" si="37"/>
        <v>43.8</v>
      </c>
      <c r="F259" s="23"/>
      <c r="G259" s="23">
        <f t="shared" si="38"/>
        <v>0</v>
      </c>
      <c r="H259" s="23"/>
      <c r="I259" s="23">
        <f t="shared" si="41"/>
        <v>-8.76</v>
      </c>
      <c r="J259" s="23">
        <f t="shared" si="41"/>
        <v>-3.76</v>
      </c>
      <c r="K259" s="23">
        <f t="shared" si="41"/>
        <v>1.24</v>
      </c>
      <c r="L259" s="23">
        <f t="shared" si="41"/>
        <v>6.24</v>
      </c>
      <c r="M259" s="23">
        <f t="shared" si="41"/>
        <v>11.24</v>
      </c>
      <c r="N259" s="23">
        <f t="shared" si="41"/>
        <v>16.239999999999998</v>
      </c>
      <c r="O259" s="23">
        <f t="shared" si="41"/>
        <v>21.24</v>
      </c>
      <c r="P259" s="23">
        <f t="shared" si="41"/>
        <v>26.24</v>
      </c>
      <c r="Q259" s="23">
        <f t="shared" si="41"/>
        <v>31.24</v>
      </c>
      <c r="R259" s="20"/>
      <c r="S259" s="43" t="e">
        <f t="shared" si="39"/>
        <v>#N/A</v>
      </c>
      <c r="T259" s="43" t="e">
        <f>IF(A259=ROUND(Model!$C$14,1),ROUND(Model!$C$15,2),NA())</f>
        <v>#N/A</v>
      </c>
    </row>
    <row r="260" spans="1:20" x14ac:dyDescent="0.25">
      <c r="A260" s="22">
        <v>22</v>
      </c>
      <c r="B260" s="22"/>
      <c r="C260" s="23">
        <f t="shared" si="35"/>
        <v>-2.5</v>
      </c>
      <c r="D260" s="23">
        <f t="shared" si="36"/>
        <v>3.4666666666666668</v>
      </c>
      <c r="E260" s="23">
        <f t="shared" si="37"/>
        <v>44</v>
      </c>
      <c r="F260" s="23"/>
      <c r="G260" s="23">
        <f t="shared" si="38"/>
        <v>0</v>
      </c>
      <c r="H260" s="23"/>
      <c r="I260" s="23">
        <f t="shared" ref="I260:Q269" si="42">(I$39-MarginSolarDisc*$A260)/MarginLunarOrb</f>
        <v>-8.8000000000000007</v>
      </c>
      <c r="J260" s="23">
        <f t="shared" si="42"/>
        <v>-3.8</v>
      </c>
      <c r="K260" s="23">
        <f t="shared" si="42"/>
        <v>1.2</v>
      </c>
      <c r="L260" s="23">
        <f t="shared" si="42"/>
        <v>6.2</v>
      </c>
      <c r="M260" s="23">
        <f t="shared" si="42"/>
        <v>11.2</v>
      </c>
      <c r="N260" s="23">
        <f t="shared" si="42"/>
        <v>16.2</v>
      </c>
      <c r="O260" s="23">
        <f t="shared" si="42"/>
        <v>21.2</v>
      </c>
      <c r="P260" s="23">
        <f t="shared" si="42"/>
        <v>26.2</v>
      </c>
      <c r="Q260" s="23">
        <f t="shared" si="42"/>
        <v>31.2</v>
      </c>
      <c r="R260" s="20"/>
      <c r="S260" s="43" t="e">
        <f t="shared" si="39"/>
        <v>#N/A</v>
      </c>
      <c r="T260" s="43" t="e">
        <f>IF(A260=ROUND(Model!$C$14,1),ROUND(Model!$C$15,2),NA())</f>
        <v>#N/A</v>
      </c>
    </row>
    <row r="261" spans="1:20" x14ac:dyDescent="0.25">
      <c r="A261" s="22">
        <v>22.1</v>
      </c>
      <c r="B261" s="22"/>
      <c r="C261" s="23">
        <f t="shared" si="35"/>
        <v>-2.625</v>
      </c>
      <c r="D261" s="23">
        <f t="shared" si="36"/>
        <v>3.4066666666666663</v>
      </c>
      <c r="E261" s="23">
        <f t="shared" si="37"/>
        <v>44.2</v>
      </c>
      <c r="F261" s="23"/>
      <c r="G261" s="23">
        <f t="shared" si="38"/>
        <v>0</v>
      </c>
      <c r="H261" s="23"/>
      <c r="I261" s="23">
        <f t="shared" si="42"/>
        <v>-8.84</v>
      </c>
      <c r="J261" s="23">
        <f t="shared" si="42"/>
        <v>-3.84</v>
      </c>
      <c r="K261" s="23">
        <f t="shared" si="42"/>
        <v>1.1599999999999999</v>
      </c>
      <c r="L261" s="23">
        <f t="shared" si="42"/>
        <v>6.16</v>
      </c>
      <c r="M261" s="23">
        <f t="shared" si="42"/>
        <v>11.16</v>
      </c>
      <c r="N261" s="23">
        <f t="shared" si="42"/>
        <v>16.16</v>
      </c>
      <c r="O261" s="23">
        <f t="shared" si="42"/>
        <v>21.16</v>
      </c>
      <c r="P261" s="23">
        <f t="shared" si="42"/>
        <v>26.16</v>
      </c>
      <c r="Q261" s="23">
        <f t="shared" si="42"/>
        <v>31.16</v>
      </c>
      <c r="R261" s="20"/>
      <c r="S261" s="43" t="e">
        <f t="shared" si="39"/>
        <v>#N/A</v>
      </c>
      <c r="T261" s="43" t="e">
        <f>IF(A261=ROUND(Model!$C$14,1),ROUND(Model!$C$15,2),NA())</f>
        <v>#N/A</v>
      </c>
    </row>
    <row r="262" spans="1:20" x14ac:dyDescent="0.25">
      <c r="A262" s="22">
        <v>22.2</v>
      </c>
      <c r="B262" s="22"/>
      <c r="C262" s="23">
        <f t="shared" si="35"/>
        <v>-2.75</v>
      </c>
      <c r="D262" s="23">
        <f t="shared" si="36"/>
        <v>3.346666666666668</v>
      </c>
      <c r="E262" s="23">
        <f t="shared" si="37"/>
        <v>44.4</v>
      </c>
      <c r="F262" s="23"/>
      <c r="G262" s="23">
        <f t="shared" si="38"/>
        <v>0</v>
      </c>
      <c r="H262" s="23"/>
      <c r="I262" s="23">
        <f t="shared" si="42"/>
        <v>-8.8800000000000008</v>
      </c>
      <c r="J262" s="23">
        <f t="shared" si="42"/>
        <v>-3.88</v>
      </c>
      <c r="K262" s="23">
        <f t="shared" si="42"/>
        <v>1.1200000000000001</v>
      </c>
      <c r="L262" s="23">
        <f t="shared" si="42"/>
        <v>6.12</v>
      </c>
      <c r="M262" s="23">
        <f t="shared" si="42"/>
        <v>11.12</v>
      </c>
      <c r="N262" s="23">
        <f t="shared" si="42"/>
        <v>16.12</v>
      </c>
      <c r="O262" s="23">
        <f t="shared" si="42"/>
        <v>21.12</v>
      </c>
      <c r="P262" s="23">
        <f t="shared" si="42"/>
        <v>26.12</v>
      </c>
      <c r="Q262" s="23">
        <f t="shared" si="42"/>
        <v>31.12</v>
      </c>
      <c r="R262" s="20"/>
      <c r="S262" s="43" t="e">
        <f t="shared" si="39"/>
        <v>#N/A</v>
      </c>
      <c r="T262" s="43" t="e">
        <f>IF(A262=ROUND(Model!$C$14,1),ROUND(Model!$C$15,2),NA())</f>
        <v>#N/A</v>
      </c>
    </row>
    <row r="263" spans="1:20" x14ac:dyDescent="0.25">
      <c r="A263" s="22">
        <v>22.3</v>
      </c>
      <c r="B263" s="22"/>
      <c r="C263" s="23">
        <f t="shared" si="35"/>
        <v>-2.875</v>
      </c>
      <c r="D263" s="23">
        <f t="shared" si="36"/>
        <v>3.2866666666666657</v>
      </c>
      <c r="E263" s="23">
        <f t="shared" si="37"/>
        <v>44.6</v>
      </c>
      <c r="F263" s="23"/>
      <c r="G263" s="23">
        <f t="shared" si="38"/>
        <v>0</v>
      </c>
      <c r="H263" s="23"/>
      <c r="I263" s="23">
        <f t="shared" si="42"/>
        <v>-8.92</v>
      </c>
      <c r="J263" s="23">
        <f t="shared" si="42"/>
        <v>-3.92</v>
      </c>
      <c r="K263" s="23">
        <f t="shared" si="42"/>
        <v>1.08</v>
      </c>
      <c r="L263" s="23">
        <f t="shared" si="42"/>
        <v>6.08</v>
      </c>
      <c r="M263" s="23">
        <f t="shared" si="42"/>
        <v>11.08</v>
      </c>
      <c r="N263" s="23">
        <f t="shared" si="42"/>
        <v>16.079999999999998</v>
      </c>
      <c r="O263" s="23">
        <f t="shared" si="42"/>
        <v>21.08</v>
      </c>
      <c r="P263" s="23">
        <f t="shared" si="42"/>
        <v>26.08</v>
      </c>
      <c r="Q263" s="23">
        <f t="shared" si="42"/>
        <v>31.08</v>
      </c>
      <c r="R263" s="20"/>
      <c r="S263" s="43" t="e">
        <f t="shared" si="39"/>
        <v>#N/A</v>
      </c>
      <c r="T263" s="43" t="e">
        <f>IF(A263=ROUND(Model!$C$14,1),ROUND(Model!$C$15,2),NA())</f>
        <v>#N/A</v>
      </c>
    </row>
    <row r="264" spans="1:20" x14ac:dyDescent="0.25">
      <c r="A264" s="22">
        <v>22.4</v>
      </c>
      <c r="B264" s="22"/>
      <c r="C264" s="23">
        <f t="shared" si="35"/>
        <v>-3</v>
      </c>
      <c r="D264" s="23">
        <f t="shared" si="36"/>
        <v>3.226666666666667</v>
      </c>
      <c r="E264" s="23">
        <f t="shared" si="37"/>
        <v>44.8</v>
      </c>
      <c r="F264" s="23"/>
      <c r="G264" s="23">
        <f t="shared" si="38"/>
        <v>0</v>
      </c>
      <c r="H264" s="23"/>
      <c r="I264" s="23">
        <f t="shared" si="42"/>
        <v>-8.9600000000000009</v>
      </c>
      <c r="J264" s="23">
        <f t="shared" si="42"/>
        <v>-3.96</v>
      </c>
      <c r="K264" s="23">
        <f t="shared" si="42"/>
        <v>1.04</v>
      </c>
      <c r="L264" s="23">
        <f t="shared" si="42"/>
        <v>6.04</v>
      </c>
      <c r="M264" s="23">
        <f t="shared" si="42"/>
        <v>11.04</v>
      </c>
      <c r="N264" s="23">
        <f t="shared" si="42"/>
        <v>16.04</v>
      </c>
      <c r="O264" s="23">
        <f t="shared" si="42"/>
        <v>21.04</v>
      </c>
      <c r="P264" s="23">
        <f t="shared" si="42"/>
        <v>26.04</v>
      </c>
      <c r="Q264" s="23">
        <f t="shared" si="42"/>
        <v>31.04</v>
      </c>
      <c r="R264" s="20"/>
      <c r="S264" s="43" t="e">
        <f t="shared" si="39"/>
        <v>#N/A</v>
      </c>
      <c r="T264" s="43" t="e">
        <f>IF(A264=ROUND(Model!$C$14,1),ROUND(Model!$C$15,2),NA())</f>
        <v>#N/A</v>
      </c>
    </row>
    <row r="265" spans="1:20" x14ac:dyDescent="0.25">
      <c r="A265" s="22">
        <v>22.5</v>
      </c>
      <c r="B265" s="22"/>
      <c r="C265" s="23">
        <f t="shared" si="35"/>
        <v>-3.125</v>
      </c>
      <c r="D265" s="23">
        <f t="shared" si="36"/>
        <v>3.1666666666666665</v>
      </c>
      <c r="E265" s="23">
        <f t="shared" si="37"/>
        <v>45</v>
      </c>
      <c r="F265" s="23"/>
      <c r="G265" s="23">
        <f t="shared" si="38"/>
        <v>0</v>
      </c>
      <c r="H265" s="23"/>
      <c r="I265" s="23">
        <f t="shared" si="42"/>
        <v>-9</v>
      </c>
      <c r="J265" s="23">
        <f t="shared" si="42"/>
        <v>-4</v>
      </c>
      <c r="K265" s="23">
        <f t="shared" si="42"/>
        <v>1</v>
      </c>
      <c r="L265" s="23">
        <f t="shared" si="42"/>
        <v>6</v>
      </c>
      <c r="M265" s="23">
        <f t="shared" si="42"/>
        <v>11</v>
      </c>
      <c r="N265" s="23">
        <f t="shared" si="42"/>
        <v>16</v>
      </c>
      <c r="O265" s="23">
        <f t="shared" si="42"/>
        <v>21</v>
      </c>
      <c r="P265" s="23">
        <f t="shared" si="42"/>
        <v>26</v>
      </c>
      <c r="Q265" s="23">
        <f t="shared" si="42"/>
        <v>31</v>
      </c>
      <c r="R265" s="20"/>
      <c r="S265" s="43" t="e">
        <f t="shared" si="39"/>
        <v>#N/A</v>
      </c>
      <c r="T265" s="43" t="e">
        <f>IF(A265=ROUND(Model!$C$14,1),ROUND(Model!$C$15,2),NA())</f>
        <v>#N/A</v>
      </c>
    </row>
    <row r="266" spans="1:20" x14ac:dyDescent="0.25">
      <c r="A266" s="22">
        <v>22.6</v>
      </c>
      <c r="B266" s="22"/>
      <c r="C266" s="23">
        <f t="shared" si="35"/>
        <v>-3.25</v>
      </c>
      <c r="D266" s="23">
        <f t="shared" si="36"/>
        <v>3.1066666666666665</v>
      </c>
      <c r="E266" s="23">
        <f t="shared" si="37"/>
        <v>45.2</v>
      </c>
      <c r="F266" s="23"/>
      <c r="G266" s="23">
        <f t="shared" si="38"/>
        <v>0</v>
      </c>
      <c r="H266" s="23"/>
      <c r="I266" s="23">
        <f t="shared" si="42"/>
        <v>-9.0399999999999991</v>
      </c>
      <c r="J266" s="23">
        <f t="shared" si="42"/>
        <v>-4.04</v>
      </c>
      <c r="K266" s="23">
        <f t="shared" si="42"/>
        <v>0.96</v>
      </c>
      <c r="L266" s="23">
        <f t="shared" si="42"/>
        <v>5.96</v>
      </c>
      <c r="M266" s="23">
        <f t="shared" si="42"/>
        <v>10.96</v>
      </c>
      <c r="N266" s="23">
        <f t="shared" si="42"/>
        <v>15.96</v>
      </c>
      <c r="O266" s="23">
        <f t="shared" si="42"/>
        <v>20.96</v>
      </c>
      <c r="P266" s="23">
        <f t="shared" si="42"/>
        <v>25.96</v>
      </c>
      <c r="Q266" s="23">
        <f t="shared" si="42"/>
        <v>30.96</v>
      </c>
      <c r="R266" s="20"/>
      <c r="S266" s="43" t="e">
        <f t="shared" si="39"/>
        <v>#N/A</v>
      </c>
      <c r="T266" s="43" t="e">
        <f>IF(A266=ROUND(Model!$C$14,1),ROUND(Model!$C$15,2),NA())</f>
        <v>#N/A</v>
      </c>
    </row>
    <row r="267" spans="1:20" x14ac:dyDescent="0.25">
      <c r="A267" s="22">
        <v>22.7</v>
      </c>
      <c r="B267" s="22"/>
      <c r="C267" s="23">
        <f t="shared" si="35"/>
        <v>-3.375</v>
      </c>
      <c r="D267" s="23">
        <f t="shared" si="36"/>
        <v>3.0466666666666677</v>
      </c>
      <c r="E267" s="23">
        <f t="shared" si="37"/>
        <v>45.4</v>
      </c>
      <c r="F267" s="23"/>
      <c r="G267" s="23">
        <f t="shared" si="38"/>
        <v>0</v>
      </c>
      <c r="H267" s="23"/>
      <c r="I267" s="23">
        <f t="shared" si="42"/>
        <v>-9.08</v>
      </c>
      <c r="J267" s="23">
        <f t="shared" si="42"/>
        <v>-4.08</v>
      </c>
      <c r="K267" s="23">
        <f t="shared" si="42"/>
        <v>0.92</v>
      </c>
      <c r="L267" s="23">
        <f t="shared" si="42"/>
        <v>5.92</v>
      </c>
      <c r="M267" s="23">
        <f t="shared" si="42"/>
        <v>10.92</v>
      </c>
      <c r="N267" s="23">
        <f t="shared" si="42"/>
        <v>15.92</v>
      </c>
      <c r="O267" s="23">
        <f t="shared" si="42"/>
        <v>20.92</v>
      </c>
      <c r="P267" s="23">
        <f t="shared" si="42"/>
        <v>25.92</v>
      </c>
      <c r="Q267" s="23">
        <f t="shared" si="42"/>
        <v>30.92</v>
      </c>
      <c r="R267" s="20"/>
      <c r="S267" s="43" t="e">
        <f t="shared" si="39"/>
        <v>#N/A</v>
      </c>
      <c r="T267" s="43" t="e">
        <f>IF(A267=ROUND(Model!$C$14,1),ROUND(Model!$C$15,2),NA())</f>
        <v>#N/A</v>
      </c>
    </row>
    <row r="268" spans="1:20" x14ac:dyDescent="0.25">
      <c r="A268" s="22">
        <v>22.8</v>
      </c>
      <c r="B268" s="22"/>
      <c r="C268" s="23">
        <f t="shared" si="35"/>
        <v>-3.5</v>
      </c>
      <c r="D268" s="23">
        <f t="shared" si="36"/>
        <v>2.9866666666666655</v>
      </c>
      <c r="E268" s="23">
        <f t="shared" si="37"/>
        <v>45.6</v>
      </c>
      <c r="F268" s="23"/>
      <c r="G268" s="23">
        <f t="shared" si="38"/>
        <v>0</v>
      </c>
      <c r="H268" s="23"/>
      <c r="I268" s="23">
        <f t="shared" si="42"/>
        <v>-9.1199999999999992</v>
      </c>
      <c r="J268" s="23">
        <f t="shared" si="42"/>
        <v>-4.12</v>
      </c>
      <c r="K268" s="23">
        <f t="shared" si="42"/>
        <v>0.88</v>
      </c>
      <c r="L268" s="23">
        <f t="shared" si="42"/>
        <v>5.88</v>
      </c>
      <c r="M268" s="23">
        <f t="shared" si="42"/>
        <v>10.88</v>
      </c>
      <c r="N268" s="23">
        <f t="shared" si="42"/>
        <v>15.88</v>
      </c>
      <c r="O268" s="23">
        <f t="shared" si="42"/>
        <v>20.88</v>
      </c>
      <c r="P268" s="23">
        <f t="shared" si="42"/>
        <v>25.88</v>
      </c>
      <c r="Q268" s="23">
        <f t="shared" si="42"/>
        <v>30.88</v>
      </c>
      <c r="R268" s="20"/>
      <c r="S268" s="43" t="e">
        <f t="shared" si="39"/>
        <v>#N/A</v>
      </c>
      <c r="T268" s="43" t="e">
        <f>IF(A268=ROUND(Model!$C$14,1),ROUND(Model!$C$15,2),NA())</f>
        <v>#N/A</v>
      </c>
    </row>
    <row r="269" spans="1:20" x14ac:dyDescent="0.25">
      <c r="A269" s="22">
        <v>22.9</v>
      </c>
      <c r="B269" s="22"/>
      <c r="C269" s="23">
        <f t="shared" si="35"/>
        <v>-3.625</v>
      </c>
      <c r="D269" s="23">
        <f t="shared" si="36"/>
        <v>2.9266666666666672</v>
      </c>
      <c r="E269" s="23">
        <f t="shared" si="37"/>
        <v>45.8</v>
      </c>
      <c r="F269" s="23"/>
      <c r="G269" s="23">
        <f t="shared" si="38"/>
        <v>0</v>
      </c>
      <c r="H269" s="23"/>
      <c r="I269" s="23">
        <f t="shared" si="42"/>
        <v>-9.16</v>
      </c>
      <c r="J269" s="23">
        <f t="shared" si="42"/>
        <v>-4.16</v>
      </c>
      <c r="K269" s="23">
        <f t="shared" si="42"/>
        <v>0.84</v>
      </c>
      <c r="L269" s="23">
        <f t="shared" si="42"/>
        <v>5.84</v>
      </c>
      <c r="M269" s="23">
        <f t="shared" si="42"/>
        <v>10.84</v>
      </c>
      <c r="N269" s="23">
        <f t="shared" si="42"/>
        <v>15.84</v>
      </c>
      <c r="O269" s="23">
        <f t="shared" si="42"/>
        <v>20.84</v>
      </c>
      <c r="P269" s="23">
        <f t="shared" si="42"/>
        <v>25.84</v>
      </c>
      <c r="Q269" s="23">
        <f t="shared" si="42"/>
        <v>30.84</v>
      </c>
      <c r="R269" s="20"/>
      <c r="S269" s="43" t="e">
        <f t="shared" si="39"/>
        <v>#N/A</v>
      </c>
      <c r="T269" s="43" t="e">
        <f>IF(A269=ROUND(Model!$C$14,1),ROUND(Model!$C$15,2),NA())</f>
        <v>#N/A</v>
      </c>
    </row>
    <row r="270" spans="1:20" x14ac:dyDescent="0.25">
      <c r="A270" s="22">
        <v>23</v>
      </c>
      <c r="B270" s="22"/>
      <c r="C270" s="23">
        <f t="shared" si="35"/>
        <v>-3.75</v>
      </c>
      <c r="D270" s="23">
        <f t="shared" si="36"/>
        <v>2.8666666666666667</v>
      </c>
      <c r="E270" s="23">
        <f t="shared" si="37"/>
        <v>46</v>
      </c>
      <c r="F270" s="23"/>
      <c r="G270" s="23">
        <f t="shared" si="38"/>
        <v>0</v>
      </c>
      <c r="H270" s="23"/>
      <c r="I270" s="23">
        <f t="shared" ref="I270:Q279" si="43">(I$39-MarginSolarDisc*$A270)/MarginLunarOrb</f>
        <v>-9.1999999999999993</v>
      </c>
      <c r="J270" s="23">
        <f t="shared" si="43"/>
        <v>-4.2</v>
      </c>
      <c r="K270" s="23">
        <f t="shared" si="43"/>
        <v>0.8</v>
      </c>
      <c r="L270" s="23">
        <f t="shared" si="43"/>
        <v>5.8</v>
      </c>
      <c r="M270" s="23">
        <f t="shared" si="43"/>
        <v>10.8</v>
      </c>
      <c r="N270" s="23">
        <f t="shared" si="43"/>
        <v>15.8</v>
      </c>
      <c r="O270" s="23">
        <f t="shared" si="43"/>
        <v>20.8</v>
      </c>
      <c r="P270" s="23">
        <f t="shared" si="43"/>
        <v>25.8</v>
      </c>
      <c r="Q270" s="23">
        <f t="shared" si="43"/>
        <v>30.8</v>
      </c>
      <c r="R270" s="20"/>
      <c r="S270" s="43" t="e">
        <f t="shared" si="39"/>
        <v>#N/A</v>
      </c>
      <c r="T270" s="43" t="e">
        <f>IF(A270=ROUND(Model!$C$14,1),ROUND(Model!$C$15,2),NA())</f>
        <v>#N/A</v>
      </c>
    </row>
    <row r="271" spans="1:20" x14ac:dyDescent="0.25">
      <c r="A271" s="22">
        <v>23.1</v>
      </c>
      <c r="B271" s="22"/>
      <c r="C271" s="23">
        <f t="shared" si="35"/>
        <v>-3.875</v>
      </c>
      <c r="D271" s="23">
        <f t="shared" si="36"/>
        <v>2.8066666666666662</v>
      </c>
      <c r="E271" s="23">
        <f t="shared" si="37"/>
        <v>46.2</v>
      </c>
      <c r="F271" s="23"/>
      <c r="G271" s="23">
        <f t="shared" si="38"/>
        <v>0</v>
      </c>
      <c r="H271" s="23"/>
      <c r="I271" s="23">
        <f t="shared" si="43"/>
        <v>-9.24</v>
      </c>
      <c r="J271" s="23">
        <f t="shared" si="43"/>
        <v>-4.24</v>
      </c>
      <c r="K271" s="23">
        <f t="shared" si="43"/>
        <v>0.76</v>
      </c>
      <c r="L271" s="23">
        <f t="shared" si="43"/>
        <v>5.76</v>
      </c>
      <c r="M271" s="23">
        <f t="shared" si="43"/>
        <v>10.76</v>
      </c>
      <c r="N271" s="23">
        <f t="shared" si="43"/>
        <v>15.76</v>
      </c>
      <c r="O271" s="23">
        <f t="shared" si="43"/>
        <v>20.76</v>
      </c>
      <c r="P271" s="23">
        <f t="shared" si="43"/>
        <v>25.76</v>
      </c>
      <c r="Q271" s="23">
        <f t="shared" si="43"/>
        <v>30.76</v>
      </c>
      <c r="R271" s="20"/>
      <c r="S271" s="43" t="e">
        <f t="shared" si="39"/>
        <v>#N/A</v>
      </c>
      <c r="T271" s="43" t="e">
        <f>IF(A271=ROUND(Model!$C$14,1),ROUND(Model!$C$15,2),NA())</f>
        <v>#N/A</v>
      </c>
    </row>
    <row r="272" spans="1:20" x14ac:dyDescent="0.25">
      <c r="A272" s="22">
        <v>23.2</v>
      </c>
      <c r="B272" s="22"/>
      <c r="C272" s="23">
        <f t="shared" si="35"/>
        <v>-4</v>
      </c>
      <c r="D272" s="23">
        <f t="shared" si="36"/>
        <v>2.7466666666666679</v>
      </c>
      <c r="E272" s="23">
        <f t="shared" si="37"/>
        <v>46.4</v>
      </c>
      <c r="F272" s="23"/>
      <c r="G272" s="23">
        <f t="shared" si="38"/>
        <v>0</v>
      </c>
      <c r="H272" s="23"/>
      <c r="I272" s="23">
        <f t="shared" si="43"/>
        <v>-9.2799999999999994</v>
      </c>
      <c r="J272" s="23">
        <f t="shared" si="43"/>
        <v>-4.28</v>
      </c>
      <c r="K272" s="23">
        <f t="shared" si="43"/>
        <v>0.72</v>
      </c>
      <c r="L272" s="23">
        <f t="shared" si="43"/>
        <v>5.72</v>
      </c>
      <c r="M272" s="23">
        <f t="shared" si="43"/>
        <v>10.72</v>
      </c>
      <c r="N272" s="23">
        <f t="shared" si="43"/>
        <v>15.72</v>
      </c>
      <c r="O272" s="23">
        <f t="shared" si="43"/>
        <v>20.72</v>
      </c>
      <c r="P272" s="23">
        <f t="shared" si="43"/>
        <v>25.72</v>
      </c>
      <c r="Q272" s="23">
        <f t="shared" si="43"/>
        <v>30.72</v>
      </c>
      <c r="R272" s="20"/>
      <c r="S272" s="43" t="e">
        <f t="shared" si="39"/>
        <v>#N/A</v>
      </c>
      <c r="T272" s="43" t="e">
        <f>IF(A272=ROUND(Model!$C$14,1),ROUND(Model!$C$15,2),NA())</f>
        <v>#N/A</v>
      </c>
    </row>
    <row r="273" spans="1:20" x14ac:dyDescent="0.25">
      <c r="A273" s="22">
        <v>23.3</v>
      </c>
      <c r="B273" s="22"/>
      <c r="C273" s="23">
        <f t="shared" si="35"/>
        <v>-4.125</v>
      </c>
      <c r="D273" s="23">
        <f t="shared" si="36"/>
        <v>2.6866666666666656</v>
      </c>
      <c r="E273" s="23">
        <f t="shared" si="37"/>
        <v>46.6</v>
      </c>
      <c r="F273" s="23"/>
      <c r="G273" s="23">
        <f t="shared" si="38"/>
        <v>0</v>
      </c>
      <c r="H273" s="23"/>
      <c r="I273" s="23">
        <f t="shared" si="43"/>
        <v>-9.32</v>
      </c>
      <c r="J273" s="23">
        <f t="shared" si="43"/>
        <v>-4.32</v>
      </c>
      <c r="K273" s="23">
        <f t="shared" si="43"/>
        <v>0.68</v>
      </c>
      <c r="L273" s="23">
        <f t="shared" si="43"/>
        <v>5.68</v>
      </c>
      <c r="M273" s="23">
        <f t="shared" si="43"/>
        <v>10.68</v>
      </c>
      <c r="N273" s="23">
        <f t="shared" si="43"/>
        <v>15.68</v>
      </c>
      <c r="O273" s="23">
        <f t="shared" si="43"/>
        <v>20.68</v>
      </c>
      <c r="P273" s="23">
        <f t="shared" si="43"/>
        <v>25.68</v>
      </c>
      <c r="Q273" s="23">
        <f t="shared" si="43"/>
        <v>30.68</v>
      </c>
      <c r="R273" s="20"/>
      <c r="S273" s="43" t="e">
        <f t="shared" si="39"/>
        <v>#N/A</v>
      </c>
      <c r="T273" s="43" t="e">
        <f>IF(A273=ROUND(Model!$C$14,1),ROUND(Model!$C$15,2),NA())</f>
        <v>#N/A</v>
      </c>
    </row>
    <row r="274" spans="1:20" x14ac:dyDescent="0.25">
      <c r="A274" s="22">
        <v>23.4</v>
      </c>
      <c r="B274" s="22"/>
      <c r="C274" s="23">
        <f t="shared" si="35"/>
        <v>-4.25</v>
      </c>
      <c r="D274" s="23">
        <f t="shared" si="36"/>
        <v>2.6266666666666669</v>
      </c>
      <c r="E274" s="23">
        <f t="shared" si="37"/>
        <v>46.8</v>
      </c>
      <c r="F274" s="23"/>
      <c r="G274" s="23">
        <f t="shared" si="38"/>
        <v>0</v>
      </c>
      <c r="H274" s="23"/>
      <c r="I274" s="23">
        <f t="shared" si="43"/>
        <v>-9.36</v>
      </c>
      <c r="J274" s="23">
        <f t="shared" si="43"/>
        <v>-4.3600000000000003</v>
      </c>
      <c r="K274" s="23">
        <f t="shared" si="43"/>
        <v>0.64</v>
      </c>
      <c r="L274" s="23">
        <f t="shared" si="43"/>
        <v>5.64</v>
      </c>
      <c r="M274" s="23">
        <f t="shared" si="43"/>
        <v>10.64</v>
      </c>
      <c r="N274" s="23">
        <f t="shared" si="43"/>
        <v>15.64</v>
      </c>
      <c r="O274" s="23">
        <f t="shared" si="43"/>
        <v>20.64</v>
      </c>
      <c r="P274" s="23">
        <f t="shared" si="43"/>
        <v>25.64</v>
      </c>
      <c r="Q274" s="23">
        <f t="shared" si="43"/>
        <v>30.64</v>
      </c>
      <c r="R274" s="20"/>
      <c r="S274" s="43" t="e">
        <f t="shared" si="39"/>
        <v>#N/A</v>
      </c>
      <c r="T274" s="43" t="e">
        <f>IF(A274=ROUND(Model!$C$14,1),ROUND(Model!$C$15,2),NA())</f>
        <v>#N/A</v>
      </c>
    </row>
    <row r="275" spans="1:20" x14ac:dyDescent="0.25">
      <c r="A275" s="22">
        <v>23.5</v>
      </c>
      <c r="B275" s="22"/>
      <c r="C275" s="23">
        <f t="shared" si="35"/>
        <v>-4.375</v>
      </c>
      <c r="D275" s="23">
        <f t="shared" si="36"/>
        <v>2.5666666666666669</v>
      </c>
      <c r="E275" s="23">
        <f t="shared" si="37"/>
        <v>47</v>
      </c>
      <c r="F275" s="23"/>
      <c r="G275" s="23">
        <f t="shared" si="38"/>
        <v>0</v>
      </c>
      <c r="H275" s="23"/>
      <c r="I275" s="23">
        <f t="shared" si="43"/>
        <v>-9.4</v>
      </c>
      <c r="J275" s="23">
        <f t="shared" si="43"/>
        <v>-4.4000000000000004</v>
      </c>
      <c r="K275" s="23">
        <f t="shared" si="43"/>
        <v>0.6</v>
      </c>
      <c r="L275" s="23">
        <f t="shared" si="43"/>
        <v>5.6</v>
      </c>
      <c r="M275" s="23">
        <f t="shared" si="43"/>
        <v>10.6</v>
      </c>
      <c r="N275" s="23">
        <f t="shared" si="43"/>
        <v>15.6</v>
      </c>
      <c r="O275" s="23">
        <f t="shared" si="43"/>
        <v>20.6</v>
      </c>
      <c r="P275" s="23">
        <f t="shared" si="43"/>
        <v>25.6</v>
      </c>
      <c r="Q275" s="23">
        <f t="shared" si="43"/>
        <v>30.6</v>
      </c>
      <c r="R275" s="20"/>
      <c r="S275" s="43" t="e">
        <f t="shared" si="39"/>
        <v>#N/A</v>
      </c>
      <c r="T275" s="43" t="e">
        <f>IF(A275=ROUND(Model!$C$14,1),ROUND(Model!$C$15,2),NA())</f>
        <v>#N/A</v>
      </c>
    </row>
    <row r="276" spans="1:20" x14ac:dyDescent="0.25">
      <c r="A276" s="22">
        <v>23.6</v>
      </c>
      <c r="B276" s="22"/>
      <c r="C276" s="23">
        <f t="shared" si="35"/>
        <v>-4.5</v>
      </c>
      <c r="D276" s="23">
        <f t="shared" si="36"/>
        <v>2.5066666666666664</v>
      </c>
      <c r="E276" s="23">
        <f t="shared" si="37"/>
        <v>47.2</v>
      </c>
      <c r="F276" s="23"/>
      <c r="G276" s="23">
        <f t="shared" si="38"/>
        <v>0</v>
      </c>
      <c r="H276" s="23"/>
      <c r="I276" s="23">
        <f t="shared" si="43"/>
        <v>-9.44</v>
      </c>
      <c r="J276" s="23">
        <f t="shared" si="43"/>
        <v>-4.4400000000000004</v>
      </c>
      <c r="K276" s="23">
        <f t="shared" si="43"/>
        <v>0.56000000000000005</v>
      </c>
      <c r="L276" s="23">
        <f t="shared" si="43"/>
        <v>5.56</v>
      </c>
      <c r="M276" s="23">
        <f t="shared" si="43"/>
        <v>10.56</v>
      </c>
      <c r="N276" s="23">
        <f t="shared" si="43"/>
        <v>15.56</v>
      </c>
      <c r="O276" s="23">
        <f t="shared" si="43"/>
        <v>20.56</v>
      </c>
      <c r="P276" s="23">
        <f t="shared" si="43"/>
        <v>25.56</v>
      </c>
      <c r="Q276" s="23">
        <f t="shared" si="43"/>
        <v>30.56</v>
      </c>
      <c r="R276" s="20"/>
      <c r="S276" s="43" t="e">
        <f t="shared" si="39"/>
        <v>#N/A</v>
      </c>
      <c r="T276" s="43" t="e">
        <f>IF(A276=ROUND(Model!$C$14,1),ROUND(Model!$C$15,2),NA())</f>
        <v>#N/A</v>
      </c>
    </row>
    <row r="277" spans="1:20" x14ac:dyDescent="0.25">
      <c r="A277" s="22">
        <v>23.7</v>
      </c>
      <c r="B277" s="22"/>
      <c r="C277" s="23">
        <f t="shared" si="35"/>
        <v>-4.625</v>
      </c>
      <c r="D277" s="23">
        <f t="shared" si="36"/>
        <v>2.4466666666666677</v>
      </c>
      <c r="E277" s="23">
        <f t="shared" si="37"/>
        <v>47.4</v>
      </c>
      <c r="F277" s="23"/>
      <c r="G277" s="23">
        <f t="shared" si="38"/>
        <v>0</v>
      </c>
      <c r="H277" s="23"/>
      <c r="I277" s="23">
        <f t="shared" si="43"/>
        <v>-9.48</v>
      </c>
      <c r="J277" s="23">
        <f t="shared" si="43"/>
        <v>-4.4800000000000004</v>
      </c>
      <c r="K277" s="23">
        <f t="shared" si="43"/>
        <v>0.52</v>
      </c>
      <c r="L277" s="23">
        <f t="shared" si="43"/>
        <v>5.52</v>
      </c>
      <c r="M277" s="23">
        <f t="shared" si="43"/>
        <v>10.52</v>
      </c>
      <c r="N277" s="23">
        <f t="shared" si="43"/>
        <v>15.52</v>
      </c>
      <c r="O277" s="23">
        <f t="shared" si="43"/>
        <v>20.52</v>
      </c>
      <c r="P277" s="23">
        <f t="shared" si="43"/>
        <v>25.52</v>
      </c>
      <c r="Q277" s="23">
        <f t="shared" si="43"/>
        <v>30.52</v>
      </c>
      <c r="R277" s="20"/>
      <c r="S277" s="43" t="e">
        <f t="shared" si="39"/>
        <v>#N/A</v>
      </c>
      <c r="T277" s="43" t="e">
        <f>IF(A277=ROUND(Model!$C$14,1),ROUND(Model!$C$15,2),NA())</f>
        <v>#N/A</v>
      </c>
    </row>
    <row r="278" spans="1:20" x14ac:dyDescent="0.25">
      <c r="A278" s="22">
        <v>23.8</v>
      </c>
      <c r="B278" s="22"/>
      <c r="C278" s="23">
        <f t="shared" si="35"/>
        <v>-4.75</v>
      </c>
      <c r="D278" s="23">
        <f t="shared" si="36"/>
        <v>2.3866666666666654</v>
      </c>
      <c r="E278" s="23">
        <f t="shared" si="37"/>
        <v>47.6</v>
      </c>
      <c r="F278" s="23"/>
      <c r="G278" s="23">
        <f t="shared" si="38"/>
        <v>0</v>
      </c>
      <c r="H278" s="23"/>
      <c r="I278" s="23">
        <f t="shared" si="43"/>
        <v>-9.52</v>
      </c>
      <c r="J278" s="23">
        <f t="shared" si="43"/>
        <v>-4.5199999999999996</v>
      </c>
      <c r="K278" s="23">
        <f t="shared" si="43"/>
        <v>0.48</v>
      </c>
      <c r="L278" s="23">
        <f t="shared" si="43"/>
        <v>5.48</v>
      </c>
      <c r="M278" s="23">
        <f t="shared" si="43"/>
        <v>10.48</v>
      </c>
      <c r="N278" s="23">
        <f t="shared" si="43"/>
        <v>15.48</v>
      </c>
      <c r="O278" s="23">
        <f t="shared" si="43"/>
        <v>20.48</v>
      </c>
      <c r="P278" s="23">
        <f t="shared" si="43"/>
        <v>25.48</v>
      </c>
      <c r="Q278" s="23">
        <f t="shared" si="43"/>
        <v>30.48</v>
      </c>
      <c r="R278" s="20"/>
      <c r="S278" s="43" t="e">
        <f t="shared" si="39"/>
        <v>#N/A</v>
      </c>
      <c r="T278" s="43" t="e">
        <f>IF(A278=ROUND(Model!$C$14,1),ROUND(Model!$C$15,2),NA())</f>
        <v>#N/A</v>
      </c>
    </row>
    <row r="279" spans="1:20" x14ac:dyDescent="0.25">
      <c r="A279" s="22">
        <v>23.9</v>
      </c>
      <c r="B279" s="22"/>
      <c r="C279" s="23">
        <f t="shared" si="35"/>
        <v>-4.875</v>
      </c>
      <c r="D279" s="23">
        <f t="shared" si="36"/>
        <v>2.3266666666666671</v>
      </c>
      <c r="E279" s="23">
        <f t="shared" si="37"/>
        <v>47.8</v>
      </c>
      <c r="F279" s="23"/>
      <c r="G279" s="23">
        <f t="shared" si="38"/>
        <v>0</v>
      </c>
      <c r="H279" s="23"/>
      <c r="I279" s="23">
        <f t="shared" si="43"/>
        <v>-9.56</v>
      </c>
      <c r="J279" s="23">
        <f t="shared" si="43"/>
        <v>-4.5599999999999996</v>
      </c>
      <c r="K279" s="23">
        <f t="shared" si="43"/>
        <v>0.44</v>
      </c>
      <c r="L279" s="23">
        <f t="shared" si="43"/>
        <v>5.44</v>
      </c>
      <c r="M279" s="23">
        <f t="shared" si="43"/>
        <v>10.44</v>
      </c>
      <c r="N279" s="23">
        <f t="shared" si="43"/>
        <v>15.44</v>
      </c>
      <c r="O279" s="23">
        <f t="shared" si="43"/>
        <v>20.440000000000001</v>
      </c>
      <c r="P279" s="23">
        <f t="shared" si="43"/>
        <v>25.44</v>
      </c>
      <c r="Q279" s="23">
        <f t="shared" si="43"/>
        <v>30.44</v>
      </c>
      <c r="R279" s="20"/>
      <c r="S279" s="43" t="e">
        <f t="shared" si="39"/>
        <v>#N/A</v>
      </c>
      <c r="T279" s="43" t="e">
        <f>IF(A279=ROUND(Model!$C$14,1),ROUND(Model!$C$15,2),NA())</f>
        <v>#N/A</v>
      </c>
    </row>
    <row r="280" spans="1:20" x14ac:dyDescent="0.25">
      <c r="A280" s="22">
        <v>24</v>
      </c>
      <c r="B280" s="22"/>
      <c r="C280" s="23">
        <f t="shared" si="35"/>
        <v>-5</v>
      </c>
      <c r="D280" s="23">
        <f t="shared" si="36"/>
        <v>2.2666666666666666</v>
      </c>
      <c r="E280" s="23">
        <f t="shared" si="37"/>
        <v>48</v>
      </c>
      <c r="F280" s="23"/>
      <c r="G280" s="23">
        <f t="shared" si="38"/>
        <v>0</v>
      </c>
      <c r="H280" s="23"/>
      <c r="I280" s="23">
        <f t="shared" ref="I280:Q290" si="44">(I$39-MarginSolarDisc*$A280)/MarginLunarOrb</f>
        <v>-9.6</v>
      </c>
      <c r="J280" s="23">
        <f t="shared" si="44"/>
        <v>-4.5999999999999996</v>
      </c>
      <c r="K280" s="23">
        <f t="shared" si="44"/>
        <v>0.4</v>
      </c>
      <c r="L280" s="23">
        <f t="shared" si="44"/>
        <v>5.4</v>
      </c>
      <c r="M280" s="23">
        <f t="shared" si="44"/>
        <v>10.4</v>
      </c>
      <c r="N280" s="23">
        <f t="shared" si="44"/>
        <v>15.4</v>
      </c>
      <c r="O280" s="23">
        <f t="shared" si="44"/>
        <v>20.399999999999999</v>
      </c>
      <c r="P280" s="23">
        <f t="shared" si="44"/>
        <v>25.4</v>
      </c>
      <c r="Q280" s="23">
        <f t="shared" si="44"/>
        <v>30.4</v>
      </c>
      <c r="R280" s="20"/>
      <c r="S280" s="43" t="e">
        <f t="shared" si="39"/>
        <v>#N/A</v>
      </c>
      <c r="T280" s="43" t="e">
        <f>IF(A280=ROUND(Model!$C$14,1),ROUND(Model!$C$15,2),NA())</f>
        <v>#N/A</v>
      </c>
    </row>
    <row r="281" spans="1:20" x14ac:dyDescent="0.25">
      <c r="A281" s="22">
        <v>24.1</v>
      </c>
      <c r="B281" s="22"/>
      <c r="C281" s="23">
        <f t="shared" si="35"/>
        <v>-5.125</v>
      </c>
      <c r="D281" s="23">
        <f t="shared" si="36"/>
        <v>2.2066666666666661</v>
      </c>
      <c r="E281" s="23">
        <f t="shared" si="37"/>
        <v>48.2</v>
      </c>
      <c r="F281" s="23"/>
      <c r="G281" s="23">
        <f t="shared" si="38"/>
        <v>0</v>
      </c>
      <c r="H281" s="23"/>
      <c r="I281" s="23">
        <f t="shared" si="44"/>
        <v>-9.64</v>
      </c>
      <c r="J281" s="23">
        <f t="shared" si="44"/>
        <v>-4.6399999999999997</v>
      </c>
      <c r="K281" s="23">
        <f t="shared" si="44"/>
        <v>0.36</v>
      </c>
      <c r="L281" s="23">
        <f t="shared" si="44"/>
        <v>5.36</v>
      </c>
      <c r="M281" s="23">
        <f t="shared" si="44"/>
        <v>10.36</v>
      </c>
      <c r="N281" s="23">
        <f t="shared" si="44"/>
        <v>15.36</v>
      </c>
      <c r="O281" s="23">
        <f t="shared" si="44"/>
        <v>20.36</v>
      </c>
      <c r="P281" s="23">
        <f t="shared" si="44"/>
        <v>25.36</v>
      </c>
      <c r="Q281" s="23">
        <f t="shared" si="44"/>
        <v>30.36</v>
      </c>
      <c r="R281" s="20"/>
      <c r="S281" s="43" t="e">
        <f t="shared" si="39"/>
        <v>#N/A</v>
      </c>
      <c r="T281" s="43" t="e">
        <f>IF(A281=ROUND(Model!$C$14,1),ROUND(Model!$C$15,2),NA())</f>
        <v>#N/A</v>
      </c>
    </row>
    <row r="282" spans="1:20" x14ac:dyDescent="0.25">
      <c r="A282" s="22">
        <v>24.2</v>
      </c>
      <c r="B282" s="22"/>
      <c r="C282" s="23">
        <f t="shared" si="35"/>
        <v>-5.25</v>
      </c>
      <c r="D282" s="23">
        <f t="shared" si="36"/>
        <v>2.1466666666666678</v>
      </c>
      <c r="E282" s="23">
        <f t="shared" si="37"/>
        <v>48.4</v>
      </c>
      <c r="F282" s="23"/>
      <c r="G282" s="23">
        <f t="shared" si="38"/>
        <v>0</v>
      </c>
      <c r="H282" s="23"/>
      <c r="I282" s="23">
        <f t="shared" si="44"/>
        <v>-9.68</v>
      </c>
      <c r="J282" s="23">
        <f t="shared" si="44"/>
        <v>-4.68</v>
      </c>
      <c r="K282" s="23">
        <f t="shared" si="44"/>
        <v>0.32</v>
      </c>
      <c r="L282" s="23">
        <f t="shared" si="44"/>
        <v>5.32</v>
      </c>
      <c r="M282" s="23">
        <f t="shared" si="44"/>
        <v>10.32</v>
      </c>
      <c r="N282" s="23">
        <f t="shared" si="44"/>
        <v>15.32</v>
      </c>
      <c r="O282" s="23">
        <f t="shared" si="44"/>
        <v>20.32</v>
      </c>
      <c r="P282" s="23">
        <f t="shared" si="44"/>
        <v>25.32</v>
      </c>
      <c r="Q282" s="23">
        <f t="shared" si="44"/>
        <v>30.32</v>
      </c>
      <c r="R282" s="20"/>
      <c r="S282" s="43" t="e">
        <f t="shared" si="39"/>
        <v>#N/A</v>
      </c>
      <c r="T282" s="43" t="e">
        <f>IF(A282=ROUND(Model!$C$14,1),ROUND(Model!$C$15,2),NA())</f>
        <v>#N/A</v>
      </c>
    </row>
    <row r="283" spans="1:20" x14ac:dyDescent="0.25">
      <c r="A283" s="22">
        <v>24.3</v>
      </c>
      <c r="B283" s="22"/>
      <c r="C283" s="23">
        <f t="shared" si="35"/>
        <v>-5.375</v>
      </c>
      <c r="D283" s="23">
        <f t="shared" si="36"/>
        <v>2.0866666666666656</v>
      </c>
      <c r="E283" s="23">
        <f t="shared" si="37"/>
        <v>48.6</v>
      </c>
      <c r="F283" s="23"/>
      <c r="G283" s="23">
        <f t="shared" si="38"/>
        <v>0</v>
      </c>
      <c r="H283" s="23"/>
      <c r="I283" s="23">
        <f t="shared" si="44"/>
        <v>-9.7200000000000006</v>
      </c>
      <c r="J283" s="23">
        <f t="shared" si="44"/>
        <v>-4.72</v>
      </c>
      <c r="K283" s="23">
        <f t="shared" si="44"/>
        <v>0.28000000000000003</v>
      </c>
      <c r="L283" s="23">
        <f t="shared" si="44"/>
        <v>5.28</v>
      </c>
      <c r="M283" s="23">
        <f t="shared" si="44"/>
        <v>10.28</v>
      </c>
      <c r="N283" s="23">
        <f t="shared" si="44"/>
        <v>15.28</v>
      </c>
      <c r="O283" s="23">
        <f t="shared" si="44"/>
        <v>20.28</v>
      </c>
      <c r="P283" s="23">
        <f t="shared" si="44"/>
        <v>25.28</v>
      </c>
      <c r="Q283" s="23">
        <f t="shared" si="44"/>
        <v>30.28</v>
      </c>
      <c r="R283" s="20"/>
      <c r="S283" s="43" t="e">
        <f t="shared" si="39"/>
        <v>#N/A</v>
      </c>
      <c r="T283" s="43" t="e">
        <f>IF(A283=ROUND(Model!$C$14,1),ROUND(Model!$C$15,2),NA())</f>
        <v>#N/A</v>
      </c>
    </row>
    <row r="284" spans="1:20" x14ac:dyDescent="0.25">
      <c r="A284" s="22">
        <v>24.4</v>
      </c>
      <c r="B284" s="22"/>
      <c r="C284" s="23">
        <f t="shared" si="35"/>
        <v>-5.5</v>
      </c>
      <c r="D284" s="23">
        <f t="shared" si="36"/>
        <v>2.0266666666666668</v>
      </c>
      <c r="E284" s="23">
        <f t="shared" si="37"/>
        <v>48.8</v>
      </c>
      <c r="F284" s="23"/>
      <c r="G284" s="23">
        <f t="shared" si="38"/>
        <v>0</v>
      </c>
      <c r="H284" s="23"/>
      <c r="I284" s="23">
        <f t="shared" si="44"/>
        <v>-9.76</v>
      </c>
      <c r="J284" s="23">
        <f t="shared" si="44"/>
        <v>-4.76</v>
      </c>
      <c r="K284" s="23">
        <f t="shared" si="44"/>
        <v>0.24</v>
      </c>
      <c r="L284" s="23">
        <f t="shared" si="44"/>
        <v>5.24</v>
      </c>
      <c r="M284" s="23">
        <f t="shared" si="44"/>
        <v>10.24</v>
      </c>
      <c r="N284" s="23">
        <f t="shared" si="44"/>
        <v>15.24</v>
      </c>
      <c r="O284" s="23">
        <f t="shared" si="44"/>
        <v>20.239999999999998</v>
      </c>
      <c r="P284" s="23">
        <f t="shared" si="44"/>
        <v>25.24</v>
      </c>
      <c r="Q284" s="23">
        <f t="shared" si="44"/>
        <v>30.24</v>
      </c>
      <c r="R284" s="20"/>
      <c r="S284" s="43" t="e">
        <f t="shared" si="39"/>
        <v>#N/A</v>
      </c>
      <c r="T284" s="43" t="e">
        <f>IF(A284=ROUND(Model!$C$14,1),ROUND(Model!$C$15,2),NA())</f>
        <v>#N/A</v>
      </c>
    </row>
    <row r="285" spans="1:20" x14ac:dyDescent="0.25">
      <c r="A285" s="22">
        <v>24.5</v>
      </c>
      <c r="B285" s="22"/>
      <c r="C285" s="23">
        <f t="shared" si="35"/>
        <v>-5.625</v>
      </c>
      <c r="D285" s="23">
        <f t="shared" si="36"/>
        <v>1.9666666666666666</v>
      </c>
      <c r="E285" s="23">
        <f t="shared" si="37"/>
        <v>49</v>
      </c>
      <c r="F285" s="23"/>
      <c r="G285" s="23">
        <f t="shared" si="38"/>
        <v>0</v>
      </c>
      <c r="H285" s="23"/>
      <c r="I285" s="23">
        <f t="shared" si="44"/>
        <v>-9.8000000000000007</v>
      </c>
      <c r="J285" s="23">
        <f t="shared" si="44"/>
        <v>-4.8</v>
      </c>
      <c r="K285" s="23">
        <f t="shared" si="44"/>
        <v>0.2</v>
      </c>
      <c r="L285" s="23">
        <f t="shared" si="44"/>
        <v>5.2</v>
      </c>
      <c r="M285" s="23">
        <f t="shared" si="44"/>
        <v>10.199999999999999</v>
      </c>
      <c r="N285" s="23">
        <f t="shared" si="44"/>
        <v>15.2</v>
      </c>
      <c r="O285" s="23">
        <f t="shared" si="44"/>
        <v>20.2</v>
      </c>
      <c r="P285" s="23">
        <f t="shared" si="44"/>
        <v>25.2</v>
      </c>
      <c r="Q285" s="23">
        <f t="shared" si="44"/>
        <v>30.2</v>
      </c>
      <c r="R285" s="20"/>
      <c r="S285" s="43" t="e">
        <f t="shared" si="39"/>
        <v>#N/A</v>
      </c>
      <c r="T285" s="43" t="e">
        <f>IF(A285=ROUND(Model!$C$14,1),ROUND(Model!$C$15,2),NA())</f>
        <v>#N/A</v>
      </c>
    </row>
    <row r="286" spans="1:20" x14ac:dyDescent="0.25">
      <c r="A286" s="22">
        <v>24.6</v>
      </c>
      <c r="B286" s="22"/>
      <c r="C286" s="23">
        <f t="shared" si="35"/>
        <v>-5.75</v>
      </c>
      <c r="D286" s="23">
        <f t="shared" si="36"/>
        <v>1.9066666666666663</v>
      </c>
      <c r="E286" s="23">
        <f t="shared" si="37"/>
        <v>49.2</v>
      </c>
      <c r="F286" s="23"/>
      <c r="G286" s="23">
        <f t="shared" si="38"/>
        <v>0</v>
      </c>
      <c r="H286" s="23"/>
      <c r="I286" s="23">
        <f t="shared" si="44"/>
        <v>-9.84</v>
      </c>
      <c r="J286" s="23">
        <f t="shared" si="44"/>
        <v>-4.84</v>
      </c>
      <c r="K286" s="23">
        <f t="shared" si="44"/>
        <v>0.16</v>
      </c>
      <c r="L286" s="23">
        <f t="shared" si="44"/>
        <v>5.16</v>
      </c>
      <c r="M286" s="23">
        <f t="shared" si="44"/>
        <v>10.16</v>
      </c>
      <c r="N286" s="23">
        <f t="shared" si="44"/>
        <v>15.16</v>
      </c>
      <c r="O286" s="23">
        <f t="shared" si="44"/>
        <v>20.16</v>
      </c>
      <c r="P286" s="23">
        <f t="shared" si="44"/>
        <v>25.16</v>
      </c>
      <c r="Q286" s="23">
        <f t="shared" si="44"/>
        <v>30.16</v>
      </c>
      <c r="R286" s="20"/>
      <c r="S286" s="43" t="e">
        <f t="shared" si="39"/>
        <v>#N/A</v>
      </c>
      <c r="T286" s="43" t="e">
        <f>IF(A286=ROUND(Model!$C$14,1),ROUND(Model!$C$15,2),NA())</f>
        <v>#N/A</v>
      </c>
    </row>
    <row r="287" spans="1:20" x14ac:dyDescent="0.25">
      <c r="A287" s="22">
        <v>24.7</v>
      </c>
      <c r="B287" s="22"/>
      <c r="C287" s="23">
        <f t="shared" si="35"/>
        <v>-5.875</v>
      </c>
      <c r="D287" s="23">
        <f t="shared" si="36"/>
        <v>1.8466666666666678</v>
      </c>
      <c r="E287" s="23">
        <f t="shared" si="37"/>
        <v>49.4</v>
      </c>
      <c r="F287" s="23"/>
      <c r="G287" s="23">
        <f t="shared" si="38"/>
        <v>0</v>
      </c>
      <c r="H287" s="23"/>
      <c r="I287" s="23">
        <f t="shared" si="44"/>
        <v>-9.8800000000000008</v>
      </c>
      <c r="J287" s="23">
        <f t="shared" si="44"/>
        <v>-4.88</v>
      </c>
      <c r="K287" s="23">
        <f t="shared" si="44"/>
        <v>0.12</v>
      </c>
      <c r="L287" s="23">
        <f t="shared" si="44"/>
        <v>5.12</v>
      </c>
      <c r="M287" s="23">
        <f t="shared" si="44"/>
        <v>10.119999999999999</v>
      </c>
      <c r="N287" s="23">
        <f t="shared" si="44"/>
        <v>15.12</v>
      </c>
      <c r="O287" s="23">
        <f t="shared" si="44"/>
        <v>20.12</v>
      </c>
      <c r="P287" s="23">
        <f t="shared" si="44"/>
        <v>25.12</v>
      </c>
      <c r="Q287" s="23">
        <f t="shared" si="44"/>
        <v>30.12</v>
      </c>
      <c r="R287" s="20"/>
      <c r="S287" s="43" t="e">
        <f t="shared" si="39"/>
        <v>#N/A</v>
      </c>
      <c r="T287" s="43" t="e">
        <f>IF(A287=ROUND(Model!$C$14,1),ROUND(Model!$C$15,2),NA())</f>
        <v>#N/A</v>
      </c>
    </row>
    <row r="288" spans="1:20" x14ac:dyDescent="0.25">
      <c r="A288" s="22">
        <v>24.8</v>
      </c>
      <c r="B288" s="22"/>
      <c r="C288" s="23">
        <f t="shared" si="35"/>
        <v>-6</v>
      </c>
      <c r="D288" s="23">
        <f t="shared" si="36"/>
        <v>1.7866666666666655</v>
      </c>
      <c r="E288" s="23">
        <f t="shared" si="37"/>
        <v>49.6</v>
      </c>
      <c r="F288" s="23"/>
      <c r="G288" s="23">
        <f t="shared" si="38"/>
        <v>0</v>
      </c>
      <c r="H288" s="23"/>
      <c r="I288" s="23">
        <f t="shared" si="44"/>
        <v>-9.92</v>
      </c>
      <c r="J288" s="23">
        <f t="shared" si="44"/>
        <v>-4.92</v>
      </c>
      <c r="K288" s="23">
        <f t="shared" si="44"/>
        <v>0.08</v>
      </c>
      <c r="L288" s="23">
        <f t="shared" si="44"/>
        <v>5.08</v>
      </c>
      <c r="M288" s="23">
        <f t="shared" si="44"/>
        <v>10.08</v>
      </c>
      <c r="N288" s="23">
        <f t="shared" si="44"/>
        <v>15.08</v>
      </c>
      <c r="O288" s="23">
        <f t="shared" si="44"/>
        <v>20.079999999999998</v>
      </c>
      <c r="P288" s="23">
        <f t="shared" si="44"/>
        <v>25.08</v>
      </c>
      <c r="Q288" s="23">
        <f t="shared" si="44"/>
        <v>30.08</v>
      </c>
      <c r="R288" s="20"/>
      <c r="S288" s="43" t="e">
        <f t="shared" si="39"/>
        <v>#N/A</v>
      </c>
      <c r="T288" s="43" t="e">
        <f>IF(A288=ROUND(Model!$C$14,1),ROUND(Model!$C$15,2),NA())</f>
        <v>#N/A</v>
      </c>
    </row>
    <row r="289" spans="1:20" x14ac:dyDescent="0.25">
      <c r="A289" s="22">
        <v>24.9</v>
      </c>
      <c r="B289" s="22"/>
      <c r="C289" s="23">
        <f t="shared" si="35"/>
        <v>-6.125</v>
      </c>
      <c r="D289" s="23">
        <f t="shared" si="36"/>
        <v>1.726666666666667</v>
      </c>
      <c r="E289" s="23">
        <f t="shared" si="37"/>
        <v>49.8</v>
      </c>
      <c r="F289" s="23"/>
      <c r="G289" s="23">
        <f t="shared" si="38"/>
        <v>0</v>
      </c>
      <c r="H289" s="23"/>
      <c r="I289" s="23">
        <f t="shared" si="44"/>
        <v>-9.9600000000000009</v>
      </c>
      <c r="J289" s="23">
        <f t="shared" si="44"/>
        <v>-4.96</v>
      </c>
      <c r="K289" s="23">
        <f t="shared" si="44"/>
        <v>0.04</v>
      </c>
      <c r="L289" s="23">
        <f t="shared" si="44"/>
        <v>5.04</v>
      </c>
      <c r="M289" s="23">
        <f t="shared" si="44"/>
        <v>10.039999999999999</v>
      </c>
      <c r="N289" s="23">
        <f t="shared" si="44"/>
        <v>15.04</v>
      </c>
      <c r="O289" s="23">
        <f t="shared" si="44"/>
        <v>20.04</v>
      </c>
      <c r="P289" s="23">
        <f t="shared" si="44"/>
        <v>25.04</v>
      </c>
      <c r="Q289" s="23">
        <f t="shared" si="44"/>
        <v>30.04</v>
      </c>
      <c r="R289" s="20"/>
      <c r="S289" s="43" t="e">
        <f t="shared" si="39"/>
        <v>#N/A</v>
      </c>
      <c r="T289" s="43" t="e">
        <f>IF(A289=ROUND(Model!$C$14,1),ROUND(Model!$C$15,2),NA())</f>
        <v>#N/A</v>
      </c>
    </row>
    <row r="290" spans="1:20" x14ac:dyDescent="0.25">
      <c r="A290" s="22">
        <v>25</v>
      </c>
      <c r="B290" s="22"/>
      <c r="C290" s="23">
        <f t="shared" si="35"/>
        <v>-6.25</v>
      </c>
      <c r="D290" s="23">
        <f t="shared" si="36"/>
        <v>1.6666666666666667</v>
      </c>
      <c r="E290" s="23">
        <f t="shared" si="37"/>
        <v>50</v>
      </c>
      <c r="F290" s="23"/>
      <c r="G290" s="23">
        <f t="shared" si="38"/>
        <v>0</v>
      </c>
      <c r="H290" s="23"/>
      <c r="I290" s="23">
        <f t="shared" si="44"/>
        <v>-10</v>
      </c>
      <c r="J290" s="23">
        <f t="shared" si="44"/>
        <v>-5</v>
      </c>
      <c r="K290" s="23">
        <f t="shared" si="44"/>
        <v>0</v>
      </c>
      <c r="L290" s="23">
        <f t="shared" si="44"/>
        <v>5</v>
      </c>
      <c r="M290" s="23">
        <f t="shared" si="44"/>
        <v>10</v>
      </c>
      <c r="N290" s="23">
        <f t="shared" si="44"/>
        <v>15</v>
      </c>
      <c r="O290" s="23">
        <f t="shared" si="44"/>
        <v>20</v>
      </c>
      <c r="P290" s="23">
        <f t="shared" si="44"/>
        <v>25</v>
      </c>
      <c r="Q290" s="23">
        <f t="shared" si="44"/>
        <v>30</v>
      </c>
      <c r="R290" s="23"/>
      <c r="S290" s="43" t="e">
        <f t="shared" si="39"/>
        <v>#N/A</v>
      </c>
      <c r="T290" s="43" t="e">
        <f>IF(A290=ROUND(Model!$C$14,1),ROUND(Model!$C$15,2),NA())</f>
        <v>#N/A</v>
      </c>
    </row>
    <row r="291" spans="1:20" x14ac:dyDescent="0.25"/>
    <row r="292" spans="1:20" x14ac:dyDescent="0.25"/>
    <row r="293" spans="1:20" x14ac:dyDescent="0.25"/>
    <row r="294" spans="1:20" x14ac:dyDescent="0.25"/>
  </sheetData>
  <pageMargins left="0.51181102362204722" right="0.51181102362204722" top="0.55118110236220474" bottom="0.55118110236220474" header="0.31496062992125984" footer="0.31496062992125984"/>
  <pageSetup paperSize="9" scale="80" orientation="landscape"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dimension ref="A1:Q30"/>
  <sheetViews>
    <sheetView showGridLines="0" workbookViewId="0">
      <selection activeCell="A2" sqref="A2"/>
    </sheetView>
  </sheetViews>
  <sheetFormatPr defaultColWidth="0" defaultRowHeight="15" zeroHeight="1" x14ac:dyDescent="0.25"/>
  <cols>
    <col min="1" max="2" width="12.5" style="12" customWidth="1"/>
    <col min="3" max="3" width="3.75" style="12" customWidth="1"/>
    <col min="4" max="16" width="7.5" style="12" customWidth="1"/>
    <col min="17" max="17" width="2.5" style="12" customWidth="1"/>
    <col min="18" max="16384" width="9" style="12" hidden="1"/>
  </cols>
  <sheetData>
    <row r="1" spans="1:16" ht="21" x14ac:dyDescent="0.35">
      <c r="A1" s="7" t="s">
        <v>13</v>
      </c>
    </row>
    <row r="2" spans="1:16" x14ac:dyDescent="0.25"/>
    <row r="3" spans="1:16" ht="17.25" x14ac:dyDescent="0.3">
      <c r="A3" s="6" t="s">
        <v>14</v>
      </c>
      <c r="B3" s="6"/>
      <c r="D3" s="6" t="s">
        <v>47</v>
      </c>
      <c r="E3" s="44"/>
      <c r="F3" s="44"/>
      <c r="G3" s="44"/>
      <c r="H3" s="44"/>
      <c r="I3" s="44"/>
      <c r="J3" s="44"/>
      <c r="K3" s="44"/>
      <c r="L3" s="44"/>
      <c r="M3" s="44"/>
      <c r="N3" s="44"/>
      <c r="O3" s="44"/>
      <c r="P3" s="44"/>
    </row>
    <row r="4" spans="1:16" x14ac:dyDescent="0.25">
      <c r="A4" t="s">
        <v>34</v>
      </c>
      <c r="B4" s="33">
        <v>0.01</v>
      </c>
      <c r="C4"/>
      <c r="D4" s="20"/>
      <c r="E4" s="20"/>
      <c r="F4" s="20"/>
      <c r="G4" s="20"/>
      <c r="H4" s="20"/>
      <c r="I4" s="20"/>
      <c r="J4" s="20"/>
      <c r="K4" s="20"/>
      <c r="L4" s="20"/>
      <c r="M4" s="20"/>
      <c r="N4" s="20"/>
      <c r="O4" s="20"/>
      <c r="P4" s="20"/>
    </row>
    <row r="5" spans="1:16" x14ac:dyDescent="0.25">
      <c r="D5" s="20"/>
      <c r="E5" s="20"/>
      <c r="F5" s="20"/>
      <c r="G5" s="20"/>
      <c r="H5" s="20"/>
      <c r="I5" s="20"/>
      <c r="J5" s="20"/>
      <c r="K5" s="20"/>
      <c r="L5" s="20"/>
      <c r="M5" s="20"/>
      <c r="N5" s="20"/>
      <c r="O5" s="20"/>
      <c r="P5" s="20"/>
    </row>
    <row r="6" spans="1:16" x14ac:dyDescent="0.25">
      <c r="D6" s="20"/>
      <c r="E6" s="20"/>
      <c r="F6" s="20"/>
      <c r="G6" s="20"/>
      <c r="H6" s="20"/>
      <c r="I6" s="20"/>
      <c r="J6" s="20"/>
      <c r="K6" s="20"/>
      <c r="L6" s="20"/>
      <c r="M6" s="20"/>
      <c r="N6" s="20"/>
      <c r="O6" s="20"/>
      <c r="P6" s="20"/>
    </row>
    <row r="7" spans="1:16" x14ac:dyDescent="0.25">
      <c r="D7" s="20"/>
      <c r="E7" s="20"/>
      <c r="F7" s="20"/>
      <c r="G7" s="20"/>
      <c r="H7" s="20"/>
      <c r="I7" s="20"/>
      <c r="J7" s="20"/>
      <c r="K7" s="20"/>
      <c r="L7" s="20"/>
      <c r="M7" s="20"/>
      <c r="N7" s="20"/>
      <c r="O7" s="20"/>
      <c r="P7" s="20"/>
    </row>
    <row r="8" spans="1:16" x14ac:dyDescent="0.25">
      <c r="D8" s="20"/>
      <c r="E8" s="20"/>
      <c r="F8" s="20"/>
      <c r="G8" s="20"/>
      <c r="H8" s="20"/>
      <c r="I8" s="20"/>
      <c r="J8" s="20"/>
      <c r="K8" s="20"/>
      <c r="L8" s="20"/>
      <c r="M8" s="20"/>
      <c r="N8" s="20"/>
      <c r="O8" s="20"/>
      <c r="P8" s="20"/>
    </row>
    <row r="9" spans="1:16" x14ac:dyDescent="0.25">
      <c r="D9" s="20"/>
      <c r="E9" s="20"/>
      <c r="F9" s="20"/>
      <c r="G9" s="20"/>
      <c r="H9" s="20"/>
      <c r="I9" s="20"/>
      <c r="J9" s="20"/>
      <c r="K9" s="20"/>
      <c r="L9" s="20"/>
      <c r="M9" s="20"/>
      <c r="N9" s="20"/>
      <c r="O9" s="20"/>
      <c r="P9" s="20"/>
    </row>
    <row r="10" spans="1:16" x14ac:dyDescent="0.25">
      <c r="D10" s="20"/>
      <c r="E10" s="20"/>
      <c r="F10" s="20"/>
      <c r="G10" s="20"/>
      <c r="H10" s="20"/>
      <c r="I10" s="20"/>
      <c r="J10" s="20"/>
      <c r="K10" s="20"/>
      <c r="L10" s="20"/>
      <c r="M10" s="20"/>
      <c r="N10" s="20"/>
      <c r="O10" s="20"/>
      <c r="P10" s="20"/>
    </row>
    <row r="11" spans="1:16" x14ac:dyDescent="0.25">
      <c r="D11" s="20"/>
      <c r="E11" s="20"/>
      <c r="F11" s="20"/>
      <c r="G11" s="20"/>
      <c r="H11" s="20"/>
      <c r="I11" s="20"/>
      <c r="J11" s="20"/>
      <c r="K11" s="20"/>
      <c r="L11" s="20"/>
      <c r="M11" s="20"/>
      <c r="N11" s="20"/>
      <c r="O11" s="20"/>
      <c r="P11" s="20"/>
    </row>
    <row r="12" spans="1:16" x14ac:dyDescent="0.25"/>
    <row r="13" spans="1:16" x14ac:dyDescent="0.25"/>
    <row r="14" spans="1:16" x14ac:dyDescent="0.25"/>
    <row r="15" spans="1:16" x14ac:dyDescent="0.25"/>
    <row r="16" spans="1:16" x14ac:dyDescent="0.25"/>
    <row r="17" spans="1:2" x14ac:dyDescent="0.25"/>
    <row r="18" spans="1:2" x14ac:dyDescent="0.25">
      <c r="A18"/>
      <c r="B18" s="13"/>
    </row>
    <row r="19" spans="1:2" x14ac:dyDescent="0.25">
      <c r="A19"/>
      <c r="B19" s="13"/>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About</vt:lpstr>
      <vt:lpstr>Model</vt:lpstr>
      <vt:lpstr>Analysis</vt:lpstr>
      <vt:lpstr>Control</vt:lpstr>
      <vt:lpstr>Combo</vt:lpstr>
      <vt:lpstr>dAvailableMaterials</vt:lpstr>
      <vt:lpstr>dAvailablePeople</vt:lpstr>
      <vt:lpstr>fAvailableCombo</vt:lpstr>
      <vt:lpstr>fMarginTotal</vt:lpstr>
      <vt:lpstr>fUsageMaterials</vt:lpstr>
      <vt:lpstr>fUsagePeople</vt:lpstr>
      <vt:lpstr>fUsageSales</vt:lpstr>
      <vt:lpstr>MarginLunarOrb</vt:lpstr>
      <vt:lpstr>MarginSolarDisc</vt:lpstr>
      <vt:lpstr>MaterialsLunarOrb</vt:lpstr>
      <vt:lpstr>MaterialsSolarDisc</vt:lpstr>
      <vt:lpstr>PeopleLunarOrb</vt:lpstr>
      <vt:lpstr>PeopleSolarDisc</vt:lpstr>
      <vt:lpstr>Precision</vt:lpstr>
      <vt:lpstr>About!Print_Area</vt:lpstr>
      <vt:lpstr>Analysis!Print_Area</vt:lpstr>
      <vt:lpstr>Control!Print_Area</vt:lpstr>
      <vt:lpstr>Model!Print_Area</vt:lpstr>
      <vt:lpstr>vProductionLunarOrb</vt:lpstr>
      <vt:lpstr>vProductionSolarDisc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2022-02-19T20:27:56Z</dcterms:modified>
</cp:coreProperties>
</file>