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defaultThemeVersion="166925"/>
  <xr:revisionPtr revIDLastSave="2" documentId="6_{08A5585A-2A1A-4358-B40A-B97CD6921478}" xr6:coauthVersionLast="47" xr6:coauthVersionMax="47" xr10:uidLastSave="{6CC7A165-3A45-492C-A8F3-DC262748C927}"/>
  <bookViews>
    <workbookView xWindow="28680" yWindow="-120" windowWidth="29040" windowHeight="16440" xr2:uid="{324EC751-9C60-40DD-8432-DBCA825DD949}"/>
  </bookViews>
  <sheets>
    <sheet name="About" sheetId="3" r:id="rId1"/>
    <sheet name="Model" sheetId="1" r:id="rId2"/>
    <sheet name="Analysis" sheetId="2" r:id="rId3"/>
    <sheet name="Control" sheetId="4" r:id="rId4"/>
  </sheets>
  <definedNames>
    <definedName name="dCoverageRequired">Model!$C$4</definedName>
    <definedName name="dMustBuild">Model!$C$5</definedName>
    <definedName name="DollarLabel">Control!$B$9</definedName>
    <definedName name="fFacilitiesBuilt">Model!$B$14</definedName>
    <definedName name="fFacilityCount">Model!$H$62:$N$68</definedName>
    <definedName name="fMaxBuild">Model!$J$47</definedName>
    <definedName name="fMinBuild">Model!$I$47</definedName>
    <definedName name="fProfit">Model!$D$12</definedName>
    <definedName name="OpenSolver_ChosenSolver" localSheetId="2" hidden="1">CBC</definedName>
    <definedName name="OpenSolver_ChosenSolver" localSheetId="1" hidden="1">CBC</definedName>
    <definedName name="OpenSolver_DualsNewSheet" localSheetId="1" hidden="1">0</definedName>
    <definedName name="OpenSolver_LinearityCheck" localSheetId="2" hidden="1">1</definedName>
    <definedName name="OpenSolver_LinearityCheck" localSheetId="1" hidden="1">1</definedName>
    <definedName name="_xlnm.Print_Area" localSheetId="0">About!$A$1:$K$25</definedName>
    <definedName name="_xlnm.Print_Area" localSheetId="2">Analysis!$A$1:$P$26</definedName>
    <definedName name="_xlnm.Print_Area" localSheetId="3">Control!$A$1:$Q$30</definedName>
    <definedName name="_xlnm.Print_Area" localSheetId="1">Model!$A$1:$AI$79</definedName>
    <definedName name="solver_adj" localSheetId="1" hidden="1">Model!$H$52:$N$58,Model!$R$52:$X$58</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2147483647</definedName>
    <definedName name="solver_lhs1" localSheetId="1" hidden="1">Model!$B$14</definedName>
    <definedName name="solver_lhs2" localSheetId="1" hidden="1">Model!$B$14</definedName>
    <definedName name="solver_lhs3" localSheetId="1" hidden="1">Model!$H$62:$N$68</definedName>
    <definedName name="solver_lhs4" localSheetId="1" hidden="1">Model!$H$52:$N$58</definedName>
    <definedName name="solver_lhs5" localSheetId="1" hidden="1">Model!$R$52:$X$58</definedName>
    <definedName name="solver_lhs6" localSheetId="1" hidden="1">Model!$R$52:$X$58</definedName>
    <definedName name="solver_lhs7" localSheetId="1" hidden="1">Model!$R$52:$X$58</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6</definedName>
    <definedName name="solver_nwt" localSheetId="1" hidden="1">1</definedName>
    <definedName name="solver_opt" localSheetId="1" hidden="1">Model!$D$12</definedName>
    <definedName name="solver_pre" localSheetId="1" hidden="1">0.000001</definedName>
    <definedName name="solver_rbv" localSheetId="1" hidden="1">1</definedName>
    <definedName name="solver_rel1" localSheetId="1" hidden="1">1</definedName>
    <definedName name="solver_rel2" localSheetId="1" hidden="1">3</definedName>
    <definedName name="solver_rel3" localSheetId="1" hidden="1">3</definedName>
    <definedName name="solver_rel4" localSheetId="1" hidden="1">5</definedName>
    <definedName name="solver_rel5" localSheetId="1" hidden="1">1</definedName>
    <definedName name="solver_rel6" localSheetId="1" hidden="1">5</definedName>
    <definedName name="solver_rel7" localSheetId="1" hidden="1">5</definedName>
    <definedName name="solver_rhs1" localSheetId="1" hidden="1">fMaxBuild</definedName>
    <definedName name="solver_rhs2" localSheetId="1" hidden="1">fMinBuild</definedName>
    <definedName name="solver_rhs3" localSheetId="1" hidden="1">dCoverageRequired</definedName>
    <definedName name="solver_rhs4" localSheetId="1" hidden="1">"binary"</definedName>
    <definedName name="solver_rhs5" localSheetId="1" hidden="1">fFacilityCount</definedName>
    <definedName name="solver_rhs6" localSheetId="1" hidden="1">"binary"</definedName>
    <definedName name="solver_rhs7" localSheetId="1" hidden="1">binary</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definedName>
    <definedName name="solver_typ" localSheetId="1" hidden="1">1</definedName>
    <definedName name="solver_val" localSheetId="1" hidden="1">0</definedName>
    <definedName name="solver_ver" localSheetId="1" hidden="1">3</definedName>
    <definedName name="UnitMultiplier">Control!$B$4</definedName>
    <definedName name="vBuild">Model!$H$52:$N$58</definedName>
    <definedName name="vHasService">Model!$R$52:$X$58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72" i="1" l="1"/>
  <c r="R72" i="1"/>
  <c r="H72" i="1"/>
  <c r="H62" i="1"/>
  <c r="J47" i="1"/>
  <c r="B14" i="1"/>
  <c r="A16" i="4" l="1"/>
  <c r="A13" i="4"/>
  <c r="A12" i="4"/>
  <c r="C14" i="1"/>
  <c r="B8" i="4"/>
  <c r="B9" i="4" s="1"/>
  <c r="Q70" i="1" s="1"/>
  <c r="Q34" i="1" l="1"/>
  <c r="G34" i="1"/>
  <c r="AA70" i="1"/>
  <c r="AA34" i="1"/>
  <c r="D8" i="1"/>
  <c r="G70" i="1"/>
  <c r="AB73" i="1" l="1"/>
  <c r="AC73" i="1"/>
  <c r="AD73" i="1"/>
  <c r="AE73" i="1"/>
  <c r="AF73" i="1"/>
  <c r="AG73" i="1"/>
  <c r="AH73" i="1"/>
  <c r="AB74" i="1"/>
  <c r="AC74" i="1"/>
  <c r="AD74" i="1"/>
  <c r="AE74" i="1"/>
  <c r="AF74" i="1"/>
  <c r="AG74" i="1"/>
  <c r="AH74" i="1"/>
  <c r="AB75" i="1"/>
  <c r="AC75" i="1"/>
  <c r="AD75" i="1"/>
  <c r="AE75" i="1"/>
  <c r="AF75" i="1"/>
  <c r="AG75" i="1"/>
  <c r="AH75" i="1"/>
  <c r="AB76" i="1"/>
  <c r="AC76" i="1"/>
  <c r="AD76" i="1"/>
  <c r="AE76" i="1"/>
  <c r="AF76" i="1"/>
  <c r="AG76" i="1"/>
  <c r="AH76" i="1"/>
  <c r="AB77" i="1"/>
  <c r="AC77" i="1"/>
  <c r="AD77" i="1"/>
  <c r="AE77" i="1"/>
  <c r="AF77" i="1"/>
  <c r="AG77" i="1"/>
  <c r="AH77" i="1"/>
  <c r="AB78" i="1"/>
  <c r="AC78" i="1"/>
  <c r="AD78" i="1"/>
  <c r="AE78" i="1"/>
  <c r="AF78" i="1"/>
  <c r="AG78" i="1"/>
  <c r="AH78" i="1"/>
  <c r="AC72" i="1"/>
  <c r="AD72" i="1"/>
  <c r="AE72" i="1"/>
  <c r="AF72" i="1"/>
  <c r="AG72" i="1"/>
  <c r="AH72" i="1"/>
  <c r="R73" i="1"/>
  <c r="S73" i="1"/>
  <c r="T73" i="1"/>
  <c r="U73" i="1"/>
  <c r="V73" i="1"/>
  <c r="W73" i="1"/>
  <c r="X73" i="1"/>
  <c r="R74" i="1"/>
  <c r="S74" i="1"/>
  <c r="T74" i="1"/>
  <c r="U74" i="1"/>
  <c r="V74" i="1"/>
  <c r="W74" i="1"/>
  <c r="X74" i="1"/>
  <c r="R75" i="1"/>
  <c r="S75" i="1"/>
  <c r="T75" i="1"/>
  <c r="U75" i="1"/>
  <c r="V75" i="1"/>
  <c r="W75" i="1"/>
  <c r="X75" i="1"/>
  <c r="R76" i="1"/>
  <c r="S76" i="1"/>
  <c r="T76" i="1"/>
  <c r="U76" i="1"/>
  <c r="V76" i="1"/>
  <c r="W76" i="1"/>
  <c r="X76" i="1"/>
  <c r="R77" i="1"/>
  <c r="S77" i="1"/>
  <c r="T77" i="1"/>
  <c r="U77" i="1"/>
  <c r="V77" i="1"/>
  <c r="W77" i="1"/>
  <c r="X77" i="1"/>
  <c r="R78" i="1"/>
  <c r="S78" i="1"/>
  <c r="T78" i="1"/>
  <c r="U78" i="1"/>
  <c r="V78" i="1"/>
  <c r="W78" i="1"/>
  <c r="X78" i="1"/>
  <c r="S72" i="1"/>
  <c r="T72" i="1"/>
  <c r="U72" i="1"/>
  <c r="V72" i="1"/>
  <c r="W72" i="1"/>
  <c r="X72" i="1"/>
  <c r="D11" i="1" l="1"/>
  <c r="D9" i="1"/>
  <c r="C15" i="1" s="1"/>
  <c r="I47" i="1"/>
  <c r="N78" i="1" l="1"/>
  <c r="H63" i="1"/>
  <c r="I63" i="1"/>
  <c r="J63" i="1"/>
  <c r="K63" i="1"/>
  <c r="L63" i="1"/>
  <c r="M63" i="1"/>
  <c r="N63" i="1"/>
  <c r="H64" i="1"/>
  <c r="I64" i="1"/>
  <c r="J64" i="1"/>
  <c r="K64" i="1"/>
  <c r="L64" i="1"/>
  <c r="M64" i="1"/>
  <c r="N64" i="1"/>
  <c r="H65" i="1"/>
  <c r="I65" i="1"/>
  <c r="J65" i="1"/>
  <c r="K65" i="1"/>
  <c r="L65" i="1"/>
  <c r="M65" i="1"/>
  <c r="N65" i="1"/>
  <c r="H66" i="1"/>
  <c r="I66" i="1"/>
  <c r="J66" i="1"/>
  <c r="K66" i="1"/>
  <c r="L66" i="1"/>
  <c r="M66" i="1"/>
  <c r="N66" i="1"/>
  <c r="H67" i="1"/>
  <c r="I67" i="1"/>
  <c r="J67" i="1"/>
  <c r="K67" i="1"/>
  <c r="L67" i="1"/>
  <c r="M67" i="1"/>
  <c r="N67" i="1"/>
  <c r="H68" i="1"/>
  <c r="I68" i="1"/>
  <c r="J68" i="1"/>
  <c r="K68" i="1"/>
  <c r="L68" i="1"/>
  <c r="M68" i="1"/>
  <c r="N68" i="1"/>
  <c r="I62" i="1"/>
  <c r="J62" i="1"/>
  <c r="K62" i="1"/>
  <c r="L62" i="1"/>
  <c r="M62" i="1"/>
  <c r="N62" i="1"/>
  <c r="H73" i="1"/>
  <c r="I73" i="1"/>
  <c r="J73" i="1"/>
  <c r="K73" i="1"/>
  <c r="L73" i="1"/>
  <c r="M73" i="1"/>
  <c r="N73" i="1"/>
  <c r="H74" i="1"/>
  <c r="I74" i="1"/>
  <c r="J74" i="1"/>
  <c r="K74" i="1"/>
  <c r="L74" i="1"/>
  <c r="M74" i="1"/>
  <c r="N74" i="1"/>
  <c r="H75" i="1"/>
  <c r="I75" i="1"/>
  <c r="J75" i="1"/>
  <c r="K75" i="1"/>
  <c r="L75" i="1"/>
  <c r="M75" i="1"/>
  <c r="N75" i="1"/>
  <c r="H76" i="1"/>
  <c r="I76" i="1"/>
  <c r="J76" i="1"/>
  <c r="K76" i="1"/>
  <c r="L76" i="1"/>
  <c r="M76" i="1"/>
  <c r="N76" i="1"/>
  <c r="H77" i="1"/>
  <c r="I77" i="1"/>
  <c r="J77" i="1"/>
  <c r="K77" i="1"/>
  <c r="L77" i="1"/>
  <c r="M77" i="1"/>
  <c r="N77" i="1"/>
  <c r="H78" i="1"/>
  <c r="I78" i="1"/>
  <c r="J78" i="1"/>
  <c r="K78" i="1"/>
  <c r="L78" i="1"/>
  <c r="M78" i="1"/>
  <c r="I72" i="1"/>
  <c r="J72" i="1"/>
  <c r="K72" i="1"/>
  <c r="L72" i="1"/>
  <c r="M72" i="1"/>
  <c r="N72" i="1"/>
  <c r="D10" i="1" l="1"/>
  <c r="D1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4" authorId="0" shapeId="0" xr:uid="{60E32940-7C3D-44C4-BDDE-5E6838C913EB}">
      <text>
        <r>
          <rPr>
            <sz val="9"/>
            <color indexed="81"/>
            <rFont val="Tahoma"/>
            <family val="2"/>
          </rPr>
          <t>0 means let the model decide.</t>
        </r>
      </text>
    </comment>
    <comment ref="C5" authorId="0" shapeId="0" xr:uid="{2171F347-E248-47A1-8EED-7B0EB3A86DFC}">
      <text>
        <r>
          <rPr>
            <sz val="9"/>
            <color indexed="81"/>
            <rFont val="Tahoma"/>
            <family val="2"/>
          </rPr>
          <t>0 means let the model decide.</t>
        </r>
      </text>
    </comment>
    <comment ref="J46" authorId="0" shapeId="0" xr:uid="{83E51D98-0DD7-416A-B1A8-C252C90764D2}">
      <text>
        <r>
          <rPr>
            <sz val="9"/>
            <color indexed="81"/>
            <rFont val="Tahoma"/>
            <family val="2"/>
          </rPr>
          <t>If the "Must build" assumption is zero, then the lower bound (LB) is zero and the upper bound (UB) is the number of areas in the region.
If the "Must build" is not zero, then LB and UB equal the assumption, forcing the assumed number of facilities to be built.</t>
        </r>
      </text>
    </comment>
  </commentList>
</comments>
</file>

<file path=xl/sharedStrings.xml><?xml version="1.0" encoding="utf-8"?>
<sst xmlns="http://schemas.openxmlformats.org/spreadsheetml/2006/main" count="53" uniqueCount="50">
  <si>
    <t>Build</t>
  </si>
  <si>
    <t>Coverage required</t>
  </si>
  <si>
    <t>Assumptions</t>
  </si>
  <si>
    <t>Revenue</t>
  </si>
  <si>
    <t>Financials</t>
  </si>
  <si>
    <t>Solution</t>
  </si>
  <si>
    <t>Model</t>
  </si>
  <si>
    <t>Count of facilities within range</t>
  </si>
  <si>
    <t>facilities</t>
  </si>
  <si>
    <t>less Operating costs</t>
  </si>
  <si>
    <t>less Build costs</t>
  </si>
  <si>
    <t>Profit</t>
  </si>
  <si>
    <t>facilities per area</t>
  </si>
  <si>
    <t>Must build</t>
  </si>
  <si>
    <t>Chart labels</t>
  </si>
  <si>
    <t>Supporting analyses</t>
  </si>
  <si>
    <t>&gt;= 1 per area</t>
  </si>
  <si>
    <t>&gt;= 0 per area</t>
  </si>
  <si>
    <t>Key</t>
  </si>
  <si>
    <t>Version</t>
  </si>
  <si>
    <t>Data</t>
  </si>
  <si>
    <t>Constant</t>
  </si>
  <si>
    <t>Highlight</t>
  </si>
  <si>
    <t>Pasted values</t>
  </si>
  <si>
    <t>About</t>
  </si>
  <si>
    <t>Solver variable</t>
  </si>
  <si>
    <t>Has service</t>
  </si>
  <si>
    <t>Facilities</t>
  </si>
  <si>
    <t>Facilities:</t>
  </si>
  <si>
    <t>Description</t>
  </si>
  <si>
    <t>Intermediate calculations</t>
  </si>
  <si>
    <t>LB</t>
  </si>
  <si>
    <t>UB</t>
  </si>
  <si>
    <t>www.solvermax.com</t>
  </si>
  <si>
    <t>Maximum profit is from building 7 facilities</t>
  </si>
  <si>
    <t>Mandating full coverage requires at least 9 facilities at 22% lower profit</t>
  </si>
  <si>
    <t>Workbook control</t>
  </si>
  <si>
    <t>Constants</t>
  </si>
  <si>
    <t>Units</t>
  </si>
  <si>
    <t>$ label</t>
  </si>
  <si>
    <t>Multiplier</t>
  </si>
  <si>
    <t>Period</t>
  </si>
  <si>
    <t>pa</t>
  </si>
  <si>
    <t>Profit given area coverage</t>
  </si>
  <si>
    <t>Derived values</t>
  </si>
  <si>
    <t>Notes</t>
  </si>
  <si>
    <t>Scenario optimal solutions</t>
  </si>
  <si>
    <t>Error</t>
  </si>
  <si>
    <t>Facility location</t>
  </si>
  <si>
    <t>v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</si>
</sst>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_);_(* \(#,##0.0\);_(* &quot;-&quot;_);_(@_)"/>
    <numFmt numFmtId="166" formatCode="dd\ mmm\ yyyy"/>
    <numFmt numFmtId="167" formatCode="#,##0;\-#,##0;&quot;-&quot;;@"/>
    <numFmt numFmtId="168" formatCode="#,##0.0;\-#,##0.0;&quot;-&quot;;@"/>
  </numFmts>
  <fonts count="24" x14ac:knownFonts="1">
    <font>
      <sz val="11"/>
      <color theme="1"/>
      <name val="Calibri Light"/>
      <family val="2"/>
    </font>
    <font>
      <sz val="11"/>
      <color theme="1"/>
      <name val="Calibri"/>
      <family val="2"/>
    </font>
    <font>
      <sz val="11"/>
      <color theme="1"/>
      <name val="Calibri"/>
      <family val="2"/>
    </font>
    <font>
      <sz val="11"/>
      <color theme="9"/>
      <name val="Calibri"/>
      <family val="2"/>
    </font>
    <font>
      <sz val="11"/>
      <color theme="1"/>
      <name val="Calibri"/>
      <family val="2"/>
    </font>
    <font>
      <sz val="9"/>
      <color indexed="81"/>
      <name val="Tahoma"/>
      <family val="2"/>
    </font>
    <font>
      <b/>
      <u/>
      <sz val="14"/>
      <color theme="1"/>
      <name val="Calibri Light"/>
      <family val="2"/>
    </font>
    <font>
      <sz val="11"/>
      <color theme="1"/>
      <name val="Calibri Light"/>
      <family val="2"/>
    </font>
    <font>
      <sz val="11"/>
      <color theme="4"/>
      <name val="Calibri Light"/>
      <family val="2"/>
    </font>
    <font>
      <sz val="11"/>
      <name val="Calibri Light"/>
      <family val="2"/>
    </font>
    <font>
      <sz val="11"/>
      <color rgb="FFFF0000"/>
      <name val="Calibri Light"/>
      <family val="2"/>
    </font>
    <font>
      <b/>
      <u/>
      <sz val="10"/>
      <color theme="1"/>
      <name val="Calibri Light"/>
      <family val="2"/>
    </font>
    <font>
      <sz val="10"/>
      <color theme="4"/>
      <name val="Calibri Light"/>
      <family val="2"/>
    </font>
    <font>
      <sz val="10"/>
      <color rgb="FFFF8000"/>
      <name val="Calibri Light"/>
      <family val="2"/>
      <scheme val="major"/>
    </font>
    <font>
      <sz val="10"/>
      <color theme="9"/>
      <name val="Calibri Light"/>
      <family val="2"/>
      <scheme val="major"/>
    </font>
    <font>
      <sz val="11"/>
      <color theme="0" tint="-0.499984740745262"/>
      <name val="Calibri"/>
      <family val="2"/>
    </font>
    <font>
      <sz val="11"/>
      <color theme="4" tint="-0.24994659260841701"/>
      <name val="Calibri Light"/>
      <family val="2"/>
      <scheme val="major"/>
    </font>
    <font>
      <sz val="11"/>
      <color rgb="FFFF8000"/>
      <name val="Calibri Light"/>
      <family val="2"/>
    </font>
    <font>
      <u/>
      <sz val="11"/>
      <color theme="10"/>
      <name val="Calibri Light"/>
      <family val="2"/>
    </font>
    <font>
      <u/>
      <sz val="16"/>
      <name val="Calibri"/>
      <family val="2"/>
    </font>
    <font>
      <sz val="13"/>
      <color theme="1"/>
      <name val="Calibri"/>
      <family val="2"/>
    </font>
    <font>
      <sz val="12"/>
      <color theme="1"/>
      <name val="Calibri"/>
      <family val="2"/>
    </font>
    <font>
      <sz val="13"/>
      <color theme="1"/>
      <name val="Calibri Light"/>
      <family val="2"/>
      <scheme val="major"/>
    </font>
    <font>
      <sz val="11"/>
      <color theme="1"/>
      <name val="Calibri Light"/>
      <family val="2"/>
      <scheme val="major"/>
    </font>
  </fonts>
  <fills count="6">
    <fill>
      <patternFill patternType="none"/>
    </fill>
    <fill>
      <patternFill patternType="gray125"/>
    </fill>
    <fill>
      <patternFill patternType="solid">
        <fgColor theme="9" tint="0.79998168889431442"/>
        <bgColor indexed="64"/>
      </patternFill>
    </fill>
    <fill>
      <patternFill patternType="solid">
        <fgColor rgb="FFEBF5FF"/>
        <bgColor indexed="64"/>
      </patternFill>
    </fill>
    <fill>
      <patternFill patternType="solid">
        <fgColor theme="0" tint="-4.9989318521683403E-2"/>
        <bgColor indexed="64"/>
      </patternFill>
    </fill>
    <fill>
      <patternFill patternType="solid">
        <fgColor rgb="FFFCAAB8"/>
        <bgColor indexed="64"/>
      </patternFill>
    </fill>
  </fills>
  <borders count="6">
    <border>
      <left/>
      <right/>
      <top/>
      <bottom/>
      <diagonal/>
    </border>
    <border>
      <left/>
      <right/>
      <top/>
      <bottom style="thin">
        <color indexed="64"/>
      </bottom>
      <diagonal/>
    </border>
    <border>
      <left/>
      <right/>
      <top style="thin">
        <color indexed="64"/>
      </top>
      <bottom/>
      <diagonal/>
    </border>
    <border>
      <left/>
      <right/>
      <top/>
      <bottom style="thin">
        <color theme="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1"/>
      </top>
      <bottom style="thin">
        <color indexed="64"/>
      </bottom>
      <diagonal/>
    </border>
  </borders>
  <cellStyleXfs count="13">
    <xf numFmtId="0" fontId="0" fillId="0" borderId="0"/>
    <xf numFmtId="9" fontId="4" fillId="0" borderId="0" applyFont="0" applyFill="0" applyBorder="0" applyAlignment="0" applyProtection="0"/>
    <xf numFmtId="0" fontId="19" fillId="0" borderId="0" applyNumberFormat="0" applyFill="0" applyAlignment="0" applyProtection="0"/>
    <xf numFmtId="0" fontId="20" fillId="0" borderId="3" applyNumberFormat="0" applyAlignment="0" applyProtection="0"/>
    <xf numFmtId="0" fontId="21" fillId="0" borderId="0" applyNumberFormat="0" applyFill="0" applyBorder="0" applyAlignment="0" applyProtection="0"/>
    <xf numFmtId="0" fontId="16" fillId="3" borderId="0" applyNumberFormat="0" applyBorder="0" applyAlignment="0">
      <protection locked="0"/>
    </xf>
    <xf numFmtId="164" fontId="15" fillId="4" borderId="0" applyNumberFormat="0" applyBorder="0" applyAlignment="0"/>
    <xf numFmtId="164" fontId="10" fillId="0" borderId="0" applyNumberFormat="0" applyBorder="0" applyAlignment="0" applyProtection="0"/>
    <xf numFmtId="0" fontId="4" fillId="2" borderId="0" applyNumberFormat="0" applyFont="0" applyBorder="0" applyAlignment="0"/>
    <xf numFmtId="0" fontId="17" fillId="0" borderId="0" applyNumberFormat="0" applyFill="0" applyBorder="0" applyAlignment="0" applyProtection="0">
      <alignment horizontal="center"/>
    </xf>
    <xf numFmtId="0" fontId="18" fillId="0" borderId="0" applyNumberFormat="0" applyFill="0" applyBorder="0" applyAlignment="0" applyProtection="0"/>
    <xf numFmtId="0" fontId="2" fillId="0" borderId="0"/>
    <xf numFmtId="0" fontId="1" fillId="0" borderId="0"/>
  </cellStyleXfs>
  <cellXfs count="55">
    <xf numFmtId="0" fontId="0" fillId="0" borderId="0" xfId="0"/>
    <xf numFmtId="0" fontId="0" fillId="0" borderId="0" xfId="0" applyFont="1"/>
    <xf numFmtId="0" fontId="0" fillId="0" borderId="1" xfId="0" applyFont="1" applyBorder="1"/>
    <xf numFmtId="164" fontId="0" fillId="0" borderId="1" xfId="0" applyNumberFormat="1" applyFont="1" applyBorder="1" applyAlignment="1">
      <alignment horizontal="right"/>
    </xf>
    <xf numFmtId="164" fontId="0" fillId="0" borderId="0" xfId="0" applyNumberFormat="1" applyFont="1"/>
    <xf numFmtId="0" fontId="0" fillId="0" borderId="2" xfId="0" applyFont="1" applyBorder="1" applyAlignment="1">
      <alignment horizontal="left"/>
    </xf>
    <xf numFmtId="0" fontId="0" fillId="0" borderId="2" xfId="0" applyFont="1" applyBorder="1"/>
    <xf numFmtId="0" fontId="0" fillId="0" borderId="0" xfId="0" applyFont="1" applyAlignment="1">
      <alignment horizontal="left" indent="1"/>
    </xf>
    <xf numFmtId="165" fontId="3" fillId="0" borderId="0" xfId="0" applyNumberFormat="1" applyFont="1"/>
    <xf numFmtId="9" fontId="0" fillId="0" borderId="0" xfId="1" applyFont="1" applyAlignment="1">
      <alignment horizontal="left"/>
    </xf>
    <xf numFmtId="0" fontId="0" fillId="0" borderId="1" xfId="0" applyBorder="1" applyAlignment="1">
      <alignment horizontal="center"/>
    </xf>
    <xf numFmtId="0" fontId="0" fillId="0" borderId="0" xfId="0" applyAlignment="1">
      <alignment horizontal="center"/>
    </xf>
    <xf numFmtId="0" fontId="16" fillId="3" borderId="0" xfId="5">
      <protection locked="0"/>
    </xf>
    <xf numFmtId="0" fontId="15" fillId="4" borderId="0" xfId="6" applyNumberFormat="1"/>
    <xf numFmtId="0" fontId="10" fillId="0" borderId="0" xfId="7" applyNumberFormat="1"/>
    <xf numFmtId="0" fontId="0" fillId="2" borderId="0" xfId="8" applyFont="1"/>
    <xf numFmtId="165" fontId="17" fillId="0" borderId="0" xfId="9" applyNumberFormat="1" applyAlignment="1"/>
    <xf numFmtId="0" fontId="17" fillId="0" borderId="0" xfId="9" applyAlignment="1"/>
    <xf numFmtId="0" fontId="20" fillId="0" borderId="3" xfId="3"/>
    <xf numFmtId="0" fontId="19" fillId="0" borderId="0" xfId="2"/>
    <xf numFmtId="0" fontId="21" fillId="0" borderId="0" xfId="4"/>
    <xf numFmtId="166" fontId="0" fillId="0" borderId="0" xfId="0" applyNumberFormat="1" applyAlignment="1">
      <alignment horizontal="left"/>
    </xf>
    <xf numFmtId="0" fontId="6" fillId="0" borderId="0" xfId="0" applyFont="1"/>
    <xf numFmtId="0" fontId="7" fillId="0" borderId="0" xfId="0" applyFont="1"/>
    <xf numFmtId="0" fontId="8" fillId="0" borderId="0" xfId="0" applyFont="1"/>
    <xf numFmtId="167" fontId="10" fillId="0" borderId="4" xfId="0" applyNumberFormat="1" applyFont="1" applyBorder="1" applyAlignment="1">
      <alignment horizontal="center" vertical="center"/>
    </xf>
    <xf numFmtId="0" fontId="11" fillId="0" borderId="0" xfId="0" applyFont="1"/>
    <xf numFmtId="0" fontId="12" fillId="0" borderId="0" xfId="0" applyFont="1"/>
    <xf numFmtId="167" fontId="0" fillId="0" borderId="4" xfId="0" applyNumberFormat="1" applyFont="1" applyBorder="1" applyAlignment="1">
      <alignment horizontal="center" vertical="center"/>
    </xf>
    <xf numFmtId="167" fontId="15" fillId="4" borderId="4" xfId="6" applyNumberFormat="1" applyBorder="1" applyAlignment="1">
      <alignment horizontal="center" vertical="center"/>
    </xf>
    <xf numFmtId="167" fontId="10" fillId="0" borderId="4" xfId="7" applyNumberFormat="1" applyFont="1" applyBorder="1" applyAlignment="1">
      <alignment horizontal="center" vertical="center"/>
    </xf>
    <xf numFmtId="167" fontId="0" fillId="0" borderId="0" xfId="0" applyNumberFormat="1" applyFont="1" applyBorder="1" applyAlignment="1">
      <alignment horizontal="center" vertical="center"/>
    </xf>
    <xf numFmtId="168" fontId="9" fillId="0" borderId="0" xfId="0" applyNumberFormat="1" applyFont="1" applyBorder="1" applyAlignment="1">
      <alignment horizontal="center" vertical="center"/>
    </xf>
    <xf numFmtId="0" fontId="0" fillId="0" borderId="5" xfId="0" applyBorder="1" applyAlignment="1">
      <alignment horizontal="right"/>
    </xf>
    <xf numFmtId="0" fontId="18" fillId="0" borderId="0" xfId="10"/>
    <xf numFmtId="0" fontId="20" fillId="0" borderId="3" xfId="3" applyAlignment="1">
      <alignment vertical="center" readingOrder="1"/>
    </xf>
    <xf numFmtId="0" fontId="21" fillId="0" borderId="0" xfId="4" applyAlignment="1">
      <alignment vertical="center" readingOrder="1"/>
    </xf>
    <xf numFmtId="165" fontId="9" fillId="0" borderId="2" xfId="0" applyNumberFormat="1" applyFont="1" applyBorder="1"/>
    <xf numFmtId="167" fontId="16" fillId="3" borderId="4" xfId="5" applyNumberFormat="1" applyBorder="1" applyAlignment="1">
      <alignment horizontal="center" vertical="center"/>
      <protection locked="0"/>
    </xf>
    <xf numFmtId="167" fontId="9" fillId="0" borderId="4" xfId="0" applyNumberFormat="1" applyFont="1" applyBorder="1" applyAlignment="1">
      <alignment horizontal="center" vertical="center"/>
    </xf>
    <xf numFmtId="0" fontId="2" fillId="0" borderId="0" xfId="11"/>
    <xf numFmtId="0" fontId="15" fillId="4" borderId="0" xfId="6" applyNumberFormat="1" applyAlignment="1">
      <alignment horizontal="right"/>
    </xf>
    <xf numFmtId="0" fontId="0" fillId="0" borderId="1" xfId="0" applyBorder="1" applyAlignment="1">
      <alignment horizontal="right"/>
    </xf>
    <xf numFmtId="168" fontId="13" fillId="0" borderId="0" xfId="9" applyNumberFormat="1" applyFont="1" applyAlignment="1">
      <alignment horizontal="right"/>
    </xf>
    <xf numFmtId="168" fontId="14" fillId="0" borderId="0" xfId="0" applyNumberFormat="1" applyFont="1" applyAlignment="1">
      <alignment horizontal="right"/>
    </xf>
    <xf numFmtId="0" fontId="0" fillId="0" borderId="0" xfId="0" applyAlignment="1">
      <alignment horizontal="right"/>
    </xf>
    <xf numFmtId="0" fontId="2" fillId="0" borderId="1" xfId="11" applyBorder="1"/>
    <xf numFmtId="0" fontId="22" fillId="0" borderId="3" xfId="3" applyFont="1"/>
    <xf numFmtId="0" fontId="23" fillId="0" borderId="0" xfId="12" applyFont="1"/>
    <xf numFmtId="0" fontId="20" fillId="0" borderId="1" xfId="3" applyBorder="1" applyAlignment="1">
      <alignment vertical="center" readingOrder="1"/>
    </xf>
    <xf numFmtId="0" fontId="0" fillId="0" borderId="1" xfId="0" applyBorder="1"/>
    <xf numFmtId="0" fontId="21" fillId="0" borderId="0" xfId="4" applyBorder="1" applyAlignment="1">
      <alignment horizontal="center"/>
    </xf>
    <xf numFmtId="0" fontId="21" fillId="0" borderId="0" xfId="4" applyBorder="1" applyAlignment="1">
      <alignment horizontal="centerContinuous"/>
    </xf>
    <xf numFmtId="0" fontId="20" fillId="0" borderId="0" xfId="3" applyBorder="1" applyAlignment="1">
      <alignment horizontal="centerContinuous"/>
    </xf>
    <xf numFmtId="0" fontId="0" fillId="5" borderId="0" xfId="8" applyFont="1" applyFill="1"/>
  </cellXfs>
  <cellStyles count="13">
    <cellStyle name="Constant" xfId="6" xr:uid="{796A1085-F0EF-4C67-8AA0-F853232DDC71}"/>
    <cellStyle name="Data" xfId="5" xr:uid="{71F5B92E-D361-4283-9818-F4CBFF584C90}"/>
    <cellStyle name="Heading 1" xfId="2" builtinId="16" customBuiltin="1"/>
    <cellStyle name="Heading 2" xfId="3" builtinId="17" customBuiltin="1"/>
    <cellStyle name="Heading 3" xfId="4" builtinId="18" customBuiltin="1"/>
    <cellStyle name="Highlight" xfId="8" xr:uid="{B0575228-8C74-4A43-8879-54481562CDC8}"/>
    <cellStyle name="Hyperlink" xfId="10" builtinId="8"/>
    <cellStyle name="Normal" xfId="0" builtinId="0" customBuiltin="1"/>
    <cellStyle name="Normal 2" xfId="11" xr:uid="{559CD362-17CD-48F5-91B2-7DC5FC64D3FA}"/>
    <cellStyle name="Normal 3" xfId="12" xr:uid="{61CCDDCA-07E9-47EB-AA2C-C3CF178C13E5}"/>
    <cellStyle name="Pasted values" xfId="9" xr:uid="{030D59A0-04D2-42DE-9BD8-7A15F8DCD3BF}"/>
    <cellStyle name="Percent" xfId="1" builtinId="5"/>
    <cellStyle name="Variable" xfId="7" xr:uid="{4B1E7875-0649-4BAC-92A3-2AE0B4C7E180}"/>
  </cellStyles>
  <dxfs count="1">
    <dxf>
      <font>
        <strike val="0"/>
      </font>
      <fill>
        <patternFill>
          <bgColor theme="9" tint="0.79998168889431442"/>
        </patternFill>
      </fill>
    </dxf>
  </dxfs>
  <tableStyles count="0" defaultTableStyle="TableStyleMedium2" defaultPivotStyle="PivotStyleLight16"/>
  <colors>
    <mruColors>
      <color rgb="FFE8E8E8"/>
      <color rgb="FFFF8000"/>
      <color rgb="FFFF9900"/>
      <color rgb="FFFAE6FF"/>
      <color rgb="FFEBF5FF"/>
      <color rgb="FFFFF0FF"/>
      <color rgb="FFFADCFF"/>
      <color rgb="FFF0D2FF"/>
      <color rgb="FFFAC8FA"/>
      <color rgb="FFF0C8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29347222222222"/>
          <c:y val="3.7190591878367235E-2"/>
          <c:w val="0.7759698611111111"/>
          <c:h val="0.82730637987592059"/>
        </c:manualLayout>
      </c:layout>
      <c:lineChart>
        <c:grouping val="standard"/>
        <c:varyColors val="0"/>
        <c:ser>
          <c:idx val="0"/>
          <c:order val="0"/>
          <c:spPr>
            <a:ln w="28575" cap="rnd">
              <a:noFill/>
              <a:round/>
            </a:ln>
            <a:effectLst/>
          </c:spPr>
          <c:marker>
            <c:symbol val="circle"/>
            <c:size val="6"/>
            <c:spPr>
              <a:solidFill>
                <a:schemeClr val="accent1">
                  <a:lumMod val="60000"/>
                  <a:lumOff val="40000"/>
                </a:schemeClr>
              </a:solidFill>
              <a:ln w="9525">
                <a:noFill/>
              </a:ln>
              <a:effectLst/>
            </c:spPr>
          </c:marker>
          <c:dPt>
            <c:idx val="5"/>
            <c:marker>
              <c:symbol val="circle"/>
              <c:size val="6"/>
              <c:spPr>
                <a:solidFill>
                  <a:schemeClr val="accent1">
                    <a:lumMod val="50000"/>
                  </a:schemeClr>
                </a:solidFill>
                <a:ln w="9525">
                  <a:noFill/>
                </a:ln>
                <a:effectLst/>
              </c:spPr>
            </c:marker>
            <c:bubble3D val="0"/>
            <c:extLst>
              <c:ext xmlns:c16="http://schemas.microsoft.com/office/drawing/2014/chart" uri="{C3380CC4-5D6E-409C-BE32-E72D297353CC}">
                <c16:uniqueId val="{00000002-EFD3-4E0F-8D38-9699C91DC8E7}"/>
              </c:ext>
            </c:extLst>
          </c:dPt>
          <c:dPt>
            <c:idx val="7"/>
            <c:marker>
              <c:symbol val="circle"/>
              <c:size val="6"/>
              <c:spPr>
                <a:solidFill>
                  <a:schemeClr val="accent1">
                    <a:lumMod val="60000"/>
                    <a:lumOff val="40000"/>
                  </a:schemeClr>
                </a:solidFill>
                <a:ln w="9525">
                  <a:noFill/>
                </a:ln>
                <a:effectLst/>
              </c:spPr>
            </c:marker>
            <c:bubble3D val="0"/>
            <c:extLst>
              <c:ext xmlns:c16="http://schemas.microsoft.com/office/drawing/2014/chart" uri="{C3380CC4-5D6E-409C-BE32-E72D297353CC}">
                <c16:uniqueId val="{00000003-7A91-4256-BDE7-8FCA2E11AD0E}"/>
              </c:ext>
            </c:extLst>
          </c:dPt>
          <c:dLbls>
            <c:dLbl>
              <c:idx val="5"/>
              <c:layout>
                <c:manualLayout>
                  <c:x val="-3.7037061568105788E-2"/>
                  <c:y val="0.11430462407120134"/>
                </c:manualLayout>
              </c:layout>
              <c:tx>
                <c:strRef>
                  <c:f>Control!$A$12</c:f>
                  <c:strCache>
                    <c:ptCount val="1"/>
                    <c:pt idx="0">
                      <c:v>5 facilities
$1,794,000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{256B7504-877E-48D7-A5D2-28B28665D54D}</c15:txfldGUID>
                      <c15:f>Control!$A$12</c15:f>
                      <c15:dlblFieldTableCache>
                        <c:ptCount val="1"/>
                        <c:pt idx="0">
                          <c:v>5 facilities
$1,794,000</c:v>
                        </c:pt>
                      </c15:dlblFieldTableCache>
                    </c15:dlblFTEntry>
                  </c15:dlblFieldTable>
                  <c15:showDataLabelsRange val="0"/>
                </c:ext>
                <c:ext xmlns:c16="http://schemas.microsoft.com/office/drawing/2014/chart" uri="{C3380CC4-5D6E-409C-BE32-E72D297353CC}">
                  <c16:uniqueId val="{00000002-EFD3-4E0F-8D38-9699C91DC8E7}"/>
                </c:ext>
              </c:extLst>
            </c:dLbl>
            <c:dLbl>
              <c:idx val="7"/>
              <c:delete val="1"/>
              <c:extLst>
                <c:ext xmlns:c15="http://schemas.microsoft.com/office/drawing/2012/chart" uri="{CE6537A1-D6FC-4f65-9D91-7224C49458BB}">
                  <c15:layout>
                    <c:manualLayout>
                      <c:w val="0.10780349426018718"/>
                      <c:h val="0.10572250825584094"/>
                    </c:manualLayout>
                  </c15:layout>
                </c:ext>
                <c:ext xmlns:c16="http://schemas.microsoft.com/office/drawing/2014/chart" uri="{C3380CC4-5D6E-409C-BE32-E72D297353CC}">
                  <c16:uniqueId val="{00000003-7A91-4256-BDE7-8FCA2E11AD0E}"/>
                </c:ext>
              </c:extLst>
            </c:dLbl>
            <c:spPr>
              <a:noFill/>
              <a:ln>
                <a:noFill/>
              </a:ln>
              <a:effectLst/>
            </c:spPr>
            <c:txPr>
              <a:bodyPr rot="0" spcFirstLastPara="1" vertOverflow="ellipsis" vert="horz" wrap="square" lIns="38100" tIns="19050" rIns="38100" bIns="19050" anchor="ctr" anchorCtr="0">
                <a:spAutoFit/>
              </a:bodyPr>
              <a:lstStyle/>
              <a:p>
                <a:pPr algn="l">
                  <a:defRPr sz="1200" b="0" i="0" u="none" strike="noStrike" kern="1200" baseline="0">
                    <a:solidFill>
                      <a:schemeClr val="accent1">
                        <a:lumMod val="50000"/>
                      </a:schemeClr>
                    </a:solidFill>
                    <a:latin typeface="+mj-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1">
                          <a:lumMod val="50000"/>
                        </a:schemeClr>
                      </a:solidFill>
                      <a:round/>
                    </a:ln>
                    <a:effectLst/>
                  </c:spPr>
                </c15:leaderLines>
              </c:ext>
            </c:extLst>
          </c:dLbls>
          <c:cat>
            <c:numRef>
              <c:f>Analysis!$A$6:$A$21</c:f>
              <c:numCache>
                <c:formatCode>General</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Analysis!$B$6:$B$21</c:f>
              <c:numCache>
                <c:formatCode>#,##0.0;\-#,##0.0;"-";@</c:formatCode>
                <c:ptCount val="16"/>
                <c:pt idx="0">
                  <c:v>0</c:v>
                </c:pt>
                <c:pt idx="1">
                  <c:v>644</c:v>
                </c:pt>
                <c:pt idx="2">
                  <c:v>1165</c:v>
                </c:pt>
                <c:pt idx="3">
                  <c:v>1451</c:v>
                </c:pt>
                <c:pt idx="4">
                  <c:v>1693</c:v>
                </c:pt>
                <c:pt idx="5">
                  <c:v>1794</c:v>
                </c:pt>
                <c:pt idx="6">
                  <c:v>1788</c:v>
                </c:pt>
                <c:pt idx="7">
                  <c:v>1767</c:v>
                </c:pt>
                <c:pt idx="8">
                  <c:v>1607</c:v>
                </c:pt>
                <c:pt idx="9">
                  <c:v>1389</c:v>
                </c:pt>
                <c:pt idx="10">
                  <c:v>1162</c:v>
                </c:pt>
                <c:pt idx="11">
                  <c:v>934</c:v>
                </c:pt>
                <c:pt idx="12">
                  <c:v>700</c:v>
                </c:pt>
                <c:pt idx="13">
                  <c:v>460</c:v>
                </c:pt>
                <c:pt idx="14">
                  <c:v>218</c:v>
                </c:pt>
                <c:pt idx="15">
                  <c:v>-54</c:v>
                </c:pt>
              </c:numCache>
            </c:numRef>
          </c:val>
          <c:smooth val="0"/>
          <c:extLst>
            <c:ext xmlns:c16="http://schemas.microsoft.com/office/drawing/2014/chart" uri="{C3380CC4-5D6E-409C-BE32-E72D297353CC}">
              <c16:uniqueId val="{00000000-7A91-4256-BDE7-8FCA2E11AD0E}"/>
            </c:ext>
          </c:extLst>
        </c:ser>
        <c:ser>
          <c:idx val="1"/>
          <c:order val="1"/>
          <c:spPr>
            <a:ln w="28575" cap="rnd">
              <a:noFill/>
              <a:round/>
            </a:ln>
            <a:effectLst/>
          </c:spPr>
          <c:marker>
            <c:symbol val="square"/>
            <c:size val="6"/>
            <c:spPr>
              <a:solidFill>
                <a:schemeClr val="accent2">
                  <a:lumMod val="60000"/>
                  <a:lumOff val="40000"/>
                </a:schemeClr>
              </a:solidFill>
              <a:ln w="9525">
                <a:noFill/>
              </a:ln>
              <a:effectLst/>
            </c:spPr>
          </c:marker>
          <c:dPt>
            <c:idx val="9"/>
            <c:marker>
              <c:symbol val="square"/>
              <c:size val="6"/>
              <c:spPr>
                <a:solidFill>
                  <a:schemeClr val="accent2">
                    <a:lumMod val="75000"/>
                  </a:schemeClr>
                </a:solidFill>
                <a:ln w="9525">
                  <a:noFill/>
                </a:ln>
                <a:effectLst/>
              </c:spPr>
            </c:marker>
            <c:bubble3D val="0"/>
            <c:extLst>
              <c:ext xmlns:c16="http://schemas.microsoft.com/office/drawing/2014/chart" uri="{C3380CC4-5D6E-409C-BE32-E72D297353CC}">
                <c16:uniqueId val="{00000004-7A91-4256-BDE7-8FCA2E11AD0E}"/>
              </c:ext>
            </c:extLst>
          </c:dPt>
          <c:dLbls>
            <c:dLbl>
              <c:idx val="9"/>
              <c:layout>
                <c:manualLayout>
                  <c:x val="-9.7295524735309516E-2"/>
                  <c:y val="0.11889376749060861"/>
                </c:manualLayout>
              </c:layout>
              <c:tx>
                <c:strRef>
                  <c:f>Control!$A$13</c:f>
                  <c:strCache>
                    <c:ptCount val="1"/>
                    <c:pt idx="0">
                      <c:v>9 facilities
$937,000</c:v>
                    </c:pt>
                  </c:strCache>
                </c:strRef>
              </c:tx>
              <c:spPr>
                <a:noFill/>
                <a:ln>
                  <a:noFill/>
                </a:ln>
                <a:effectLst/>
              </c:spPr>
              <c:txPr>
                <a:bodyPr rot="0" spcFirstLastPara="1" vertOverflow="ellipsis" vert="horz" wrap="square" lIns="38100" tIns="19050" rIns="38100" bIns="19050" anchor="ctr" anchorCtr="0">
                  <a:noAutofit/>
                </a:bodyPr>
                <a:lstStyle/>
                <a:p>
                  <a:pPr algn="l">
                    <a:defRPr sz="1200" b="0" i="0" u="none" strike="noStrike" kern="1200" baseline="0">
                      <a:solidFill>
                        <a:schemeClr val="accent2">
                          <a:lumMod val="75000"/>
                        </a:schemeClr>
                      </a:solidFill>
                      <a:latin typeface="+mj-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044553142978339"/>
                      <c:h val="0.12998546931996766"/>
                    </c:manualLayout>
                  </c15:layout>
                  <c15:dlblFieldTable>
                    <c15:dlblFTEntry>
                      <c15:txfldGUID>{36C90F0E-9CD8-4F24-8A0B-3E57C568703B}</c15:txfldGUID>
                      <c15:f>Control!$A$13</c15:f>
                      <c15:dlblFieldTableCache>
                        <c:ptCount val="1"/>
                        <c:pt idx="0">
                          <c:v>9 facilities
$937,000</c:v>
                        </c:pt>
                      </c15:dlblFieldTableCache>
                    </c15:dlblFTEntry>
                  </c15:dlblFieldTable>
                  <c15:showDataLabelsRange val="0"/>
                </c:ext>
                <c:ext xmlns:c16="http://schemas.microsoft.com/office/drawing/2014/chart" uri="{C3380CC4-5D6E-409C-BE32-E72D297353CC}">
                  <c16:uniqueId val="{00000004-7A91-4256-BDE7-8FCA2E11AD0E}"/>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75000"/>
                      </a:schemeClr>
                    </a:solidFill>
                    <a:latin typeface="+mj-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accent2">
                          <a:lumMod val="75000"/>
                        </a:schemeClr>
                      </a:solidFill>
                      <a:round/>
                    </a:ln>
                    <a:effectLst/>
                  </c:spPr>
                </c15:leaderLines>
              </c:ext>
            </c:extLst>
          </c:dLbls>
          <c:cat>
            <c:numRef>
              <c:f>Analysis!$A$6:$A$21</c:f>
              <c:numCache>
                <c:formatCode>General</c:formatCode>
                <c:ptCount val="1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numCache>
            </c:numRef>
          </c:cat>
          <c:val>
            <c:numRef>
              <c:f>Analysis!$C$6:$C$21</c:f>
              <c:numCache>
                <c:formatCode>#,##0.0;\-#,##0.0;"-";@</c:formatCode>
                <c:ptCount val="16"/>
                <c:pt idx="9">
                  <c:v>937</c:v>
                </c:pt>
                <c:pt idx="10">
                  <c:v>719</c:v>
                </c:pt>
                <c:pt idx="11">
                  <c:v>492</c:v>
                </c:pt>
                <c:pt idx="12">
                  <c:v>264</c:v>
                </c:pt>
                <c:pt idx="13">
                  <c:v>30</c:v>
                </c:pt>
                <c:pt idx="14">
                  <c:v>-210</c:v>
                </c:pt>
                <c:pt idx="15">
                  <c:v>-452</c:v>
                </c:pt>
              </c:numCache>
            </c:numRef>
          </c:val>
          <c:smooth val="0"/>
          <c:extLst>
            <c:ext xmlns:c16="http://schemas.microsoft.com/office/drawing/2014/chart" uri="{C3380CC4-5D6E-409C-BE32-E72D297353CC}">
              <c16:uniqueId val="{00000001-7A91-4256-BDE7-8FCA2E11AD0E}"/>
            </c:ext>
          </c:extLst>
        </c:ser>
        <c:dLbls>
          <c:showLegendKey val="0"/>
          <c:showVal val="0"/>
          <c:showCatName val="0"/>
          <c:showSerName val="0"/>
          <c:showPercent val="0"/>
          <c:showBubbleSize val="0"/>
        </c:dLbls>
        <c:marker val="1"/>
        <c:smooth val="0"/>
        <c:axId val="159104128"/>
        <c:axId val="269023968"/>
      </c:lineChart>
      <c:catAx>
        <c:axId val="159104128"/>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j-lt"/>
                    <a:ea typeface="+mn-ea"/>
                    <a:cs typeface="+mn-cs"/>
                  </a:defRPr>
                </a:pPr>
                <a:r>
                  <a:rPr lang="en-NZ" sz="1400">
                    <a:latin typeface="+mj-lt"/>
                  </a:rPr>
                  <a:t>Facilities built</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j-lt"/>
                  <a:ea typeface="+mn-ea"/>
                  <a:cs typeface="+mn-cs"/>
                </a:defRPr>
              </a:pPr>
              <a:endParaRPr lang="en-US"/>
            </a:p>
          </c:txPr>
        </c:title>
        <c:numFmt formatCode="General" sourceLinked="1"/>
        <c:majorTickMark val="none"/>
        <c:minorTickMark val="none"/>
        <c:tickLblPos val="low"/>
        <c:spPr>
          <a:noFill/>
          <a:ln w="9525" cap="flat" cmpd="sng" algn="ctr">
            <a:solidFill>
              <a:schemeClr val="bg2">
                <a:lumMod val="90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en-US"/>
          </a:p>
        </c:txPr>
        <c:crossAx val="269023968"/>
        <c:crosses val="autoZero"/>
        <c:auto val="1"/>
        <c:lblAlgn val="ctr"/>
        <c:lblOffset val="100"/>
        <c:tickLblSkip val="3"/>
        <c:noMultiLvlLbl val="0"/>
      </c:catAx>
      <c:valAx>
        <c:axId val="269023968"/>
        <c:scaling>
          <c:orientation val="minMax"/>
          <c:max val="2000"/>
          <c:min val="-500"/>
        </c:scaling>
        <c:delete val="0"/>
        <c:axPos val="l"/>
        <c:title>
          <c:tx>
            <c:strRef>
              <c:f>Control!$A$16</c:f>
              <c:strCache>
                <c:ptCount val="1"/>
                <c:pt idx="0">
                  <c:v>Profit $000 pa</c:v>
                </c:pt>
              </c:strCache>
            </c:strRef>
          </c:tx>
          <c:layout>
            <c:manualLayout>
              <c:xMode val="edge"/>
              <c:yMode val="edge"/>
              <c:x val="1.1842419219128691E-4"/>
              <c:y val="0.38447058280065372"/>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j-lt"/>
                  <a:ea typeface="+mn-ea"/>
                  <a:cs typeface="+mn-cs"/>
                </a:defRPr>
              </a:pPr>
              <a:endParaRPr lang="en-US"/>
            </a:p>
          </c:txPr>
        </c:title>
        <c:numFmt formatCode="_(* #,##0_);_(* \(#,##0\);_(* &quot;-&quot;_);_(@_)" sourceLinked="0"/>
        <c:majorTickMark val="none"/>
        <c:minorTickMark val="none"/>
        <c:tickLblPos val="nextTo"/>
        <c:spPr>
          <a:noFill/>
          <a:ln>
            <a:solidFill>
              <a:schemeClr val="bg2">
                <a:lumMod val="90000"/>
              </a:schemeClr>
            </a:solid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en-US"/>
          </a:p>
        </c:txPr>
        <c:crossAx val="159104128"/>
        <c:crosses val="autoZero"/>
        <c:crossBetween val="midCat"/>
        <c:majorUnit val="500"/>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xdr:colOff>
      <xdr:row>2</xdr:row>
      <xdr:rowOff>0</xdr:rowOff>
    </xdr:from>
    <xdr:to>
      <xdr:col>9</xdr:col>
      <xdr:colOff>1099</xdr:colOff>
      <xdr:row>25</xdr:row>
      <xdr:rowOff>0</xdr:rowOff>
    </xdr:to>
    <xdr:sp macro="" textlink="">
      <xdr:nvSpPr>
        <xdr:cNvPr id="2" name="TextBox 1">
          <a:extLst>
            <a:ext uri="{FF2B5EF4-FFF2-40B4-BE49-F238E27FC236}">
              <a16:creationId xmlns:a16="http://schemas.microsoft.com/office/drawing/2014/main" id="{9D54E71C-AE60-4DE3-BF9A-F3B49148130C}"/>
            </a:ext>
          </a:extLst>
        </xdr:cNvPr>
        <xdr:cNvSpPr txBox="1"/>
      </xdr:nvSpPr>
      <xdr:spPr>
        <a:xfrm>
          <a:off x="1" y="457200"/>
          <a:ext cx="6173298" cy="440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36000" tIns="18000" rIns="18000" bIns="18000" rtlCol="0" anchor="t"/>
        <a:lstStyle/>
        <a:p>
          <a:r>
            <a:rPr lang="en-NZ" sz="1200" b="0">
              <a:latin typeface="+mn-lt"/>
            </a:rPr>
            <a:t>Purpose</a:t>
          </a:r>
          <a:endParaRPr lang="en-NZ" sz="1100" b="0">
            <a:latin typeface="+mn-lt"/>
          </a:endParaRPr>
        </a:p>
        <a:p>
          <a:r>
            <a:rPr lang="en-NZ" sz="1100">
              <a:latin typeface="+mj-lt"/>
            </a:rPr>
            <a:t>This workbook contains an example optimization model and associated analysis. The purpose is to illustrate</a:t>
          </a:r>
          <a:r>
            <a:rPr lang="en-NZ" sz="1100" baseline="0">
              <a:latin typeface="+mj-lt"/>
            </a:rPr>
            <a:t> the design and use of optimization models in Microsoft Excel, using the Solver and/or OpenSolver add-ins.</a:t>
          </a:r>
        </a:p>
        <a:p>
          <a:endParaRPr lang="en-NZ" sz="1100" baseline="0">
            <a:latin typeface="+mj-lt"/>
          </a:endParaRPr>
        </a:p>
        <a:p>
          <a:pPr marL="0" marR="0" indent="0" defTabSz="914400" eaLnBrk="1" fontAlgn="auto" latinLnBrk="0" hangingPunct="1">
            <a:lnSpc>
              <a:spcPct val="100000"/>
            </a:lnSpc>
            <a:spcBef>
              <a:spcPts val="0"/>
            </a:spcBef>
            <a:spcAft>
              <a:spcPts val="0"/>
            </a:spcAft>
            <a:buClrTx/>
            <a:buSzTx/>
            <a:buFontTx/>
            <a:buNone/>
            <a:tabLst/>
            <a:defRPr/>
          </a:pPr>
          <a:r>
            <a:rPr lang="en-NZ" sz="1100" baseline="0">
              <a:solidFill>
                <a:schemeClr val="dk1"/>
              </a:solidFill>
              <a:effectLst/>
              <a:latin typeface="+mj-lt"/>
              <a:ea typeface="+mn-ea"/>
              <a:cs typeface="+mn-cs"/>
            </a:rPr>
            <a:t>This workbook should be read in conjunction with the articles at:</a:t>
          </a:r>
        </a:p>
        <a:p>
          <a:pPr marL="0" marR="0" indent="0" defTabSz="914400" eaLnBrk="1" fontAlgn="auto" latinLnBrk="0" hangingPunct="1">
            <a:lnSpc>
              <a:spcPct val="100000"/>
            </a:lnSpc>
            <a:spcBef>
              <a:spcPts val="0"/>
            </a:spcBef>
            <a:spcAft>
              <a:spcPts val="0"/>
            </a:spcAft>
            <a:buClrTx/>
            <a:buSzTx/>
            <a:buFontTx/>
            <a:buNone/>
            <a:tabLst/>
            <a:defRPr/>
          </a:pPr>
          <a:r>
            <a:rPr lang="en-NZ" sz="1100">
              <a:solidFill>
                <a:schemeClr val="dk1"/>
              </a:solidFill>
              <a:effectLst/>
              <a:latin typeface="+mj-lt"/>
              <a:ea typeface="+mn-ea"/>
              <a:cs typeface="+mn-cs"/>
            </a:rPr>
            <a:t>http://www.solvermax.com</a:t>
          </a:r>
        </a:p>
        <a:p>
          <a:pPr marL="0" marR="0" indent="0" defTabSz="914400" eaLnBrk="1" fontAlgn="auto" latinLnBrk="0" hangingPunct="1">
            <a:lnSpc>
              <a:spcPct val="100000"/>
            </a:lnSpc>
            <a:spcBef>
              <a:spcPts val="0"/>
            </a:spcBef>
            <a:spcAft>
              <a:spcPts val="0"/>
            </a:spcAft>
            <a:buClrTx/>
            <a:buSzTx/>
            <a:buFontTx/>
            <a:buNone/>
            <a:tabLst/>
            <a:defRPr/>
          </a:pPr>
          <a:endParaRPr lang="en-NZ" sz="1100">
            <a:latin typeface="+mj-lt"/>
          </a:endParaRPr>
        </a:p>
        <a:p>
          <a:r>
            <a:rPr lang="en-NZ" sz="1200" b="0">
              <a:latin typeface="+mn-lt"/>
            </a:rPr>
            <a:t>Sheets</a:t>
          </a:r>
          <a:endParaRPr lang="en-NZ" sz="1100" b="0">
            <a:latin typeface="+mn-lt"/>
          </a:endParaRPr>
        </a:p>
        <a:p>
          <a:r>
            <a:rPr lang="en-NZ" sz="1100">
              <a:latin typeface="+mj-lt"/>
            </a:rPr>
            <a:t>This workbook contains the following sheets:</a:t>
          </a:r>
        </a:p>
        <a:p>
          <a:r>
            <a:rPr lang="en-NZ" sz="1100">
              <a:latin typeface="+mj-lt"/>
            </a:rPr>
            <a:t>   'About': </a:t>
          </a:r>
          <a:r>
            <a:rPr lang="en-NZ" sz="1100" baseline="0">
              <a:latin typeface="+mj-lt"/>
            </a:rPr>
            <a:t>	This sheet, used to document the workbook.</a:t>
          </a:r>
        </a:p>
        <a:p>
          <a:r>
            <a:rPr lang="en-NZ" sz="1100">
              <a:latin typeface="+mj-lt"/>
            </a:rPr>
            <a:t>   'Model': </a:t>
          </a:r>
          <a:r>
            <a:rPr lang="en-NZ" sz="1100" baseline="0">
              <a:latin typeface="+mj-lt"/>
            </a:rPr>
            <a:t>	An optimization model.</a:t>
          </a:r>
        </a:p>
        <a:p>
          <a:r>
            <a:rPr lang="en-NZ" sz="1100">
              <a:latin typeface="+mj-lt"/>
            </a:rPr>
            <a:t>   'Analysis':	Insights gained from using the model.</a:t>
          </a:r>
        </a:p>
        <a:p>
          <a:pPr marL="0" marR="0" lvl="0" indent="0" defTabSz="914400" eaLnBrk="1" fontAlgn="auto" latinLnBrk="0" hangingPunct="1">
            <a:lnSpc>
              <a:spcPct val="100000"/>
            </a:lnSpc>
            <a:spcBef>
              <a:spcPts val="0"/>
            </a:spcBef>
            <a:spcAft>
              <a:spcPts val="0"/>
            </a:spcAft>
            <a:buClrTx/>
            <a:buSzTx/>
            <a:buFontTx/>
            <a:buNone/>
            <a:tabLst/>
            <a:defRPr/>
          </a:pPr>
          <a:r>
            <a:rPr lang="en-NZ" sz="1100">
              <a:solidFill>
                <a:schemeClr val="dk1"/>
              </a:solidFill>
              <a:effectLst/>
              <a:latin typeface="+mj-lt"/>
              <a:ea typeface="+mn-ea"/>
              <a:cs typeface="+mn-cs"/>
            </a:rPr>
            <a:t>   'Control':	Values used to control the workbook.</a:t>
          </a:r>
          <a:endParaRPr lang="en-NZ">
            <a:effectLst/>
            <a:latin typeface="+mj-lt"/>
          </a:endParaRPr>
        </a:p>
        <a:p>
          <a:endParaRPr lang="en-NZ" sz="1100">
            <a:latin typeface="+mj-lt"/>
          </a:endParaRPr>
        </a:p>
        <a:p>
          <a:r>
            <a:rPr lang="en-NZ" sz="1200" b="0" baseline="0">
              <a:latin typeface="+mn-lt"/>
            </a:rPr>
            <a:t>Disclaimer</a:t>
          </a:r>
          <a:endParaRPr lang="en-NZ" sz="1100" b="0" baseline="0">
            <a:latin typeface="+mn-lt"/>
          </a:endParaRPr>
        </a:p>
        <a:p>
          <a:r>
            <a:rPr lang="en-NZ" sz="1100" baseline="0">
              <a:latin typeface="+mj-lt"/>
            </a:rPr>
            <a:t>This workbook </a:t>
          </a:r>
          <a:r>
            <a:rPr lang="en-NZ">
              <a:latin typeface="+mj-lt"/>
            </a:rPr>
            <a:t>is presented on an as is basis for illustrative purposes only and should not be relied upon for making financial, legal or any other commitments. Solver Max will accept no responsibility or liability for any errors or omissions.</a:t>
          </a:r>
        </a:p>
        <a:p>
          <a:endParaRPr lang="en-NZ" sz="1100">
            <a:latin typeface="+mj-lt"/>
          </a:endParaRPr>
        </a:p>
        <a:p>
          <a:r>
            <a:rPr lang="en-NZ" sz="1200" b="0">
              <a:latin typeface="+mn-lt"/>
            </a:rPr>
            <a:t>Copyright</a:t>
          </a:r>
          <a:endParaRPr lang="en-NZ" sz="1100" b="0">
            <a:latin typeface="+mn-lt"/>
          </a:endParaRPr>
        </a:p>
        <a:p>
          <a:pPr marL="0" marR="0" indent="0" defTabSz="914400" eaLnBrk="1" fontAlgn="auto" latinLnBrk="0" hangingPunct="1">
            <a:lnSpc>
              <a:spcPct val="100000"/>
            </a:lnSpc>
            <a:spcBef>
              <a:spcPts val="0"/>
            </a:spcBef>
            <a:spcAft>
              <a:spcPts val="0"/>
            </a:spcAft>
            <a:buClrTx/>
            <a:buSzTx/>
            <a:buFontTx/>
            <a:buNone/>
            <a:tabLst/>
            <a:defRPr/>
          </a:pPr>
          <a:r>
            <a:rPr lang="en-NZ" sz="1100">
              <a:latin typeface="+mj-lt"/>
            </a:rPr>
            <a:t>This workbook is © </a:t>
          </a:r>
          <a:r>
            <a:rPr lang="en-NZ" sz="1100">
              <a:solidFill>
                <a:schemeClr val="dk1"/>
              </a:solidFill>
              <a:latin typeface="+mj-lt"/>
              <a:ea typeface="+mn-ea"/>
              <a:cs typeface="+mn-cs"/>
            </a:rPr>
            <a:t>Copyright </a:t>
          </a:r>
          <a:r>
            <a:rPr lang="en-NZ" sz="1100">
              <a:latin typeface="+mj-lt"/>
            </a:rPr>
            <a:t>2021 Solver Max</a:t>
          </a:r>
          <a:r>
            <a:rPr lang="en-NZ" b="0" i="0">
              <a:latin typeface="+mj-lt"/>
              <a:cs typeface="Times New Roman" pitchFamily="18" charset="0"/>
            </a:rPr>
            <a:t>.</a:t>
          </a:r>
        </a:p>
        <a:p>
          <a:pPr marL="0" marR="0" indent="0" defTabSz="914400" eaLnBrk="1" fontAlgn="auto" latinLnBrk="0" hangingPunct="1">
            <a:lnSpc>
              <a:spcPct val="100000"/>
            </a:lnSpc>
            <a:spcBef>
              <a:spcPts val="0"/>
            </a:spcBef>
            <a:spcAft>
              <a:spcPts val="0"/>
            </a:spcAft>
            <a:buClrTx/>
            <a:buSzTx/>
            <a:buFontTx/>
            <a:buNone/>
            <a:tabLst/>
            <a:defRPr/>
          </a:pPr>
          <a:r>
            <a:rPr lang="en-NZ" b="0" i="0">
              <a:latin typeface="+mj-lt"/>
              <a:cs typeface="Times New Roman" pitchFamily="18" charset="0"/>
            </a:rPr>
            <a:t>Solver Max retains copyright of this workbook.</a:t>
          </a:r>
        </a:p>
      </xdr:txBody>
    </xdr:sp>
    <xdr:clientData/>
  </xdr:twoCellAnchor>
  <xdr:twoCellAnchor editAs="oneCell">
    <xdr:from>
      <xdr:col>10</xdr:col>
      <xdr:colOff>13765</xdr:colOff>
      <xdr:row>0</xdr:row>
      <xdr:rowOff>30745</xdr:rowOff>
    </xdr:from>
    <xdr:to>
      <xdr:col>10</xdr:col>
      <xdr:colOff>1206096</xdr:colOff>
      <xdr:row>9</xdr:row>
      <xdr:rowOff>110748</xdr:rowOff>
    </xdr:to>
    <xdr:pic>
      <xdr:nvPicPr>
        <xdr:cNvPr id="14" name="Picture 13">
          <a:extLst>
            <a:ext uri="{FF2B5EF4-FFF2-40B4-BE49-F238E27FC236}">
              <a16:creationId xmlns:a16="http://schemas.microsoft.com/office/drawing/2014/main" id="{3CBD64A6-FDDA-4BB7-9965-6BDB1288A0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68462" y="30745"/>
          <a:ext cx="1192331" cy="18666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2</xdr:row>
      <xdr:rowOff>219074</xdr:rowOff>
    </xdr:from>
    <xdr:to>
      <xdr:col>34</xdr:col>
      <xdr:colOff>314325</xdr:colOff>
      <xdr:row>31</xdr:row>
      <xdr:rowOff>190499</xdr:rowOff>
    </xdr:to>
    <xdr:sp macro="" textlink="">
      <xdr:nvSpPr>
        <xdr:cNvPr id="3" name="TextBox 2">
          <a:extLst>
            <a:ext uri="{FF2B5EF4-FFF2-40B4-BE49-F238E27FC236}">
              <a16:creationId xmlns:a16="http://schemas.microsoft.com/office/drawing/2014/main" id="{0A5730C4-17E2-4803-8004-6202D0F7E876}"/>
            </a:ext>
          </a:extLst>
        </xdr:cNvPr>
        <xdr:cNvSpPr txBox="1"/>
      </xdr:nvSpPr>
      <xdr:spPr>
        <a:xfrm>
          <a:off x="3429000" y="676274"/>
          <a:ext cx="9648825" cy="5553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200" b="0" i="0">
              <a:latin typeface="+mj-lt"/>
              <a:cs typeface="Segoe UI Semilight" panose="020B0402040204020203" pitchFamily="34" charset="0"/>
            </a:rPr>
            <a:t>Situation</a:t>
          </a:r>
          <a:endParaRPr lang="en-NZ" sz="1100" b="0" i="0">
            <a:latin typeface="+mj-lt"/>
            <a:cs typeface="Segoe UI Semilight" panose="020B0402040204020203" pitchFamily="34" charset="0"/>
          </a:endParaRPr>
        </a:p>
        <a:p>
          <a:r>
            <a:rPr lang="en-NZ" sz="1100">
              <a:latin typeface="+mj-lt"/>
              <a:cs typeface="Segoe UI Semilight" panose="020B0402040204020203" pitchFamily="34" charset="0"/>
            </a:rPr>
            <a:t>We are looking to expand our business into a new region, so we need to decide where to build our facilities.</a:t>
          </a:r>
        </a:p>
        <a:p>
          <a:pPr marL="0" marR="0" lvl="0" indent="0" defTabSz="914400" eaLnBrk="1" fontAlgn="auto" latinLnBrk="0" hangingPunct="1">
            <a:lnSpc>
              <a:spcPct val="100000"/>
            </a:lnSpc>
            <a:spcBef>
              <a:spcPts val="0"/>
            </a:spcBef>
            <a:spcAft>
              <a:spcPts val="0"/>
            </a:spcAft>
            <a:buClrTx/>
            <a:buSzTx/>
            <a:buFontTx/>
            <a:buNone/>
            <a:tabLst/>
            <a:defRPr/>
          </a:pPr>
          <a:r>
            <a:rPr lang="en-NZ" sz="1100">
              <a:solidFill>
                <a:schemeClr val="dk1"/>
              </a:solidFill>
              <a:effectLst/>
              <a:latin typeface="+mj-lt"/>
              <a:ea typeface="+mn-ea"/>
              <a:cs typeface="Segoe UI Semilight" panose="020B0402040204020203" pitchFamily="34" charset="0"/>
            </a:rPr>
            <a:t>Our objective is to decide how many</a:t>
          </a:r>
          <a:r>
            <a:rPr lang="en-NZ" sz="1100" baseline="0">
              <a:solidFill>
                <a:schemeClr val="dk1"/>
              </a:solidFill>
              <a:effectLst/>
              <a:latin typeface="+mj-lt"/>
              <a:ea typeface="+mn-ea"/>
              <a:cs typeface="Segoe UI Semilight" panose="020B0402040204020203" pitchFamily="34" charset="0"/>
            </a:rPr>
            <a:t> facilities to build, and where to build them, to maximize annual profit.</a:t>
          </a:r>
          <a:endParaRPr lang="en-NZ" sz="1100">
            <a:effectLst/>
            <a:latin typeface="+mj-lt"/>
            <a:cs typeface="Segoe UI Semilight" panose="020B0402040204020203" pitchFamily="34" charset="0"/>
          </a:endParaRPr>
        </a:p>
        <a:p>
          <a:endParaRPr lang="en-NZ" sz="1100">
            <a:latin typeface="+mj-lt"/>
            <a:cs typeface="Segoe UI Semilight" panose="020B0402040204020203" pitchFamily="34" charset="0"/>
          </a:endParaRPr>
        </a:p>
        <a:p>
          <a:r>
            <a:rPr lang="en-NZ" sz="1200" b="0">
              <a:latin typeface="+mj-lt"/>
              <a:cs typeface="Segoe UI Semilight" panose="020B0402040204020203" pitchFamily="34" charset="0"/>
            </a:rPr>
            <a:t>Model</a:t>
          </a:r>
          <a:r>
            <a:rPr lang="en-NZ" sz="1200" b="0" baseline="0">
              <a:latin typeface="+mj-lt"/>
              <a:cs typeface="Segoe UI Semilight" panose="020B0402040204020203" pitchFamily="34" charset="0"/>
            </a:rPr>
            <a:t> design</a:t>
          </a:r>
        </a:p>
        <a:p>
          <a:r>
            <a:rPr lang="en-NZ" sz="1100">
              <a:latin typeface="+mj-lt"/>
              <a:cs typeface="Segoe UI Semilight" panose="020B0402040204020203" pitchFamily="34" charset="0"/>
            </a:rPr>
            <a:t>To model the</a:t>
          </a:r>
          <a:r>
            <a:rPr lang="en-NZ" sz="1100" baseline="0">
              <a:latin typeface="+mj-lt"/>
              <a:cs typeface="Segoe UI Semilight" panose="020B0402040204020203" pitchFamily="34" charset="0"/>
            </a:rPr>
            <a:t> facility location opportunities, the reg</a:t>
          </a:r>
          <a:r>
            <a:rPr lang="en-NZ" sz="1100">
              <a:latin typeface="+mj-lt"/>
              <a:cs typeface="Segoe UI Semilight" panose="020B0402040204020203" pitchFamily="34" charset="0"/>
            </a:rPr>
            <a:t>ion is divided into a grid of 7x7 areas. A facility can serve the customers in</a:t>
          </a:r>
          <a:r>
            <a:rPr lang="en-NZ" sz="1100" baseline="0">
              <a:latin typeface="+mj-lt"/>
              <a:cs typeface="Segoe UI Semilight" panose="020B0402040204020203" pitchFamily="34" charset="0"/>
            </a:rPr>
            <a:t> its area and the immediately adjacent areas in all directions (i.e. a 3x3 block centred on that area).</a:t>
          </a:r>
        </a:p>
        <a:p>
          <a:endParaRPr lang="en-NZ" sz="1100">
            <a:latin typeface="+mj-lt"/>
            <a:cs typeface="Segoe UI Semilight" panose="020B0402040204020203" pitchFamily="34" charset="0"/>
          </a:endParaRPr>
        </a:p>
        <a:p>
          <a:r>
            <a:rPr lang="en-NZ" sz="1100">
              <a:latin typeface="+mj-lt"/>
              <a:cs typeface="Segoe UI Semilight" panose="020B0402040204020203" pitchFamily="34" charset="0"/>
            </a:rPr>
            <a:t>Each area has been analysed to estimate:</a:t>
          </a:r>
        </a:p>
        <a:p>
          <a:r>
            <a:rPr lang="en-NZ" sz="1100">
              <a:latin typeface="+mj-lt"/>
              <a:cs typeface="Segoe UI Semilight" panose="020B0402040204020203" pitchFamily="34" charset="0"/>
            </a:rPr>
            <a:t>- Facility build cost,</a:t>
          </a:r>
          <a:r>
            <a:rPr lang="en-NZ" sz="1100" baseline="0">
              <a:latin typeface="+mj-lt"/>
              <a:cs typeface="Segoe UI Semilight" panose="020B0402040204020203" pitchFamily="34" charset="0"/>
            </a:rPr>
            <a:t> expressed as an annualized amount, if a facility is built in that area</a:t>
          </a:r>
          <a:r>
            <a:rPr lang="en-NZ" sz="1100">
              <a:latin typeface="+mj-lt"/>
              <a:cs typeface="Segoe UI Semilight" panose="020B04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r>
            <a:rPr lang="en-NZ" sz="1100">
              <a:latin typeface="+mj-lt"/>
              <a:cs typeface="Segoe UI Semilight" panose="020B0402040204020203" pitchFamily="34" charset="0"/>
            </a:rPr>
            <a:t>- Facility </a:t>
          </a:r>
          <a:r>
            <a:rPr lang="en-NZ" sz="1100">
              <a:solidFill>
                <a:schemeClr val="dk1"/>
              </a:solidFill>
              <a:effectLst/>
              <a:latin typeface="+mj-lt"/>
              <a:ea typeface="+mn-ea"/>
              <a:cs typeface="Segoe UI Semilight" panose="020B0402040204020203" pitchFamily="34" charset="0"/>
            </a:rPr>
            <a:t>operating cost,</a:t>
          </a:r>
          <a:r>
            <a:rPr lang="en-NZ" sz="1100" baseline="0">
              <a:solidFill>
                <a:schemeClr val="dk1"/>
              </a:solidFill>
              <a:effectLst/>
              <a:latin typeface="+mj-lt"/>
              <a:ea typeface="+mn-ea"/>
              <a:cs typeface="Segoe UI Semilight" panose="020B0402040204020203" pitchFamily="34" charset="0"/>
            </a:rPr>
            <a:t> per annum, if a facility is built in that area</a:t>
          </a:r>
          <a:r>
            <a:rPr lang="en-NZ" sz="1100">
              <a:solidFill>
                <a:schemeClr val="dk1"/>
              </a:solidFill>
              <a:effectLst/>
              <a:latin typeface="+mj-lt"/>
              <a:ea typeface="+mn-ea"/>
              <a:cs typeface="Segoe UI Semilight" panose="020B0402040204020203" pitchFamily="34" charset="0"/>
            </a:rPr>
            <a:t>.</a:t>
          </a:r>
          <a:endParaRPr lang="en-NZ" sz="1100">
            <a:effectLst/>
            <a:latin typeface="+mj-lt"/>
            <a:cs typeface="Segoe UI Semilight" panose="020B0402040204020203" pitchFamily="34" charset="0"/>
          </a:endParaRPr>
        </a:p>
        <a:p>
          <a:r>
            <a:rPr lang="en-NZ" sz="1100">
              <a:latin typeface="+mj-lt"/>
              <a:cs typeface="Segoe UI Semilight" panose="020B0402040204020203" pitchFamily="34" charset="0"/>
            </a:rPr>
            <a:t>- Revenue</a:t>
          </a:r>
          <a:r>
            <a:rPr lang="en-NZ" sz="1100" baseline="0">
              <a:latin typeface="+mj-lt"/>
              <a:cs typeface="Segoe UI Semilight" panose="020B0402040204020203" pitchFamily="34" charset="0"/>
            </a:rPr>
            <a:t> from each area, per annum, if at least one facility provides coverage to serve that area.</a:t>
          </a:r>
        </a:p>
        <a:p>
          <a:endParaRPr lang="en-NZ" sz="1100">
            <a:latin typeface="+mj-lt"/>
            <a:cs typeface="Segoe UI Semilight" panose="020B0402040204020203" pitchFamily="34" charset="0"/>
          </a:endParaRPr>
        </a:p>
        <a:p>
          <a:r>
            <a:rPr lang="en-NZ" sz="1100">
              <a:latin typeface="+mj-lt"/>
              <a:cs typeface="Segoe UI Semilight" panose="020B0402040204020203" pitchFamily="34" charset="0"/>
            </a:rPr>
            <a:t>There are two additional assumptions:</a:t>
          </a:r>
        </a:p>
        <a:p>
          <a:pPr marL="0" marR="0" lvl="0" indent="0" defTabSz="914400" eaLnBrk="1" fontAlgn="auto" latinLnBrk="0" hangingPunct="1">
            <a:lnSpc>
              <a:spcPct val="100000"/>
            </a:lnSpc>
            <a:spcBef>
              <a:spcPts val="0"/>
            </a:spcBef>
            <a:spcAft>
              <a:spcPts val="0"/>
            </a:spcAft>
            <a:buClrTx/>
            <a:buSzTx/>
            <a:buFontTx/>
            <a:buNone/>
            <a:tabLst/>
            <a:defRPr/>
          </a:pPr>
          <a:r>
            <a:rPr lang="en-NZ" sz="1100">
              <a:latin typeface="+mj-lt"/>
              <a:cs typeface="Segoe UI Semilight" panose="020B0402040204020203" pitchFamily="34" charset="0"/>
            </a:rPr>
            <a:t>- Coverage required. The mandated minimum number of facilities serving each</a:t>
          </a:r>
          <a:r>
            <a:rPr lang="en-NZ" sz="1100" baseline="0">
              <a:latin typeface="+mj-lt"/>
              <a:cs typeface="Segoe UI Semilight" panose="020B0402040204020203" pitchFamily="34" charset="0"/>
            </a:rPr>
            <a:t> area</a:t>
          </a:r>
          <a:r>
            <a:rPr lang="en-NZ" sz="1100">
              <a:solidFill>
                <a:schemeClr val="dk1"/>
              </a:solidFill>
              <a:effectLst/>
              <a:latin typeface="+mj-lt"/>
              <a:ea typeface="+mn-ea"/>
              <a:cs typeface="Segoe UI Semilight" panose="020B0402040204020203" pitchFamily="34" charset="0"/>
            </a:rPr>
            <a:t>. Zero means that the model will decide.</a:t>
          </a:r>
          <a:endParaRPr lang="en-NZ" sz="1100">
            <a:effectLst/>
            <a:latin typeface="+mj-lt"/>
            <a:cs typeface="Segoe UI Semilight" panose="020B0402040204020203" pitchFamily="34" charset="0"/>
          </a:endParaRPr>
        </a:p>
        <a:p>
          <a:r>
            <a:rPr lang="en-NZ" sz="1100">
              <a:latin typeface="+mj-lt"/>
              <a:cs typeface="Segoe UI Semilight" panose="020B0402040204020203" pitchFamily="34" charset="0"/>
            </a:rPr>
            <a:t>- Must build. The total number of facilities to build. Zero means that the model will decide.</a:t>
          </a:r>
        </a:p>
        <a:p>
          <a:endParaRPr lang="en-NZ" sz="1100">
            <a:latin typeface="+mj-lt"/>
            <a:cs typeface="Segoe UI Semilight" panose="020B0402040204020203" pitchFamily="34" charset="0"/>
          </a:endParaRPr>
        </a:p>
        <a:p>
          <a:r>
            <a:rPr lang="en-NZ" sz="1200" b="0">
              <a:latin typeface="+mj-lt"/>
              <a:cs typeface="Segoe UI Semilight" panose="020B0402040204020203" pitchFamily="34" charset="0"/>
            </a:rPr>
            <a:t>Implementation</a:t>
          </a:r>
        </a:p>
        <a:p>
          <a:pPr eaLnBrk="1" fontAlgn="auto" latinLnBrk="0" hangingPunct="1"/>
          <a:r>
            <a:rPr lang="en-NZ" sz="1100" b="0" baseline="0">
              <a:solidFill>
                <a:schemeClr val="dk1"/>
              </a:solidFill>
              <a:effectLst/>
              <a:latin typeface="+mj-lt"/>
              <a:ea typeface="+mn-ea"/>
              <a:cs typeface="Segoe UI Semilight" panose="020B0402040204020203" pitchFamily="34" charset="0"/>
            </a:rPr>
            <a:t>To avoid special cases around the edges and corners, the grid is extended so that it is surrounded by a fringe of hard-coded zeros. This enables consistent formulae to be used for all areas.</a:t>
          </a:r>
          <a:endParaRPr lang="en-NZ" sz="1100">
            <a:effectLst/>
            <a:latin typeface="+mj-lt"/>
            <a:cs typeface="Segoe UI Semilight" panose="020B0402040204020203" pitchFamily="34" charset="0"/>
          </a:endParaRPr>
        </a:p>
        <a:p>
          <a:endParaRPr lang="en-NZ" sz="1100" b="0">
            <a:solidFill>
              <a:schemeClr val="dk1"/>
            </a:solidFill>
            <a:effectLst/>
            <a:latin typeface="+mj-lt"/>
            <a:ea typeface="+mn-ea"/>
            <a:cs typeface="Segoe UI Semilight" panose="020B0402040204020203" pitchFamily="34" charset="0"/>
          </a:endParaRPr>
        </a:p>
        <a:p>
          <a:r>
            <a:rPr lang="en-NZ" sz="1100" b="0">
              <a:solidFill>
                <a:schemeClr val="dk1"/>
              </a:solidFill>
              <a:effectLst/>
              <a:latin typeface="+mj-lt"/>
              <a:ea typeface="+mn-ea"/>
              <a:cs typeface="Segoe UI Semilight" panose="020B0402040204020203" pitchFamily="34" charset="0"/>
            </a:rPr>
            <a:t>The model uses two sets of </a:t>
          </a:r>
          <a:r>
            <a:rPr lang="en-NZ" sz="1100" b="0" baseline="0">
              <a:solidFill>
                <a:schemeClr val="dk1"/>
              </a:solidFill>
              <a:effectLst/>
              <a:latin typeface="+mj-lt"/>
              <a:ea typeface="+mn-ea"/>
              <a:cs typeface="Segoe UI Semilight" panose="020B0402040204020203" pitchFamily="34" charset="0"/>
            </a:rPr>
            <a:t>binary variables:</a:t>
          </a:r>
        </a:p>
        <a:p>
          <a:r>
            <a:rPr lang="en-NZ" sz="1100" b="0" baseline="0">
              <a:solidFill>
                <a:schemeClr val="dk1"/>
              </a:solidFill>
              <a:effectLst/>
              <a:latin typeface="+mj-lt"/>
              <a:ea typeface="+mn-ea"/>
              <a:cs typeface="Segoe UI Semilight" panose="020B0402040204020203" pitchFamily="34" charset="0"/>
            </a:rPr>
            <a:t>- Build. Indicates the build decision in each area.</a:t>
          </a:r>
        </a:p>
        <a:p>
          <a:r>
            <a:rPr lang="en-NZ" sz="1100" b="0" baseline="0">
              <a:solidFill>
                <a:schemeClr val="dk1"/>
              </a:solidFill>
              <a:effectLst/>
              <a:latin typeface="+mj-lt"/>
              <a:ea typeface="+mn-ea"/>
              <a:cs typeface="Segoe UI Semilight" panose="020B0402040204020203" pitchFamily="34" charset="0"/>
            </a:rPr>
            <a:t>- HasService. Indicates if an area is serviced by at least one facility, either in that area or an adjacent area.</a:t>
          </a:r>
        </a:p>
        <a:p>
          <a:endParaRPr lang="en-NZ" sz="1100" b="0" baseline="0">
            <a:solidFill>
              <a:schemeClr val="dk1"/>
            </a:solidFill>
            <a:effectLst/>
            <a:latin typeface="+mj-lt"/>
            <a:ea typeface="+mn-ea"/>
            <a:cs typeface="Segoe UI Semilight" panose="020B0402040204020203" pitchFamily="34" charset="0"/>
          </a:endParaRPr>
        </a:p>
        <a:p>
          <a:r>
            <a:rPr lang="en-NZ" sz="1100" b="0" baseline="0">
              <a:solidFill>
                <a:schemeClr val="dk1"/>
              </a:solidFill>
              <a:effectLst/>
              <a:latin typeface="+mj-lt"/>
              <a:ea typeface="+mn-ea"/>
              <a:cs typeface="Segoe UI Semilight" panose="020B0402040204020203" pitchFamily="34" charset="0"/>
            </a:rPr>
            <a:t>The variables are related via a constraint that says HasService &lt;= the count of facilities that service that area. If one or more facilities services that area, then that area has coverage, otherwise it does not have coverage. If an area has coverage, then it produces the Revenue assumed for that area. Having multiple facilities servicing an area does not change the revenue from that area.</a:t>
          </a:r>
        </a:p>
        <a:p>
          <a:endParaRPr lang="en-NZ" sz="1100">
            <a:latin typeface="+mj-lt"/>
            <a:cs typeface="Segoe UI Semilight" panose="020B0402040204020203" pitchFamily="34" charset="0"/>
          </a:endParaRPr>
        </a:p>
        <a:p>
          <a:r>
            <a:rPr lang="en-NZ" sz="1100" b="0">
              <a:solidFill>
                <a:schemeClr val="dk1"/>
              </a:solidFill>
              <a:effectLst/>
              <a:latin typeface="+mj-lt"/>
              <a:ea typeface="+mn-ea"/>
              <a:cs typeface="Segoe UI Semilight" panose="020B0402040204020203" pitchFamily="34" charset="0"/>
            </a:rPr>
            <a:t>This is a Mixed Integer Program (MIP), so it can be solved efficiently using the Simplex method. The</a:t>
          </a:r>
          <a:r>
            <a:rPr lang="en-NZ" sz="1100" b="0" baseline="0">
              <a:solidFill>
                <a:schemeClr val="dk1"/>
              </a:solidFill>
              <a:effectLst/>
              <a:latin typeface="+mj-lt"/>
              <a:ea typeface="+mn-ea"/>
              <a:cs typeface="Segoe UI Semilight" panose="020B0402040204020203" pitchFamily="34" charset="0"/>
            </a:rPr>
            <a:t> model can be solved by either Solver or OpenSolver.</a:t>
          </a:r>
          <a:endParaRPr lang="en-NZ" sz="1100" b="1">
            <a:solidFill>
              <a:schemeClr val="dk1"/>
            </a:solidFill>
            <a:effectLst/>
            <a:latin typeface="+mj-lt"/>
            <a:ea typeface="+mn-ea"/>
            <a:cs typeface="Segoe UI Semilight" panose="020B0402040204020203" pitchFamily="34" charset="0"/>
          </a:endParaRPr>
        </a:p>
        <a:p>
          <a:endParaRPr lang="en-NZ" sz="1100">
            <a:latin typeface="+mj-lt"/>
            <a:cs typeface="Segoe UI Semilight" panose="020B0402040204020203"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3</xdr:row>
      <xdr:rowOff>200024</xdr:rowOff>
    </xdr:from>
    <xdr:to>
      <xdr:col>15</xdr:col>
      <xdr:colOff>0</xdr:colOff>
      <xdr:row>25</xdr:row>
      <xdr:rowOff>0</xdr:rowOff>
    </xdr:to>
    <xdr:graphicFrame macro="">
      <xdr:nvGraphicFramePr>
        <xdr:cNvPr id="4" name="Chart 3">
          <a:extLst>
            <a:ext uri="{FF2B5EF4-FFF2-40B4-BE49-F238E27FC236}">
              <a16:creationId xmlns:a16="http://schemas.microsoft.com/office/drawing/2014/main" id="{C621F3C5-287F-4454-9017-48E5A020E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28</xdr:row>
      <xdr:rowOff>0</xdr:rowOff>
    </xdr:from>
    <xdr:to>
      <xdr:col>15</xdr:col>
      <xdr:colOff>0</xdr:colOff>
      <xdr:row>34</xdr:row>
      <xdr:rowOff>0</xdr:rowOff>
    </xdr:to>
    <xdr:sp macro="" textlink="">
      <xdr:nvSpPr>
        <xdr:cNvPr id="3" name="TextBox 2">
          <a:extLst>
            <a:ext uri="{FF2B5EF4-FFF2-40B4-BE49-F238E27FC236}">
              <a16:creationId xmlns:a16="http://schemas.microsoft.com/office/drawing/2014/main" id="{724E2015-48BD-4AAF-B81D-BEBA35F347A9}"/>
            </a:ext>
          </a:extLst>
        </xdr:cNvPr>
        <xdr:cNvSpPr txBox="1"/>
      </xdr:nvSpPr>
      <xdr:spPr>
        <a:xfrm>
          <a:off x="3295650" y="5467350"/>
          <a:ext cx="7543800" cy="1143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200" b="0" i="0">
              <a:latin typeface="+mj-lt"/>
              <a:cs typeface="Segoe UI Semilight" panose="020B0402040204020203" pitchFamily="34" charset="0"/>
            </a:rPr>
            <a:t>Procedure for creating this chart</a:t>
          </a:r>
          <a:endParaRPr lang="en-NZ" sz="1100" b="0" i="0">
            <a:latin typeface="+mj-lt"/>
            <a:cs typeface="Segoe UI Semilight" panose="020B0402040204020203" pitchFamily="34" charset="0"/>
          </a:endParaRPr>
        </a:p>
        <a:p>
          <a:r>
            <a:rPr lang="en-NZ" sz="1100">
              <a:latin typeface="+mj-lt"/>
              <a:cs typeface="Segoe UI Semilight" panose="020B0402040204020203" pitchFamily="34" charset="0"/>
            </a:rPr>
            <a:t>This chart explores the model's solution space. The data is created by manually varying the assumptions:</a:t>
          </a:r>
        </a:p>
        <a:p>
          <a:r>
            <a:rPr lang="en-NZ" sz="1100">
              <a:latin typeface="+mj-lt"/>
              <a:cs typeface="Segoe UI Semilight" panose="020B0402040204020203" pitchFamily="34" charset="0"/>
            </a:rPr>
            <a:t>- Coverage</a:t>
          </a:r>
          <a:r>
            <a:rPr lang="en-NZ" sz="1100" baseline="0">
              <a:latin typeface="+mj-lt"/>
              <a:cs typeface="Segoe UI Semilight" panose="020B0402040204020203" pitchFamily="34" charset="0"/>
            </a:rPr>
            <a:t> required. </a:t>
          </a:r>
          <a:r>
            <a:rPr lang="en-NZ" sz="1100">
              <a:latin typeface="+mj-lt"/>
              <a:cs typeface="Segoe UI Semilight" panose="020B0402040204020203" pitchFamily="34" charset="0"/>
            </a:rPr>
            <a:t>The number of facilities</a:t>
          </a:r>
          <a:r>
            <a:rPr lang="en-NZ" sz="1100" baseline="0">
              <a:latin typeface="+mj-lt"/>
              <a:cs typeface="Segoe UI Semilight" panose="020B0402040204020203" pitchFamily="34" charset="0"/>
            </a:rPr>
            <a:t> required to cover each area (either 0, meaning the model decides, or at least 1).</a:t>
          </a:r>
        </a:p>
        <a:p>
          <a:r>
            <a:rPr lang="en-NZ" sz="1100" baseline="0">
              <a:latin typeface="+mj-lt"/>
              <a:cs typeface="Segoe UI Semilight" panose="020B0402040204020203" pitchFamily="34" charset="0"/>
            </a:rPr>
            <a:t>- Must build. The number of facilities that the model must build (0 means that the model decides).</a:t>
          </a:r>
        </a:p>
        <a:p>
          <a:r>
            <a:rPr lang="en-NZ" sz="1100" baseline="0">
              <a:latin typeface="+mj-lt"/>
              <a:cs typeface="Segoe UI Semilight" panose="020B0402040204020203" pitchFamily="34" charset="0"/>
            </a:rPr>
            <a:t>Each point represents the optimal solution, if feasible, for the specified assumptions.</a:t>
          </a:r>
          <a:endParaRPr lang="en-NZ" sz="1100">
            <a:latin typeface="+mj-lt"/>
            <a:cs typeface="Segoe UI Semilight" panose="020B0402040204020203" pitchFamily="34" charset="0"/>
          </a:endParaRPr>
        </a:p>
      </xdr:txBody>
    </xdr:sp>
    <xdr:clientData/>
  </xdr:twoCellAnchor>
</xdr:wsDr>
</file>

<file path=xl/drawings/drawing4.xml><?xml version="1.0" encoding="utf-8"?>
<c:userShapes xmlns:c="http://schemas.openxmlformats.org/drawingml/2006/chart">
  <cdr:relSizeAnchor xmlns:cdr="http://schemas.openxmlformats.org/drawingml/2006/chartDrawing">
    <cdr:from>
      <cdr:x>0.84321</cdr:x>
      <cdr:y>0.68118</cdr:y>
    </cdr:from>
    <cdr:to>
      <cdr:x>0.99339</cdr:x>
      <cdr:y>0.75141</cdr:y>
    </cdr:to>
    <cdr:sp macro="" textlink="Control!$A$14">
      <cdr:nvSpPr>
        <cdr:cNvPr id="3" name="TextBox 2">
          <a:extLst xmlns:a="http://schemas.openxmlformats.org/drawingml/2006/main">
            <a:ext uri="{FF2B5EF4-FFF2-40B4-BE49-F238E27FC236}">
              <a16:creationId xmlns:a16="http://schemas.microsoft.com/office/drawing/2014/main" id="{88B55E7D-F65F-4074-9C72-6EB0C207596E}"/>
            </a:ext>
          </a:extLst>
        </cdr:cNvPr>
        <cdr:cNvSpPr txBox="1"/>
      </cdr:nvSpPr>
      <cdr:spPr>
        <a:xfrm xmlns:a="http://schemas.openxmlformats.org/drawingml/2006/main">
          <a:off x="6353747" y="2705696"/>
          <a:ext cx="1131634" cy="278957"/>
        </a:xfrm>
        <a:prstGeom xmlns:a="http://schemas.openxmlformats.org/drawingml/2006/main" prst="rect">
          <a:avLst/>
        </a:prstGeom>
      </cdr:spPr>
      <cdr:txBody>
        <a:bodyPr xmlns:a="http://schemas.openxmlformats.org/drawingml/2006/main" vertOverflow="clip" wrap="square" rIns="0" rtlCol="0"/>
        <a:lstStyle xmlns:a="http://schemas.openxmlformats.org/drawingml/2006/main"/>
        <a:p xmlns:a="http://schemas.openxmlformats.org/drawingml/2006/main">
          <a:pPr algn="r"/>
          <a:fld id="{BFE34641-2DB1-4EAE-B98E-4E4A859F8201}" type="TxLink">
            <a:rPr lang="en-US" sz="1100" b="0" i="0" u="none" strike="noStrike">
              <a:solidFill>
                <a:schemeClr val="accent1">
                  <a:lumMod val="60000"/>
                  <a:lumOff val="40000"/>
                </a:schemeClr>
              </a:solidFill>
              <a:latin typeface="+mj-lt"/>
              <a:cs typeface="Calibri"/>
            </a:rPr>
            <a:pPr algn="r"/>
            <a:t>&gt;= 0 per area</a:t>
          </a:fld>
          <a:endParaRPr lang="en-NZ" sz="1100">
            <a:solidFill>
              <a:schemeClr val="accent1">
                <a:lumMod val="60000"/>
                <a:lumOff val="40000"/>
              </a:schemeClr>
            </a:solidFill>
            <a:latin typeface="+mj-lt"/>
          </a:endParaRPr>
        </a:p>
      </cdr:txBody>
    </cdr:sp>
  </cdr:relSizeAnchor>
  <cdr:relSizeAnchor xmlns:cdr="http://schemas.openxmlformats.org/drawingml/2006/chartDrawing">
    <cdr:from>
      <cdr:x>0.84321</cdr:x>
      <cdr:y>0.81232</cdr:y>
    </cdr:from>
    <cdr:to>
      <cdr:x>0.99339</cdr:x>
      <cdr:y>0.88254</cdr:y>
    </cdr:to>
    <cdr:sp macro="" textlink="Control!$A$15">
      <cdr:nvSpPr>
        <cdr:cNvPr id="4" name="TextBox 3">
          <a:extLst xmlns:a="http://schemas.openxmlformats.org/drawingml/2006/main">
            <a:ext uri="{FF2B5EF4-FFF2-40B4-BE49-F238E27FC236}">
              <a16:creationId xmlns:a16="http://schemas.microsoft.com/office/drawing/2014/main" id="{439A8244-2803-4E57-B7D5-7162421F97CF}"/>
            </a:ext>
          </a:extLst>
        </cdr:cNvPr>
        <cdr:cNvSpPr txBox="1"/>
      </cdr:nvSpPr>
      <cdr:spPr>
        <a:xfrm xmlns:a="http://schemas.openxmlformats.org/drawingml/2006/main">
          <a:off x="6353747" y="3226590"/>
          <a:ext cx="1131634" cy="278917"/>
        </a:xfrm>
        <a:prstGeom xmlns:a="http://schemas.openxmlformats.org/drawingml/2006/main" prst="rect">
          <a:avLst/>
        </a:prstGeom>
      </cdr:spPr>
      <cdr:txBody>
        <a:bodyPr xmlns:a="http://schemas.openxmlformats.org/drawingml/2006/main" vertOverflow="clip" wrap="square" rIns="0" rtlCol="0"/>
        <a:lstStyle xmlns:a="http://schemas.openxmlformats.org/drawingml/2006/main"/>
        <a:p xmlns:a="http://schemas.openxmlformats.org/drawingml/2006/main">
          <a:pPr algn="r"/>
          <a:fld id="{B2833B1B-7547-487D-99A8-F02F96993C39}" type="TxLink">
            <a:rPr lang="en-US" sz="1100" b="0" i="0" u="none" strike="noStrike">
              <a:solidFill>
                <a:schemeClr val="accent2">
                  <a:lumMod val="60000"/>
                  <a:lumOff val="40000"/>
                </a:schemeClr>
              </a:solidFill>
              <a:latin typeface="+mj-lt"/>
              <a:cs typeface="Calibri"/>
            </a:rPr>
            <a:pPr algn="r"/>
            <a:t>&gt;= 1 per area</a:t>
          </a:fld>
          <a:endParaRPr lang="en-NZ" sz="1100">
            <a:solidFill>
              <a:schemeClr val="accent2">
                <a:lumMod val="60000"/>
                <a:lumOff val="40000"/>
              </a:schemeClr>
            </a:solidFill>
            <a:latin typeface="+mj-lt"/>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3</xdr:col>
      <xdr:colOff>0</xdr:colOff>
      <xdr:row>3</xdr:row>
      <xdr:rowOff>0</xdr:rowOff>
    </xdr:from>
    <xdr:to>
      <xdr:col>16</xdr:col>
      <xdr:colOff>0</xdr:colOff>
      <xdr:row>28</xdr:row>
      <xdr:rowOff>0</xdr:rowOff>
    </xdr:to>
    <xdr:sp macro="" textlink="">
      <xdr:nvSpPr>
        <xdr:cNvPr id="2" name="TextBox 1">
          <a:extLst>
            <a:ext uri="{FF2B5EF4-FFF2-40B4-BE49-F238E27FC236}">
              <a16:creationId xmlns:a16="http://schemas.microsoft.com/office/drawing/2014/main" id="{4349E723-3BE3-45EE-90BD-A234F82ED0CB}"/>
            </a:ext>
          </a:extLst>
        </xdr:cNvPr>
        <xdr:cNvSpPr txBox="1"/>
      </xdr:nvSpPr>
      <xdr:spPr>
        <a:xfrm>
          <a:off x="2190750" y="676275"/>
          <a:ext cx="7429500" cy="481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200" b="0" i="0">
              <a:latin typeface="+mn-lt"/>
              <a:cs typeface="Segoe UI Semilight" panose="020B0402040204020203" pitchFamily="34" charset="0"/>
            </a:rPr>
            <a:t>Named ranges</a:t>
          </a:r>
        </a:p>
        <a:p>
          <a:r>
            <a:rPr lang="en-NZ" sz="1100">
              <a:latin typeface="+mj-lt"/>
              <a:cs typeface="Segoe UI Semilight" panose="020B0402040204020203" pitchFamily="34" charset="0"/>
            </a:rPr>
            <a:t>To make the Solver dialog easier to understand, the model's data, formulae, and variables are defined as range names that use the following convention:</a:t>
          </a:r>
          <a:endParaRPr lang="en-NZ" sz="1100" baseline="0">
            <a:latin typeface="+mj-lt"/>
            <a:cs typeface="Segoe UI Semilight" panose="020B0402040204020203" pitchFamily="34" charset="0"/>
          </a:endParaRPr>
        </a:p>
        <a:p>
          <a:r>
            <a:rPr lang="en-NZ" sz="1100" baseline="0">
              <a:latin typeface="+mj-lt"/>
              <a:cs typeface="Segoe UI Semilight" panose="020B0402040204020203" pitchFamily="34" charset="0"/>
            </a:rPr>
            <a:t>- Data range names start with d.</a:t>
          </a:r>
        </a:p>
        <a:p>
          <a:r>
            <a:rPr lang="en-NZ" sz="1100" baseline="0">
              <a:latin typeface="+mj-lt"/>
              <a:cs typeface="Segoe UI Semilight" panose="020B0402040204020203" pitchFamily="34" charset="0"/>
            </a:rPr>
            <a:t>- Formulae range names start with f.</a:t>
          </a:r>
        </a:p>
        <a:p>
          <a:r>
            <a:rPr lang="en-NZ" sz="1100" baseline="0">
              <a:latin typeface="+mj-lt"/>
              <a:cs typeface="Segoe UI Semilight" panose="020B0402040204020203" pitchFamily="34" charset="0"/>
            </a:rPr>
            <a:t>- Variable range names start with v.</a:t>
          </a:r>
          <a:endParaRPr lang="en-NZ" sz="1100">
            <a:latin typeface="+mj-lt"/>
            <a:cs typeface="Segoe UI Semilight" panose="020B0402040204020203"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olvermax.com/"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96C7C-F2A9-46DD-A126-9EF2FB1344E4}">
  <sheetPr>
    <pageSetUpPr fitToPage="1"/>
  </sheetPr>
  <dimension ref="A1:L26"/>
  <sheetViews>
    <sheetView showGridLines="0" tabSelected="1" zoomScaleNormal="100" workbookViewId="0">
      <selection activeCell="A2" sqref="A2"/>
    </sheetView>
  </sheetViews>
  <sheetFormatPr defaultColWidth="0" defaultRowHeight="15" zeroHeight="1" x14ac:dyDescent="0.25"/>
  <cols>
    <col min="1" max="10" width="9" customWidth="1"/>
    <col min="11" max="11" width="17.75" customWidth="1"/>
    <col min="12" max="12" width="2.5" customWidth="1"/>
    <col min="13" max="16384" width="8" hidden="1"/>
  </cols>
  <sheetData>
    <row r="1" spans="1:11" ht="21" x14ac:dyDescent="0.35">
      <c r="A1" s="19" t="s">
        <v>24</v>
      </c>
    </row>
    <row r="2" spans="1:11" x14ac:dyDescent="0.25"/>
    <row r="3" spans="1:11" x14ac:dyDescent="0.25"/>
    <row r="4" spans="1:11" x14ac:dyDescent="0.25"/>
    <row r="5" spans="1:11" x14ac:dyDescent="0.25"/>
    <row r="6" spans="1:11" x14ac:dyDescent="0.25"/>
    <row r="7" spans="1:11" x14ac:dyDescent="0.25"/>
    <row r="8" spans="1:11" x14ac:dyDescent="0.25"/>
    <row r="9" spans="1:11" x14ac:dyDescent="0.25"/>
    <row r="10" spans="1:11" x14ac:dyDescent="0.25"/>
    <row r="11" spans="1:11" x14ac:dyDescent="0.25">
      <c r="K11" s="34" t="s">
        <v>33</v>
      </c>
    </row>
    <row r="12" spans="1:11" x14ac:dyDescent="0.25"/>
    <row r="13" spans="1:11" x14ac:dyDescent="0.25"/>
    <row r="14" spans="1:11" x14ac:dyDescent="0.25"/>
    <row r="15" spans="1:11" ht="15.75" x14ac:dyDescent="0.25">
      <c r="K15" s="20" t="s">
        <v>18</v>
      </c>
    </row>
    <row r="16" spans="1:11" x14ac:dyDescent="0.25">
      <c r="K16" s="12" t="s">
        <v>20</v>
      </c>
    </row>
    <row r="17" spans="11:11" x14ac:dyDescent="0.25">
      <c r="K17" s="13" t="s">
        <v>21</v>
      </c>
    </row>
    <row r="18" spans="11:11" x14ac:dyDescent="0.25">
      <c r="K18" s="15" t="s">
        <v>22</v>
      </c>
    </row>
    <row r="19" spans="11:11" x14ac:dyDescent="0.25">
      <c r="K19" s="54" t="s">
        <v>47</v>
      </c>
    </row>
    <row r="20" spans="11:11" x14ac:dyDescent="0.25">
      <c r="K20" s="14" t="s">
        <v>25</v>
      </c>
    </row>
    <row r="21" spans="11:11" x14ac:dyDescent="0.25">
      <c r="K21" s="17" t="s">
        <v>23</v>
      </c>
    </row>
    <row r="22" spans="11:11" x14ac:dyDescent="0.25"/>
    <row r="23" spans="11:11" ht="15.75" x14ac:dyDescent="0.25">
      <c r="K23" s="20" t="s">
        <v>19</v>
      </c>
    </row>
    <row r="24" spans="11:11" x14ac:dyDescent="0.25">
      <c r="K24" t="s">
        <v>49</v>
      </c>
    </row>
    <row r="25" spans="11:11" x14ac:dyDescent="0.25">
      <c r="K25" s="21">
        <v>44522</v>
      </c>
    </row>
    <row r="26" spans="11:11" x14ac:dyDescent="0.25"/>
  </sheetData>
  <hyperlinks>
    <hyperlink ref="K11" r:id="rId1" xr:uid="{89BBA00B-48F7-4111-A942-44FF0006F910}"/>
  </hyperlinks>
  <pageMargins left="0.59055118110236227" right="0.59055118110236227" top="0.59055118110236227" bottom="0.59055118110236227" header="0.31496062992125984" footer="0.31496062992125984"/>
  <pageSetup paperSize="9" orientation="landscape" horizontalDpi="4294967292" verticalDpi="0" r:id="rId2"/>
  <headerFooter>
    <oddFooter>&amp;LFile: &amp;F, Worksheet: &amp;A&amp;CPage &amp;P of &amp;N&amp;RCopyright www.solvermax.com</odd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A46E9-CC4A-4B91-822A-7B41D2623649}">
  <sheetPr codeName="Sheet1"/>
  <dimension ref="A1:AL80"/>
  <sheetViews>
    <sheetView showGridLines="0" zoomScaleNormal="100" workbookViewId="0">
      <selection activeCell="A2" sqref="A2"/>
    </sheetView>
  </sheetViews>
  <sheetFormatPr defaultColWidth="0" defaultRowHeight="15" zeroHeight="1" x14ac:dyDescent="0.25"/>
  <cols>
    <col min="1" max="2" width="8" style="23" customWidth="1"/>
    <col min="3" max="5" width="8.75" style="23" customWidth="1"/>
    <col min="6" max="6" width="2.75" style="23" customWidth="1"/>
    <col min="7" max="35" width="4.375" style="23" customWidth="1"/>
    <col min="36" max="36" width="2.5" style="23" customWidth="1"/>
    <col min="37" max="38" width="0" style="23" hidden="1" customWidth="1"/>
    <col min="39" max="16384" width="8" style="23" hidden="1"/>
  </cols>
  <sheetData>
    <row r="1" spans="1:35" ht="21" x14ac:dyDescent="0.35">
      <c r="A1" s="19" t="s">
        <v>48</v>
      </c>
      <c r="B1" s="22"/>
      <c r="C1" s="22"/>
    </row>
    <row r="2" spans="1:35" ht="15" customHeight="1" x14ac:dyDescent="0.25">
      <c r="A2" s="1"/>
      <c r="B2" s="26"/>
      <c r="C2" s="26"/>
      <c r="D2" s="1"/>
      <c r="E2" s="1"/>
    </row>
    <row r="3" spans="1:35" ht="17.25" x14ac:dyDescent="0.3">
      <c r="A3" s="18" t="s">
        <v>2</v>
      </c>
      <c r="B3" s="18"/>
      <c r="C3" s="18"/>
      <c r="D3" s="18"/>
      <c r="E3" s="18"/>
      <c r="G3" s="18" t="s">
        <v>29</v>
      </c>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row>
    <row r="4" spans="1:35" ht="15" customHeight="1" x14ac:dyDescent="0.25">
      <c r="A4" s="1" t="s">
        <v>1</v>
      </c>
      <c r="B4" s="26"/>
      <c r="C4" s="12">
        <v>0</v>
      </c>
      <c r="D4" s="1" t="s">
        <v>12</v>
      </c>
      <c r="E4" s="1"/>
      <c r="G4" s="1"/>
      <c r="H4" s="1"/>
      <c r="I4" s="1"/>
      <c r="J4" s="1"/>
      <c r="K4" s="1"/>
      <c r="L4" s="1"/>
      <c r="M4" s="1"/>
      <c r="N4" s="1"/>
      <c r="O4" s="1"/>
      <c r="P4" s="1"/>
      <c r="Q4" s="1"/>
      <c r="R4" s="1"/>
      <c r="S4" s="1"/>
      <c r="T4" s="1"/>
      <c r="U4" s="1"/>
      <c r="V4" s="1"/>
      <c r="W4" s="1"/>
      <c r="X4" s="1"/>
      <c r="Y4" s="1"/>
      <c r="Z4" s="1"/>
      <c r="AA4" s="1"/>
      <c r="AB4" s="1"/>
      <c r="AC4" s="1"/>
      <c r="AD4" s="1"/>
      <c r="AE4" s="1"/>
      <c r="AF4" s="1"/>
      <c r="AG4" s="1"/>
      <c r="AH4" s="1"/>
      <c r="AI4" s="1"/>
    </row>
    <row r="5" spans="1:35" ht="15" customHeight="1" x14ac:dyDescent="0.25">
      <c r="A5" s="1" t="s">
        <v>13</v>
      </c>
      <c r="B5" s="26"/>
      <c r="C5" s="12">
        <v>0</v>
      </c>
      <c r="D5" s="1" t="s">
        <v>8</v>
      </c>
      <c r="E5" s="1"/>
      <c r="G5" s="1"/>
      <c r="H5" s="1"/>
      <c r="I5" s="1"/>
      <c r="J5" s="1"/>
      <c r="K5" s="1"/>
      <c r="L5" s="1"/>
      <c r="M5" s="1"/>
      <c r="N5" s="1"/>
      <c r="O5" s="1"/>
      <c r="P5" s="1"/>
      <c r="Q5" s="1"/>
      <c r="R5" s="1"/>
      <c r="S5" s="1"/>
      <c r="T5" s="1"/>
      <c r="U5" s="1"/>
      <c r="V5" s="1"/>
      <c r="W5" s="1"/>
      <c r="X5" s="1"/>
      <c r="Y5" s="1"/>
      <c r="Z5" s="1"/>
      <c r="AA5" s="1"/>
      <c r="AB5" s="1"/>
      <c r="AC5" s="1"/>
      <c r="AD5" s="1"/>
      <c r="AE5" s="1"/>
      <c r="AF5" s="1"/>
      <c r="AG5" s="1"/>
      <c r="AH5" s="1"/>
      <c r="AI5" s="1"/>
    </row>
    <row r="6" spans="1:35" ht="15" customHeight="1" x14ac:dyDescent="0.25">
      <c r="A6" s="1"/>
      <c r="B6" s="1"/>
      <c r="C6" s="1"/>
      <c r="D6" s="1"/>
      <c r="E6" s="1"/>
      <c r="F6" s="1"/>
      <c r="G6" s="1"/>
      <c r="H6" s="26"/>
      <c r="I6" s="26"/>
      <c r="J6" s="27"/>
      <c r="K6" s="1"/>
      <c r="L6" s="1"/>
      <c r="M6" s="1"/>
      <c r="N6" s="1"/>
      <c r="O6" s="1"/>
      <c r="P6" s="1"/>
      <c r="Q6" s="1"/>
      <c r="R6" s="1"/>
      <c r="S6" s="1"/>
      <c r="T6" s="1"/>
      <c r="U6" s="1"/>
      <c r="V6" s="1"/>
      <c r="W6" s="1"/>
      <c r="X6" s="1"/>
      <c r="Y6" s="1"/>
      <c r="Z6" s="1"/>
      <c r="AA6" s="1"/>
      <c r="AB6" s="1"/>
      <c r="AC6" s="1"/>
      <c r="AD6" s="1"/>
      <c r="AE6" s="1"/>
      <c r="AF6" s="1"/>
      <c r="AG6" s="1"/>
      <c r="AH6" s="1"/>
      <c r="AI6" s="1"/>
    </row>
    <row r="7" spans="1:35" ht="17.25" x14ac:dyDescent="0.3">
      <c r="A7" s="18" t="s">
        <v>5</v>
      </c>
      <c r="B7" s="18"/>
      <c r="C7" s="18"/>
      <c r="D7" s="18"/>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row>
    <row r="8" spans="1:35" ht="15" customHeight="1" x14ac:dyDescent="0.25">
      <c r="A8" s="2" t="s">
        <v>4</v>
      </c>
      <c r="B8" s="2"/>
      <c r="C8" s="2"/>
      <c r="D8" s="3" t="str">
        <f>DollarLabel</f>
        <v>$000 pa</v>
      </c>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row>
    <row r="9" spans="1:35" ht="15" customHeight="1" x14ac:dyDescent="0.25">
      <c r="A9" s="1" t="s">
        <v>3</v>
      </c>
      <c r="B9" s="1"/>
      <c r="C9" s="1"/>
      <c r="D9" s="4">
        <f>SUM(AB72:AH78)</f>
        <v>2922</v>
      </c>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row>
    <row r="10" spans="1:35" ht="15" customHeight="1" x14ac:dyDescent="0.25">
      <c r="A10" s="7" t="s">
        <v>10</v>
      </c>
      <c r="B10" s="1"/>
      <c r="C10" s="1"/>
      <c r="D10" s="4">
        <f>SUM(H72:N78)</f>
        <v>534</v>
      </c>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row>
    <row r="11" spans="1:35" ht="15" customHeight="1" x14ac:dyDescent="0.25">
      <c r="A11" s="7" t="s">
        <v>9</v>
      </c>
      <c r="B11" s="1"/>
      <c r="C11" s="1"/>
      <c r="D11" s="4">
        <f>SUM(R72:X78)</f>
        <v>594</v>
      </c>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row>
    <row r="12" spans="1:35" ht="15" customHeight="1" x14ac:dyDescent="0.25">
      <c r="A12" s="5" t="s">
        <v>11</v>
      </c>
      <c r="B12" s="6"/>
      <c r="C12" s="6"/>
      <c r="D12" s="37">
        <f>D9-(D10+D11)</f>
        <v>1794</v>
      </c>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row>
    <row r="13" spans="1:35" ht="15" customHeight="1" x14ac:dyDescent="0.25">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row>
    <row r="14" spans="1:35" ht="15" customHeight="1" x14ac:dyDescent="0.25">
      <c r="A14" s="1" t="s">
        <v>28</v>
      </c>
      <c r="B14" s="4">
        <f>SUM(vBuild)</f>
        <v>5</v>
      </c>
      <c r="C14" s="9" t="str">
        <f>"with "&amp;TEXT(SUM(vHasService)/COUNTA(H36:N42),"0%")&amp;" coverage"</f>
        <v>with 78% coverage</v>
      </c>
      <c r="D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row>
    <row r="15" spans="1:35" x14ac:dyDescent="0.25">
      <c r="C15" s="9" t="str">
        <f>"and "&amp;TEXT(D9/SUM(AB36:AH42),"0%")&amp;" of potential revenue"</f>
        <v>and 84% of potential revenue</v>
      </c>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row>
    <row r="16" spans="1:35" ht="15" customHeight="1" x14ac:dyDescent="0.25"/>
    <row r="17" spans="36:36" ht="15" customHeight="1" x14ac:dyDescent="0.25"/>
    <row r="18" spans="36:36" ht="15" customHeight="1" x14ac:dyDescent="0.25"/>
    <row r="19" spans="36:36" ht="15" customHeight="1" x14ac:dyDescent="0.25"/>
    <row r="20" spans="36:36" ht="15" customHeight="1" x14ac:dyDescent="0.25"/>
    <row r="21" spans="36:36" ht="15" customHeight="1" x14ac:dyDescent="0.25"/>
    <row r="22" spans="36:36" ht="15" customHeight="1" x14ac:dyDescent="0.25"/>
    <row r="23" spans="36:36" ht="15" customHeight="1" x14ac:dyDescent="0.25"/>
    <row r="24" spans="36:36" ht="15" customHeight="1" x14ac:dyDescent="0.25"/>
    <row r="25" spans="36:36" ht="15" customHeight="1" x14ac:dyDescent="0.25"/>
    <row r="26" spans="36:36" ht="15" customHeight="1" x14ac:dyDescent="0.25"/>
    <row r="27" spans="36:36" ht="15" customHeight="1" x14ac:dyDescent="0.25"/>
    <row r="28" spans="36:36" ht="15" customHeight="1" x14ac:dyDescent="0.25"/>
    <row r="29" spans="36:36" ht="15" customHeight="1" x14ac:dyDescent="0.25"/>
    <row r="30" spans="36:36" ht="15" customHeight="1" x14ac:dyDescent="0.25"/>
    <row r="31" spans="36:36" ht="15" customHeight="1" x14ac:dyDescent="0.25">
      <c r="AJ31" s="24"/>
    </row>
    <row r="32" spans="36:36" ht="15" customHeight="1" x14ac:dyDescent="0.25">
      <c r="AJ32" s="24"/>
    </row>
    <row r="33" spans="7:35" ht="17.25" x14ac:dyDescent="0.3">
      <c r="G33" s="18" t="s">
        <v>20</v>
      </c>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row>
    <row r="34" spans="7:35" ht="26.25" customHeight="1" x14ac:dyDescent="0.25">
      <c r="G34" s="20" t="str">
        <f>"Build cost (annualized, if built) "&amp;DollarLabel</f>
        <v>Build cost (annualized, if built) $000 pa</v>
      </c>
      <c r="H34"/>
      <c r="I34"/>
      <c r="J34"/>
      <c r="K34"/>
      <c r="L34"/>
      <c r="M34"/>
      <c r="N34"/>
      <c r="O34"/>
      <c r="P34"/>
      <c r="Q34" s="20" t="str">
        <f>"Operating cost (if built) "&amp;DollarLabel</f>
        <v>Operating cost (if built) $000 pa</v>
      </c>
      <c r="R34"/>
      <c r="S34"/>
      <c r="T34"/>
      <c r="U34"/>
      <c r="V34"/>
      <c r="W34"/>
      <c r="X34"/>
      <c r="Y34"/>
      <c r="Z34"/>
      <c r="AA34" s="20" t="str">
        <f>"Area revenue (if covered) "&amp;DollarLabel</f>
        <v>Area revenue (if covered) $000 pa</v>
      </c>
      <c r="AB34"/>
      <c r="AC34"/>
      <c r="AD34"/>
      <c r="AE34"/>
      <c r="AF34"/>
      <c r="AG34"/>
    </row>
    <row r="35" spans="7:35" ht="26.25" customHeight="1" x14ac:dyDescent="0.25">
      <c r="G35" s="29">
        <v>0</v>
      </c>
      <c r="H35" s="29">
        <v>0</v>
      </c>
      <c r="I35" s="29">
        <v>0</v>
      </c>
      <c r="J35" s="29">
        <v>0</v>
      </c>
      <c r="K35" s="29">
        <v>0</v>
      </c>
      <c r="L35" s="29">
        <v>0</v>
      </c>
      <c r="M35" s="29">
        <v>0</v>
      </c>
      <c r="N35" s="29">
        <v>0</v>
      </c>
      <c r="O35" s="29">
        <v>0</v>
      </c>
      <c r="P35"/>
      <c r="Q35" s="29">
        <v>0</v>
      </c>
      <c r="R35" s="29">
        <v>0</v>
      </c>
      <c r="S35" s="29">
        <v>0</v>
      </c>
      <c r="T35" s="29">
        <v>0</v>
      </c>
      <c r="U35" s="29">
        <v>0</v>
      </c>
      <c r="V35" s="29">
        <v>0</v>
      </c>
      <c r="W35" s="29">
        <v>0</v>
      </c>
      <c r="X35" s="29">
        <v>0</v>
      </c>
      <c r="Y35" s="29">
        <v>0</v>
      </c>
      <c r="Z35"/>
      <c r="AA35" s="29">
        <v>0</v>
      </c>
      <c r="AB35" s="29">
        <v>0</v>
      </c>
      <c r="AC35" s="29">
        <v>0</v>
      </c>
      <c r="AD35" s="29">
        <v>0</v>
      </c>
      <c r="AE35" s="29">
        <v>0</v>
      </c>
      <c r="AF35" s="29">
        <v>0</v>
      </c>
      <c r="AG35" s="29">
        <v>0</v>
      </c>
      <c r="AH35" s="29">
        <v>0</v>
      </c>
      <c r="AI35" s="29">
        <v>0</v>
      </c>
    </row>
    <row r="36" spans="7:35" ht="26.25" customHeight="1" x14ac:dyDescent="0.25">
      <c r="G36" s="29">
        <v>0</v>
      </c>
      <c r="H36" s="38">
        <v>102</v>
      </c>
      <c r="I36" s="38">
        <v>66</v>
      </c>
      <c r="J36" s="38">
        <v>246</v>
      </c>
      <c r="K36" s="38">
        <v>396</v>
      </c>
      <c r="L36" s="38">
        <v>282</v>
      </c>
      <c r="M36" s="38">
        <v>492</v>
      </c>
      <c r="N36" s="38">
        <v>366</v>
      </c>
      <c r="O36" s="29">
        <v>0</v>
      </c>
      <c r="P36" s="1"/>
      <c r="Q36" s="29">
        <v>0</v>
      </c>
      <c r="R36" s="38">
        <v>196</v>
      </c>
      <c r="S36" s="38">
        <v>152</v>
      </c>
      <c r="T36" s="38">
        <v>116</v>
      </c>
      <c r="U36" s="38">
        <v>94</v>
      </c>
      <c r="V36" s="38">
        <v>120</v>
      </c>
      <c r="W36" s="38">
        <v>86</v>
      </c>
      <c r="X36" s="38">
        <v>208</v>
      </c>
      <c r="Y36" s="29">
        <v>0</v>
      </c>
      <c r="AA36" s="29">
        <v>0</v>
      </c>
      <c r="AB36" s="38">
        <v>80</v>
      </c>
      <c r="AC36" s="38">
        <v>55</v>
      </c>
      <c r="AD36" s="38">
        <v>102</v>
      </c>
      <c r="AE36" s="38">
        <v>130</v>
      </c>
      <c r="AF36" s="38">
        <v>47</v>
      </c>
      <c r="AG36" s="38">
        <v>27</v>
      </c>
      <c r="AH36" s="38">
        <v>65</v>
      </c>
      <c r="AI36" s="29">
        <v>0</v>
      </c>
    </row>
    <row r="37" spans="7:35" ht="26.25" customHeight="1" x14ac:dyDescent="0.25">
      <c r="G37" s="29">
        <v>0</v>
      </c>
      <c r="H37" s="38">
        <v>72</v>
      </c>
      <c r="I37" s="38">
        <v>162</v>
      </c>
      <c r="J37" s="38">
        <v>170</v>
      </c>
      <c r="K37" s="38">
        <v>87</v>
      </c>
      <c r="L37" s="38">
        <v>150</v>
      </c>
      <c r="M37" s="38">
        <v>390</v>
      </c>
      <c r="N37" s="38">
        <v>312</v>
      </c>
      <c r="O37" s="29">
        <v>0</v>
      </c>
      <c r="P37" s="1"/>
      <c r="Q37" s="29">
        <v>0</v>
      </c>
      <c r="R37" s="38">
        <v>130</v>
      </c>
      <c r="S37" s="38">
        <v>72</v>
      </c>
      <c r="T37" s="38">
        <v>102</v>
      </c>
      <c r="U37" s="38">
        <v>68</v>
      </c>
      <c r="V37" s="38">
        <v>152</v>
      </c>
      <c r="W37" s="38">
        <v>130</v>
      </c>
      <c r="X37" s="38">
        <v>230</v>
      </c>
      <c r="Y37" s="29">
        <v>0</v>
      </c>
      <c r="AA37" s="29">
        <v>0</v>
      </c>
      <c r="AB37" s="38">
        <v>80</v>
      </c>
      <c r="AC37" s="38">
        <v>61</v>
      </c>
      <c r="AD37" s="38">
        <v>90</v>
      </c>
      <c r="AE37" s="38">
        <v>72</v>
      </c>
      <c r="AF37" s="38">
        <v>93</v>
      </c>
      <c r="AG37" s="38">
        <v>28</v>
      </c>
      <c r="AH37" s="38">
        <v>14</v>
      </c>
      <c r="AI37" s="29">
        <v>0</v>
      </c>
    </row>
    <row r="38" spans="7:35" ht="26.25" customHeight="1" x14ac:dyDescent="0.25">
      <c r="G38" s="29">
        <v>0</v>
      </c>
      <c r="H38" s="38">
        <v>96</v>
      </c>
      <c r="I38" s="38">
        <v>126</v>
      </c>
      <c r="J38" s="38">
        <v>84</v>
      </c>
      <c r="K38" s="38">
        <v>128</v>
      </c>
      <c r="L38" s="38">
        <v>176</v>
      </c>
      <c r="M38" s="38">
        <v>210</v>
      </c>
      <c r="N38" s="38">
        <v>168</v>
      </c>
      <c r="O38" s="29">
        <v>0</v>
      </c>
      <c r="P38" s="1"/>
      <c r="Q38" s="29">
        <v>0</v>
      </c>
      <c r="R38" s="38">
        <v>64</v>
      </c>
      <c r="S38" s="38">
        <v>194</v>
      </c>
      <c r="T38" s="38">
        <v>144</v>
      </c>
      <c r="U38" s="38">
        <v>50</v>
      </c>
      <c r="V38" s="38">
        <v>172</v>
      </c>
      <c r="W38" s="38">
        <v>130</v>
      </c>
      <c r="X38" s="38">
        <v>64</v>
      </c>
      <c r="Y38" s="29">
        <v>0</v>
      </c>
      <c r="AA38" s="29">
        <v>0</v>
      </c>
      <c r="AB38" s="38">
        <v>64</v>
      </c>
      <c r="AC38" s="38">
        <v>72</v>
      </c>
      <c r="AD38" s="38">
        <v>84</v>
      </c>
      <c r="AE38" s="38">
        <v>85</v>
      </c>
      <c r="AF38" s="38">
        <v>96</v>
      </c>
      <c r="AG38" s="38">
        <v>76</v>
      </c>
      <c r="AH38" s="38">
        <v>90</v>
      </c>
      <c r="AI38" s="29">
        <v>0</v>
      </c>
    </row>
    <row r="39" spans="7:35" ht="26.25" customHeight="1" x14ac:dyDescent="0.25">
      <c r="G39" s="29">
        <v>0</v>
      </c>
      <c r="H39" s="38">
        <v>414</v>
      </c>
      <c r="I39" s="38">
        <v>402</v>
      </c>
      <c r="J39" s="38">
        <v>168</v>
      </c>
      <c r="K39" s="38">
        <v>215</v>
      </c>
      <c r="L39" s="38">
        <v>105</v>
      </c>
      <c r="M39" s="38">
        <v>90</v>
      </c>
      <c r="N39" s="38">
        <v>330</v>
      </c>
      <c r="O39" s="29">
        <v>0</v>
      </c>
      <c r="P39" s="1"/>
      <c r="Q39" s="29">
        <v>0</v>
      </c>
      <c r="R39" s="38">
        <v>80</v>
      </c>
      <c r="S39" s="38">
        <v>86</v>
      </c>
      <c r="T39" s="38">
        <v>72</v>
      </c>
      <c r="U39" s="38">
        <v>86</v>
      </c>
      <c r="V39" s="38">
        <v>122</v>
      </c>
      <c r="W39" s="38">
        <v>152</v>
      </c>
      <c r="X39" s="38">
        <v>188</v>
      </c>
      <c r="Y39" s="29">
        <v>0</v>
      </c>
      <c r="AA39" s="29">
        <v>0</v>
      </c>
      <c r="AB39" s="38">
        <v>83</v>
      </c>
      <c r="AC39" s="38">
        <v>86</v>
      </c>
      <c r="AD39" s="38">
        <v>67</v>
      </c>
      <c r="AE39" s="38">
        <v>128</v>
      </c>
      <c r="AF39" s="38">
        <v>75</v>
      </c>
      <c r="AG39" s="38">
        <v>55</v>
      </c>
      <c r="AH39" s="38">
        <v>94</v>
      </c>
      <c r="AI39" s="29">
        <v>0</v>
      </c>
    </row>
    <row r="40" spans="7:35" ht="26.25" customHeight="1" x14ac:dyDescent="0.25">
      <c r="G40" s="29">
        <v>0</v>
      </c>
      <c r="H40" s="38">
        <v>474</v>
      </c>
      <c r="I40" s="38">
        <v>108</v>
      </c>
      <c r="J40" s="38">
        <v>264</v>
      </c>
      <c r="K40" s="38">
        <v>304</v>
      </c>
      <c r="L40" s="38">
        <v>528</v>
      </c>
      <c r="M40" s="38">
        <v>360</v>
      </c>
      <c r="N40" s="38">
        <v>102</v>
      </c>
      <c r="O40" s="29">
        <v>0</v>
      </c>
      <c r="P40" s="1"/>
      <c r="Q40" s="29">
        <v>0</v>
      </c>
      <c r="R40" s="38">
        <v>108</v>
      </c>
      <c r="S40" s="38">
        <v>202</v>
      </c>
      <c r="T40" s="38">
        <v>130</v>
      </c>
      <c r="U40" s="38">
        <v>100</v>
      </c>
      <c r="V40" s="38">
        <v>116</v>
      </c>
      <c r="W40" s="38">
        <v>136</v>
      </c>
      <c r="X40" s="38">
        <v>194</v>
      </c>
      <c r="Y40" s="29">
        <v>0</v>
      </c>
      <c r="AA40" s="29">
        <v>0</v>
      </c>
      <c r="AB40" s="38">
        <v>88</v>
      </c>
      <c r="AC40" s="38">
        <v>91</v>
      </c>
      <c r="AD40" s="38">
        <v>73</v>
      </c>
      <c r="AE40" s="38">
        <v>125</v>
      </c>
      <c r="AF40" s="38">
        <v>135</v>
      </c>
      <c r="AG40" s="38">
        <v>41</v>
      </c>
      <c r="AH40" s="38">
        <v>53</v>
      </c>
      <c r="AI40" s="29">
        <v>0</v>
      </c>
    </row>
    <row r="41" spans="7:35" ht="26.25" customHeight="1" x14ac:dyDescent="0.25">
      <c r="G41" s="29">
        <v>0</v>
      </c>
      <c r="H41" s="38">
        <v>201</v>
      </c>
      <c r="I41" s="38">
        <v>282</v>
      </c>
      <c r="J41" s="38">
        <v>268</v>
      </c>
      <c r="K41" s="38">
        <v>126</v>
      </c>
      <c r="L41" s="38">
        <v>234</v>
      </c>
      <c r="M41" s="38">
        <v>162</v>
      </c>
      <c r="N41" s="38">
        <v>378</v>
      </c>
      <c r="O41" s="29">
        <v>0</v>
      </c>
      <c r="P41" s="27"/>
      <c r="Q41" s="29">
        <v>0</v>
      </c>
      <c r="R41" s="38">
        <v>380</v>
      </c>
      <c r="S41" s="38">
        <v>520</v>
      </c>
      <c r="T41" s="38">
        <v>172</v>
      </c>
      <c r="U41" s="38">
        <v>162</v>
      </c>
      <c r="V41" s="38">
        <v>188</v>
      </c>
      <c r="W41" s="38">
        <v>72</v>
      </c>
      <c r="X41" s="38">
        <v>310</v>
      </c>
      <c r="Y41" s="29">
        <v>0</v>
      </c>
      <c r="AA41" s="29">
        <v>0</v>
      </c>
      <c r="AB41" s="38">
        <v>32</v>
      </c>
      <c r="AC41" s="38">
        <v>34</v>
      </c>
      <c r="AD41" s="38">
        <v>94</v>
      </c>
      <c r="AE41" s="38">
        <v>86</v>
      </c>
      <c r="AF41" s="38">
        <v>76</v>
      </c>
      <c r="AG41" s="38">
        <v>92</v>
      </c>
      <c r="AH41" s="38">
        <v>28</v>
      </c>
      <c r="AI41" s="29">
        <v>0</v>
      </c>
    </row>
    <row r="42" spans="7:35" ht="26.25" customHeight="1" x14ac:dyDescent="0.25">
      <c r="G42" s="29">
        <v>0</v>
      </c>
      <c r="H42" s="38">
        <v>540</v>
      </c>
      <c r="I42" s="38">
        <v>468</v>
      </c>
      <c r="J42" s="38">
        <v>396</v>
      </c>
      <c r="K42" s="38">
        <v>268</v>
      </c>
      <c r="L42" s="38">
        <v>468</v>
      </c>
      <c r="M42" s="38">
        <v>498</v>
      </c>
      <c r="N42" s="38">
        <v>492</v>
      </c>
      <c r="O42" s="29">
        <v>0</v>
      </c>
      <c r="P42" s="27"/>
      <c r="Q42" s="29">
        <v>0</v>
      </c>
      <c r="R42" s="38">
        <v>560</v>
      </c>
      <c r="S42" s="38">
        <v>220</v>
      </c>
      <c r="T42" s="38">
        <v>166</v>
      </c>
      <c r="U42" s="38">
        <v>36</v>
      </c>
      <c r="V42" s="38">
        <v>94</v>
      </c>
      <c r="W42" s="38">
        <v>194</v>
      </c>
      <c r="X42" s="38">
        <v>122</v>
      </c>
      <c r="Y42" s="29">
        <v>0</v>
      </c>
      <c r="AA42" s="29">
        <v>0</v>
      </c>
      <c r="AB42" s="38">
        <v>17</v>
      </c>
      <c r="AC42" s="38">
        <v>12</v>
      </c>
      <c r="AD42" s="38">
        <v>69</v>
      </c>
      <c r="AE42" s="38">
        <v>63</v>
      </c>
      <c r="AF42" s="38">
        <v>88</v>
      </c>
      <c r="AG42" s="38">
        <v>24</v>
      </c>
      <c r="AH42" s="38">
        <v>67</v>
      </c>
      <c r="AI42" s="29">
        <v>0</v>
      </c>
    </row>
    <row r="43" spans="7:35" ht="26.25" customHeight="1" x14ac:dyDescent="0.25">
      <c r="G43" s="29">
        <v>0</v>
      </c>
      <c r="H43" s="29">
        <v>0</v>
      </c>
      <c r="I43" s="29">
        <v>0</v>
      </c>
      <c r="J43" s="29">
        <v>0</v>
      </c>
      <c r="K43" s="29">
        <v>0</v>
      </c>
      <c r="L43" s="29">
        <v>0</v>
      </c>
      <c r="M43" s="29">
        <v>0</v>
      </c>
      <c r="N43" s="29">
        <v>0</v>
      </c>
      <c r="O43" s="29">
        <v>0</v>
      </c>
      <c r="P43" s="27"/>
      <c r="Q43" s="29">
        <v>0</v>
      </c>
      <c r="R43" s="29">
        <v>0</v>
      </c>
      <c r="S43" s="29">
        <v>0</v>
      </c>
      <c r="T43" s="29">
        <v>0</v>
      </c>
      <c r="U43" s="29">
        <v>0</v>
      </c>
      <c r="V43" s="29">
        <v>0</v>
      </c>
      <c r="W43" s="29">
        <v>0</v>
      </c>
      <c r="X43" s="29">
        <v>0</v>
      </c>
      <c r="Y43" s="29">
        <v>0</v>
      </c>
      <c r="AA43" s="29">
        <v>0</v>
      </c>
      <c r="AB43" s="29">
        <v>0</v>
      </c>
      <c r="AC43" s="29">
        <v>0</v>
      </c>
      <c r="AD43" s="29">
        <v>0</v>
      </c>
      <c r="AE43" s="29">
        <v>0</v>
      </c>
      <c r="AF43" s="29">
        <v>0</v>
      </c>
      <c r="AG43" s="29">
        <v>0</v>
      </c>
      <c r="AH43" s="29">
        <v>0</v>
      </c>
      <c r="AI43" s="29">
        <v>0</v>
      </c>
    </row>
    <row r="44" spans="7:35" x14ac:dyDescent="0.25">
      <c r="N44" s="27"/>
      <c r="O44" s="27"/>
      <c r="P44" s="27"/>
    </row>
    <row r="45" spans="7:35" ht="17.25" x14ac:dyDescent="0.3">
      <c r="G45" s="18" t="s">
        <v>30</v>
      </c>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row>
    <row r="46" spans="7:35" x14ac:dyDescent="0.25">
      <c r="H46"/>
      <c r="I46" s="33" t="s">
        <v>31</v>
      </c>
      <c r="J46" s="33" t="s">
        <v>32</v>
      </c>
      <c r="N46" s="27"/>
      <c r="O46" s="27"/>
      <c r="P46" s="27"/>
    </row>
    <row r="47" spans="7:35" x14ac:dyDescent="0.25">
      <c r="G47" t="s">
        <v>13</v>
      </c>
      <c r="H47" s="1"/>
      <c r="I47" s="1">
        <f>IF(dMustBuild=0,0,dMustBuild)</f>
        <v>0</v>
      </c>
      <c r="J47" s="1">
        <f>IF(dMustBuild=0,COUNTA($H$36:$N$42),dMustBuild)</f>
        <v>49</v>
      </c>
      <c r="N47" s="27"/>
      <c r="O47" s="27"/>
      <c r="P47" s="27"/>
    </row>
    <row r="48" spans="7:35" x14ac:dyDescent="0.25">
      <c r="N48" s="27"/>
      <c r="O48" s="27"/>
      <c r="P48" s="27"/>
    </row>
    <row r="49" spans="7:35" ht="17.25" x14ac:dyDescent="0.3">
      <c r="G49" s="18" t="s">
        <v>6</v>
      </c>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row>
    <row r="50" spans="7:35" ht="26.25" customHeight="1" x14ac:dyDescent="0.25">
      <c r="G50" s="20" t="s">
        <v>0</v>
      </c>
      <c r="H50"/>
      <c r="I50"/>
      <c r="J50"/>
      <c r="K50"/>
      <c r="L50"/>
      <c r="M50"/>
      <c r="N50"/>
      <c r="O50"/>
      <c r="P50"/>
      <c r="Q50" s="20" t="s">
        <v>26</v>
      </c>
      <c r="S50"/>
      <c r="T50"/>
      <c r="U50"/>
      <c r="V50"/>
      <c r="W50"/>
      <c r="X50"/>
      <c r="Y50"/>
      <c r="Z50"/>
      <c r="AA50"/>
      <c r="AB50"/>
      <c r="AC50"/>
    </row>
    <row r="51" spans="7:35" ht="26.25" customHeight="1" x14ac:dyDescent="0.25">
      <c r="G51" s="29">
        <v>0</v>
      </c>
      <c r="H51" s="29">
        <v>0</v>
      </c>
      <c r="I51" s="29">
        <v>0</v>
      </c>
      <c r="J51" s="29">
        <v>0</v>
      </c>
      <c r="K51" s="29">
        <v>0</v>
      </c>
      <c r="L51" s="29">
        <v>0</v>
      </c>
      <c r="M51" s="29">
        <v>0</v>
      </c>
      <c r="N51" s="29">
        <v>0</v>
      </c>
      <c r="O51" s="29">
        <v>0</v>
      </c>
      <c r="P51" s="1"/>
      <c r="Q51" s="29">
        <v>0</v>
      </c>
      <c r="R51" s="29">
        <v>0</v>
      </c>
      <c r="S51" s="29">
        <v>0</v>
      </c>
      <c r="T51" s="29">
        <v>0</v>
      </c>
      <c r="U51" s="29">
        <v>0</v>
      </c>
      <c r="V51" s="29">
        <v>0</v>
      </c>
      <c r="W51" s="29">
        <v>0</v>
      </c>
      <c r="X51" s="29">
        <v>0</v>
      </c>
      <c r="Y51" s="29">
        <v>0</v>
      </c>
    </row>
    <row r="52" spans="7:35" ht="26.25" customHeight="1" x14ac:dyDescent="0.25">
      <c r="G52" s="29">
        <v>0</v>
      </c>
      <c r="H52" s="25">
        <v>0</v>
      </c>
      <c r="I52" s="25">
        <v>0</v>
      </c>
      <c r="J52" s="25">
        <v>0</v>
      </c>
      <c r="K52" s="25">
        <v>0</v>
      </c>
      <c r="L52" s="25">
        <v>0</v>
      </c>
      <c r="M52" s="25">
        <v>0</v>
      </c>
      <c r="N52" s="25">
        <v>0</v>
      </c>
      <c r="O52" s="29">
        <v>0</v>
      </c>
      <c r="P52" s="1"/>
      <c r="Q52" s="29">
        <v>0</v>
      </c>
      <c r="R52" s="30">
        <v>1</v>
      </c>
      <c r="S52" s="30">
        <v>1</v>
      </c>
      <c r="T52" s="30">
        <v>1</v>
      </c>
      <c r="U52" s="30">
        <v>1</v>
      </c>
      <c r="V52" s="30">
        <v>1</v>
      </c>
      <c r="W52" s="30">
        <v>0</v>
      </c>
      <c r="X52" s="30">
        <v>0</v>
      </c>
      <c r="Y52" s="29">
        <v>0</v>
      </c>
    </row>
    <row r="53" spans="7:35" ht="26.25" customHeight="1" x14ac:dyDescent="0.25">
      <c r="G53" s="29">
        <v>0</v>
      </c>
      <c r="H53" s="25">
        <v>1</v>
      </c>
      <c r="I53" s="25">
        <v>0</v>
      </c>
      <c r="J53" s="25">
        <v>0</v>
      </c>
      <c r="K53" s="25">
        <v>1</v>
      </c>
      <c r="L53" s="25">
        <v>0</v>
      </c>
      <c r="M53" s="25">
        <v>0</v>
      </c>
      <c r="N53" s="25">
        <v>0</v>
      </c>
      <c r="O53" s="29">
        <v>0</v>
      </c>
      <c r="P53" s="1"/>
      <c r="Q53" s="29">
        <v>0</v>
      </c>
      <c r="R53" s="30">
        <v>1</v>
      </c>
      <c r="S53" s="30">
        <v>1</v>
      </c>
      <c r="T53" s="30">
        <v>1</v>
      </c>
      <c r="U53" s="30">
        <v>1</v>
      </c>
      <c r="V53" s="30">
        <v>1</v>
      </c>
      <c r="W53" s="30">
        <v>0</v>
      </c>
      <c r="X53" s="30">
        <v>0</v>
      </c>
      <c r="Y53" s="29">
        <v>0</v>
      </c>
    </row>
    <row r="54" spans="7:35" ht="26.25" customHeight="1" x14ac:dyDescent="0.25">
      <c r="G54" s="29">
        <v>0</v>
      </c>
      <c r="H54" s="25">
        <v>0</v>
      </c>
      <c r="I54" s="25">
        <v>0</v>
      </c>
      <c r="J54" s="25">
        <v>0</v>
      </c>
      <c r="K54" s="25">
        <v>0</v>
      </c>
      <c r="L54" s="25">
        <v>0</v>
      </c>
      <c r="M54" s="25">
        <v>0</v>
      </c>
      <c r="N54" s="25">
        <v>0</v>
      </c>
      <c r="O54" s="29">
        <v>0</v>
      </c>
      <c r="P54" s="1"/>
      <c r="Q54" s="29">
        <v>0</v>
      </c>
      <c r="R54" s="30">
        <v>1</v>
      </c>
      <c r="S54" s="30">
        <v>1</v>
      </c>
      <c r="T54" s="30">
        <v>1</v>
      </c>
      <c r="U54" s="30">
        <v>1</v>
      </c>
      <c r="V54" s="30">
        <v>1</v>
      </c>
      <c r="W54" s="30">
        <v>1</v>
      </c>
      <c r="X54" s="30">
        <v>0</v>
      </c>
      <c r="Y54" s="29">
        <v>0</v>
      </c>
    </row>
    <row r="55" spans="7:35" ht="26.25" customHeight="1" x14ac:dyDescent="0.25">
      <c r="G55" s="29">
        <v>0</v>
      </c>
      <c r="H55" s="25">
        <v>0</v>
      </c>
      <c r="I55" s="25">
        <v>0</v>
      </c>
      <c r="J55" s="25">
        <v>0</v>
      </c>
      <c r="K55" s="25">
        <v>0</v>
      </c>
      <c r="L55" s="25">
        <v>1</v>
      </c>
      <c r="M55" s="25">
        <v>0</v>
      </c>
      <c r="N55" s="25">
        <v>0</v>
      </c>
      <c r="O55" s="29">
        <v>0</v>
      </c>
      <c r="P55" s="1"/>
      <c r="Q55" s="29">
        <v>0</v>
      </c>
      <c r="R55" s="30">
        <v>1</v>
      </c>
      <c r="S55" s="30">
        <v>1</v>
      </c>
      <c r="T55" s="30">
        <v>1</v>
      </c>
      <c r="U55" s="30">
        <v>1</v>
      </c>
      <c r="V55" s="30">
        <v>1</v>
      </c>
      <c r="W55" s="30">
        <v>1</v>
      </c>
      <c r="X55" s="30">
        <v>0</v>
      </c>
      <c r="Y55" s="29">
        <v>0</v>
      </c>
    </row>
    <row r="56" spans="7:35" ht="26.25" customHeight="1" x14ac:dyDescent="0.25">
      <c r="G56" s="29">
        <v>0</v>
      </c>
      <c r="H56" s="25">
        <v>0</v>
      </c>
      <c r="I56" s="25">
        <v>1</v>
      </c>
      <c r="J56" s="25">
        <v>0</v>
      </c>
      <c r="K56" s="25">
        <v>0</v>
      </c>
      <c r="L56" s="25">
        <v>0</v>
      </c>
      <c r="M56" s="25">
        <v>0</v>
      </c>
      <c r="N56" s="25">
        <v>0</v>
      </c>
      <c r="O56" s="29">
        <v>0</v>
      </c>
      <c r="P56" s="1"/>
      <c r="Q56" s="29">
        <v>0</v>
      </c>
      <c r="R56" s="30">
        <v>1</v>
      </c>
      <c r="S56" s="30">
        <v>1</v>
      </c>
      <c r="T56" s="30">
        <v>1</v>
      </c>
      <c r="U56" s="30">
        <v>1</v>
      </c>
      <c r="V56" s="30">
        <v>1</v>
      </c>
      <c r="W56" s="30">
        <v>1</v>
      </c>
      <c r="X56" s="30">
        <v>1</v>
      </c>
      <c r="Y56" s="29">
        <v>0</v>
      </c>
    </row>
    <row r="57" spans="7:35" ht="26.25" customHeight="1" x14ac:dyDescent="0.25">
      <c r="G57" s="29">
        <v>0</v>
      </c>
      <c r="H57" s="25">
        <v>0</v>
      </c>
      <c r="I57" s="25">
        <v>0</v>
      </c>
      <c r="J57" s="25">
        <v>0</v>
      </c>
      <c r="K57" s="25">
        <v>0</v>
      </c>
      <c r="L57" s="25">
        <v>0</v>
      </c>
      <c r="M57" s="25">
        <v>1</v>
      </c>
      <c r="N57" s="25">
        <v>0</v>
      </c>
      <c r="O57" s="29">
        <v>0</v>
      </c>
      <c r="P57" s="1"/>
      <c r="Q57" s="29">
        <v>0</v>
      </c>
      <c r="R57" s="30">
        <v>1</v>
      </c>
      <c r="S57" s="30">
        <v>1</v>
      </c>
      <c r="T57" s="30">
        <v>1</v>
      </c>
      <c r="U57" s="30">
        <v>0</v>
      </c>
      <c r="V57" s="30">
        <v>1</v>
      </c>
      <c r="W57" s="30">
        <v>1</v>
      </c>
      <c r="X57" s="30">
        <v>1</v>
      </c>
      <c r="Y57" s="29">
        <v>0</v>
      </c>
    </row>
    <row r="58" spans="7:35" ht="26.25" customHeight="1" x14ac:dyDescent="0.25">
      <c r="G58" s="29">
        <v>0</v>
      </c>
      <c r="H58" s="25">
        <v>0</v>
      </c>
      <c r="I58" s="25">
        <v>0</v>
      </c>
      <c r="J58" s="25">
        <v>0</v>
      </c>
      <c r="K58" s="25">
        <v>0</v>
      </c>
      <c r="L58" s="25">
        <v>0</v>
      </c>
      <c r="M58" s="25">
        <v>0</v>
      </c>
      <c r="N58" s="25">
        <v>0</v>
      </c>
      <c r="O58" s="29">
        <v>0</v>
      </c>
      <c r="P58" s="1"/>
      <c r="Q58" s="29">
        <v>0</v>
      </c>
      <c r="R58" s="30">
        <v>0</v>
      </c>
      <c r="S58" s="30">
        <v>0</v>
      </c>
      <c r="T58" s="30">
        <v>0</v>
      </c>
      <c r="U58" s="30">
        <v>0</v>
      </c>
      <c r="V58" s="30">
        <v>1</v>
      </c>
      <c r="W58" s="30">
        <v>1</v>
      </c>
      <c r="X58" s="30">
        <v>1</v>
      </c>
      <c r="Y58" s="29">
        <v>0</v>
      </c>
    </row>
    <row r="59" spans="7:35" ht="26.25" customHeight="1" x14ac:dyDescent="0.25">
      <c r="G59" s="29">
        <v>0</v>
      </c>
      <c r="H59" s="29">
        <v>0</v>
      </c>
      <c r="I59" s="29">
        <v>0</v>
      </c>
      <c r="J59" s="29">
        <v>0</v>
      </c>
      <c r="K59" s="29">
        <v>0</v>
      </c>
      <c r="L59" s="29">
        <v>0</v>
      </c>
      <c r="M59" s="29">
        <v>0</v>
      </c>
      <c r="N59" s="29">
        <v>0</v>
      </c>
      <c r="O59" s="29">
        <v>0</v>
      </c>
      <c r="P59" s="1"/>
      <c r="Q59" s="29">
        <v>0</v>
      </c>
      <c r="R59" s="29">
        <v>0</v>
      </c>
      <c r="S59" s="29">
        <v>0</v>
      </c>
      <c r="T59" s="29">
        <v>0</v>
      </c>
      <c r="U59" s="29">
        <v>0</v>
      </c>
      <c r="V59" s="29">
        <v>0</v>
      </c>
      <c r="W59" s="29">
        <v>0</v>
      </c>
      <c r="X59" s="29">
        <v>0</v>
      </c>
      <c r="Y59" s="29">
        <v>0</v>
      </c>
    </row>
    <row r="60" spans="7:35" ht="26.25" customHeight="1" x14ac:dyDescent="0.25">
      <c r="G60" s="20" t="s">
        <v>7</v>
      </c>
      <c r="I60"/>
      <c r="J60"/>
      <c r="K60"/>
      <c r="L60"/>
      <c r="M60"/>
      <c r="N60"/>
      <c r="O60"/>
      <c r="P60"/>
      <c r="AB60"/>
    </row>
    <row r="61" spans="7:35" ht="26.25" customHeight="1" x14ac:dyDescent="0.25">
      <c r="G61" s="29">
        <v>0</v>
      </c>
      <c r="H61" s="29">
        <v>0</v>
      </c>
      <c r="I61" s="29">
        <v>0</v>
      </c>
      <c r="J61" s="29">
        <v>0</v>
      </c>
      <c r="K61" s="29">
        <v>0</v>
      </c>
      <c r="L61" s="29">
        <v>0</v>
      </c>
      <c r="M61" s="29">
        <v>0</v>
      </c>
      <c r="N61" s="29">
        <v>0</v>
      </c>
      <c r="O61" s="29">
        <v>0</v>
      </c>
      <c r="P61"/>
      <c r="AB61"/>
    </row>
    <row r="62" spans="7:35" ht="26.25" customHeight="1" x14ac:dyDescent="0.25">
      <c r="G62" s="29">
        <v>0</v>
      </c>
      <c r="H62" s="28">
        <f>SUM(G51:I53)</f>
        <v>1</v>
      </c>
      <c r="I62" s="28">
        <f t="shared" ref="H62:N68" si="0">SUM(H51:J53)</f>
        <v>1</v>
      </c>
      <c r="J62" s="28">
        <f t="shared" si="0"/>
        <v>1</v>
      </c>
      <c r="K62" s="28">
        <f t="shared" si="0"/>
        <v>1</v>
      </c>
      <c r="L62" s="28">
        <f t="shared" si="0"/>
        <v>1</v>
      </c>
      <c r="M62" s="28">
        <f t="shared" si="0"/>
        <v>0</v>
      </c>
      <c r="N62" s="28">
        <f t="shared" si="0"/>
        <v>0</v>
      </c>
      <c r="O62" s="29">
        <v>0</v>
      </c>
      <c r="P62" s="31"/>
    </row>
    <row r="63" spans="7:35" ht="26.25" customHeight="1" x14ac:dyDescent="0.25">
      <c r="G63" s="29">
        <v>0</v>
      </c>
      <c r="H63" s="28">
        <f t="shared" si="0"/>
        <v>1</v>
      </c>
      <c r="I63" s="28">
        <f t="shared" si="0"/>
        <v>1</v>
      </c>
      <c r="J63" s="28">
        <f t="shared" si="0"/>
        <v>1</v>
      </c>
      <c r="K63" s="28">
        <f t="shared" si="0"/>
        <v>1</v>
      </c>
      <c r="L63" s="28">
        <f t="shared" si="0"/>
        <v>1</v>
      </c>
      <c r="M63" s="28">
        <f t="shared" si="0"/>
        <v>0</v>
      </c>
      <c r="N63" s="28">
        <f t="shared" si="0"/>
        <v>0</v>
      </c>
      <c r="O63" s="29">
        <v>0</v>
      </c>
      <c r="P63" s="31"/>
    </row>
    <row r="64" spans="7:35" ht="26.25" customHeight="1" x14ac:dyDescent="0.25">
      <c r="G64" s="29">
        <v>0</v>
      </c>
      <c r="H64" s="28">
        <f t="shared" si="0"/>
        <v>1</v>
      </c>
      <c r="I64" s="28">
        <f t="shared" si="0"/>
        <v>1</v>
      </c>
      <c r="J64" s="28">
        <f t="shared" si="0"/>
        <v>1</v>
      </c>
      <c r="K64" s="28">
        <f t="shared" si="0"/>
        <v>2</v>
      </c>
      <c r="L64" s="28">
        <f t="shared" si="0"/>
        <v>2</v>
      </c>
      <c r="M64" s="28">
        <f t="shared" si="0"/>
        <v>1</v>
      </c>
      <c r="N64" s="28">
        <f t="shared" si="0"/>
        <v>0</v>
      </c>
      <c r="O64" s="29">
        <v>0</v>
      </c>
      <c r="P64" s="31"/>
    </row>
    <row r="65" spans="7:35" ht="26.25" customHeight="1" x14ac:dyDescent="0.25">
      <c r="G65" s="29">
        <v>0</v>
      </c>
      <c r="H65" s="28">
        <f t="shared" si="0"/>
        <v>1</v>
      </c>
      <c r="I65" s="28">
        <f t="shared" si="0"/>
        <v>1</v>
      </c>
      <c r="J65" s="28">
        <f t="shared" si="0"/>
        <v>1</v>
      </c>
      <c r="K65" s="28">
        <f t="shared" si="0"/>
        <v>1</v>
      </c>
      <c r="L65" s="28">
        <f t="shared" si="0"/>
        <v>1</v>
      </c>
      <c r="M65" s="28">
        <f t="shared" si="0"/>
        <v>1</v>
      </c>
      <c r="N65" s="28">
        <f t="shared" si="0"/>
        <v>0</v>
      </c>
      <c r="O65" s="29">
        <v>0</v>
      </c>
      <c r="P65" s="31"/>
    </row>
    <row r="66" spans="7:35" ht="26.25" customHeight="1" x14ac:dyDescent="0.25">
      <c r="G66" s="29">
        <v>0</v>
      </c>
      <c r="H66" s="28">
        <f t="shared" si="0"/>
        <v>1</v>
      </c>
      <c r="I66" s="28">
        <f t="shared" si="0"/>
        <v>1</v>
      </c>
      <c r="J66" s="28">
        <f t="shared" si="0"/>
        <v>1</v>
      </c>
      <c r="K66" s="28">
        <f t="shared" si="0"/>
        <v>1</v>
      </c>
      <c r="L66" s="28">
        <f t="shared" si="0"/>
        <v>2</v>
      </c>
      <c r="M66" s="28">
        <f t="shared" si="0"/>
        <v>2</v>
      </c>
      <c r="N66" s="28">
        <f t="shared" si="0"/>
        <v>1</v>
      </c>
      <c r="O66" s="29">
        <v>0</v>
      </c>
      <c r="P66" s="31"/>
    </row>
    <row r="67" spans="7:35" ht="26.25" customHeight="1" x14ac:dyDescent="0.25">
      <c r="G67" s="29">
        <v>0</v>
      </c>
      <c r="H67" s="28">
        <f t="shared" si="0"/>
        <v>1</v>
      </c>
      <c r="I67" s="28">
        <f t="shared" si="0"/>
        <v>1</v>
      </c>
      <c r="J67" s="28">
        <f t="shared" si="0"/>
        <v>1</v>
      </c>
      <c r="K67" s="28">
        <f t="shared" si="0"/>
        <v>0</v>
      </c>
      <c r="L67" s="28">
        <f t="shared" si="0"/>
        <v>1</v>
      </c>
      <c r="M67" s="28">
        <f t="shared" si="0"/>
        <v>1</v>
      </c>
      <c r="N67" s="28">
        <f t="shared" si="0"/>
        <v>1</v>
      </c>
      <c r="O67" s="29">
        <v>0</v>
      </c>
      <c r="P67" s="31"/>
    </row>
    <row r="68" spans="7:35" ht="26.25" customHeight="1" x14ac:dyDescent="0.25">
      <c r="G68" s="29">
        <v>0</v>
      </c>
      <c r="H68" s="28">
        <f t="shared" si="0"/>
        <v>0</v>
      </c>
      <c r="I68" s="28">
        <f t="shared" si="0"/>
        <v>0</v>
      </c>
      <c r="J68" s="28">
        <f t="shared" si="0"/>
        <v>0</v>
      </c>
      <c r="K68" s="28">
        <f t="shared" si="0"/>
        <v>0</v>
      </c>
      <c r="L68" s="28">
        <f t="shared" si="0"/>
        <v>1</v>
      </c>
      <c r="M68" s="28">
        <f t="shared" si="0"/>
        <v>1</v>
      </c>
      <c r="N68" s="28">
        <f t="shared" si="0"/>
        <v>1</v>
      </c>
      <c r="O68" s="29">
        <v>0</v>
      </c>
      <c r="P68" s="31"/>
    </row>
    <row r="69" spans="7:35" ht="26.25" customHeight="1" x14ac:dyDescent="0.25">
      <c r="G69" s="29">
        <v>0</v>
      </c>
      <c r="H69" s="29">
        <v>0</v>
      </c>
      <c r="I69" s="29">
        <v>0</v>
      </c>
      <c r="J69" s="29">
        <v>0</v>
      </c>
      <c r="K69" s="29">
        <v>0</v>
      </c>
      <c r="L69" s="29">
        <v>0</v>
      </c>
      <c r="M69" s="29">
        <v>0</v>
      </c>
      <c r="N69" s="29">
        <v>0</v>
      </c>
      <c r="O69" s="29">
        <v>0</v>
      </c>
    </row>
    <row r="70" spans="7:35" ht="26.25" customHeight="1" x14ac:dyDescent="0.25">
      <c r="G70" s="20" t="str">
        <f>"Actual build cost (annualized) "&amp;DollarLabel</f>
        <v>Actual build cost (annualized) $000 pa</v>
      </c>
      <c r="I70"/>
      <c r="J70"/>
      <c r="K70"/>
      <c r="L70"/>
      <c r="M70"/>
      <c r="N70"/>
      <c r="O70"/>
      <c r="P70"/>
      <c r="Q70" s="20" t="str">
        <f>"Actual operating cost "&amp;DollarLabel</f>
        <v>Actual operating cost $000 pa</v>
      </c>
      <c r="S70"/>
      <c r="T70"/>
      <c r="U70"/>
      <c r="V70"/>
      <c r="W70"/>
      <c r="X70"/>
      <c r="Y70"/>
      <c r="Z70"/>
      <c r="AA70" s="20" t="str">
        <f>"Actual revenue "&amp;DollarLabel</f>
        <v>Actual revenue $000 pa</v>
      </c>
      <c r="AC70"/>
      <c r="AD70"/>
      <c r="AE70"/>
      <c r="AF70"/>
      <c r="AG70"/>
      <c r="AH70"/>
    </row>
    <row r="71" spans="7:35" ht="26.25" customHeight="1" x14ac:dyDescent="0.25">
      <c r="G71" s="29">
        <v>0</v>
      </c>
      <c r="H71" s="29">
        <v>0</v>
      </c>
      <c r="I71" s="29">
        <v>0</v>
      </c>
      <c r="J71" s="29">
        <v>0</v>
      </c>
      <c r="K71" s="29">
        <v>0</v>
      </c>
      <c r="L71" s="29">
        <v>0</v>
      </c>
      <c r="M71" s="29">
        <v>0</v>
      </c>
      <c r="N71" s="29">
        <v>0</v>
      </c>
      <c r="O71" s="29">
        <v>0</v>
      </c>
      <c r="P71"/>
      <c r="Q71" s="29">
        <v>0</v>
      </c>
      <c r="R71" s="29">
        <v>0</v>
      </c>
      <c r="S71" s="29">
        <v>0</v>
      </c>
      <c r="T71" s="29">
        <v>0</v>
      </c>
      <c r="U71" s="29">
        <v>0</v>
      </c>
      <c r="V71" s="29">
        <v>0</v>
      </c>
      <c r="W71" s="29">
        <v>0</v>
      </c>
      <c r="X71" s="29">
        <v>0</v>
      </c>
      <c r="Y71" s="29">
        <v>0</v>
      </c>
      <c r="Z71"/>
      <c r="AA71" s="29">
        <v>0</v>
      </c>
      <c r="AB71" s="29">
        <v>0</v>
      </c>
      <c r="AC71" s="29">
        <v>0</v>
      </c>
      <c r="AD71" s="29">
        <v>0</v>
      </c>
      <c r="AE71" s="29">
        <v>0</v>
      </c>
      <c r="AF71" s="29">
        <v>0</v>
      </c>
      <c r="AG71" s="29">
        <v>0</v>
      </c>
      <c r="AH71" s="29">
        <v>0</v>
      </c>
      <c r="AI71" s="29">
        <v>0</v>
      </c>
    </row>
    <row r="72" spans="7:35" ht="26.25" customHeight="1" x14ac:dyDescent="0.25">
      <c r="G72" s="29">
        <v>0</v>
      </c>
      <c r="H72" s="39">
        <f>H36*H52</f>
        <v>0</v>
      </c>
      <c r="I72" s="39">
        <f t="shared" ref="H72:N78" si="1">I36*I52</f>
        <v>0</v>
      </c>
      <c r="J72" s="39">
        <f t="shared" si="1"/>
        <v>0</v>
      </c>
      <c r="K72" s="39">
        <f t="shared" si="1"/>
        <v>0</v>
      </c>
      <c r="L72" s="39">
        <f t="shared" si="1"/>
        <v>0</v>
      </c>
      <c r="M72" s="39">
        <f t="shared" si="1"/>
        <v>0</v>
      </c>
      <c r="N72" s="39">
        <f t="shared" si="1"/>
        <v>0</v>
      </c>
      <c r="O72" s="29">
        <v>0</v>
      </c>
      <c r="P72" s="32"/>
      <c r="Q72" s="29">
        <v>0</v>
      </c>
      <c r="R72" s="39">
        <f>R36*H52</f>
        <v>0</v>
      </c>
      <c r="S72" s="39">
        <f t="shared" ref="R72:X78" si="2">S36*I52</f>
        <v>0</v>
      </c>
      <c r="T72" s="39">
        <f t="shared" si="2"/>
        <v>0</v>
      </c>
      <c r="U72" s="39">
        <f t="shared" si="2"/>
        <v>0</v>
      </c>
      <c r="V72" s="39">
        <f t="shared" si="2"/>
        <v>0</v>
      </c>
      <c r="W72" s="39">
        <f t="shared" si="2"/>
        <v>0</v>
      </c>
      <c r="X72" s="39">
        <f t="shared" si="2"/>
        <v>0</v>
      </c>
      <c r="Y72" s="29">
        <v>0</v>
      </c>
      <c r="Z72" s="32"/>
      <c r="AA72" s="29">
        <v>0</v>
      </c>
      <c r="AB72" s="39">
        <f t="shared" ref="AB72:AH78" si="3">AB36*R52</f>
        <v>80</v>
      </c>
      <c r="AC72" s="39">
        <f t="shared" si="3"/>
        <v>55</v>
      </c>
      <c r="AD72" s="39">
        <f t="shared" si="3"/>
        <v>102</v>
      </c>
      <c r="AE72" s="39">
        <f t="shared" si="3"/>
        <v>130</v>
      </c>
      <c r="AF72" s="39">
        <f t="shared" si="3"/>
        <v>47</v>
      </c>
      <c r="AG72" s="39">
        <f t="shared" si="3"/>
        <v>0</v>
      </c>
      <c r="AH72" s="39">
        <f t="shared" si="3"/>
        <v>0</v>
      </c>
      <c r="AI72" s="29">
        <v>0</v>
      </c>
    </row>
    <row r="73" spans="7:35" ht="26.25" customHeight="1" x14ac:dyDescent="0.25">
      <c r="G73" s="29">
        <v>0</v>
      </c>
      <c r="H73" s="39">
        <f t="shared" si="1"/>
        <v>72</v>
      </c>
      <c r="I73" s="39">
        <f t="shared" si="1"/>
        <v>0</v>
      </c>
      <c r="J73" s="39">
        <f t="shared" si="1"/>
        <v>0</v>
      </c>
      <c r="K73" s="39">
        <f t="shared" si="1"/>
        <v>87</v>
      </c>
      <c r="L73" s="39">
        <f t="shared" si="1"/>
        <v>0</v>
      </c>
      <c r="M73" s="39">
        <f t="shared" si="1"/>
        <v>0</v>
      </c>
      <c r="N73" s="39">
        <f t="shared" si="1"/>
        <v>0</v>
      </c>
      <c r="O73" s="29">
        <v>0</v>
      </c>
      <c r="P73" s="32"/>
      <c r="Q73" s="29">
        <v>0</v>
      </c>
      <c r="R73" s="39">
        <f t="shared" si="2"/>
        <v>130</v>
      </c>
      <c r="S73" s="39">
        <f t="shared" si="2"/>
        <v>0</v>
      </c>
      <c r="T73" s="39">
        <f t="shared" si="2"/>
        <v>0</v>
      </c>
      <c r="U73" s="39">
        <f t="shared" si="2"/>
        <v>68</v>
      </c>
      <c r="V73" s="39">
        <f t="shared" si="2"/>
        <v>0</v>
      </c>
      <c r="W73" s="39">
        <f t="shared" si="2"/>
        <v>0</v>
      </c>
      <c r="X73" s="39">
        <f t="shared" si="2"/>
        <v>0</v>
      </c>
      <c r="Y73" s="29">
        <v>0</v>
      </c>
      <c r="Z73" s="32"/>
      <c r="AA73" s="29">
        <v>0</v>
      </c>
      <c r="AB73" s="39">
        <f t="shared" si="3"/>
        <v>80</v>
      </c>
      <c r="AC73" s="39">
        <f t="shared" si="3"/>
        <v>61</v>
      </c>
      <c r="AD73" s="39">
        <f t="shared" si="3"/>
        <v>90</v>
      </c>
      <c r="AE73" s="39">
        <f t="shared" si="3"/>
        <v>72</v>
      </c>
      <c r="AF73" s="39">
        <f t="shared" si="3"/>
        <v>93</v>
      </c>
      <c r="AG73" s="39">
        <f t="shared" si="3"/>
        <v>0</v>
      </c>
      <c r="AH73" s="39">
        <f t="shared" si="3"/>
        <v>0</v>
      </c>
      <c r="AI73" s="29">
        <v>0</v>
      </c>
    </row>
    <row r="74" spans="7:35" ht="26.25" customHeight="1" x14ac:dyDescent="0.25">
      <c r="G74" s="29">
        <v>0</v>
      </c>
      <c r="H74" s="39">
        <f t="shared" si="1"/>
        <v>0</v>
      </c>
      <c r="I74" s="39">
        <f t="shared" si="1"/>
        <v>0</v>
      </c>
      <c r="J74" s="39">
        <f t="shared" si="1"/>
        <v>0</v>
      </c>
      <c r="K74" s="39">
        <f t="shared" si="1"/>
        <v>0</v>
      </c>
      <c r="L74" s="39">
        <f t="shared" si="1"/>
        <v>0</v>
      </c>
      <c r="M74" s="39">
        <f t="shared" si="1"/>
        <v>0</v>
      </c>
      <c r="N74" s="39">
        <f t="shared" si="1"/>
        <v>0</v>
      </c>
      <c r="O74" s="29">
        <v>0</v>
      </c>
      <c r="P74" s="32"/>
      <c r="Q74" s="29">
        <v>0</v>
      </c>
      <c r="R74" s="39">
        <f t="shared" si="2"/>
        <v>0</v>
      </c>
      <c r="S74" s="39">
        <f t="shared" si="2"/>
        <v>0</v>
      </c>
      <c r="T74" s="39">
        <f t="shared" si="2"/>
        <v>0</v>
      </c>
      <c r="U74" s="39">
        <f t="shared" si="2"/>
        <v>0</v>
      </c>
      <c r="V74" s="39">
        <f t="shared" si="2"/>
        <v>0</v>
      </c>
      <c r="W74" s="39">
        <f t="shared" si="2"/>
        <v>0</v>
      </c>
      <c r="X74" s="39">
        <f t="shared" si="2"/>
        <v>0</v>
      </c>
      <c r="Y74" s="29">
        <v>0</v>
      </c>
      <c r="Z74" s="32"/>
      <c r="AA74" s="29">
        <v>0</v>
      </c>
      <c r="AB74" s="39">
        <f t="shared" si="3"/>
        <v>64</v>
      </c>
      <c r="AC74" s="39">
        <f t="shared" si="3"/>
        <v>72</v>
      </c>
      <c r="AD74" s="39">
        <f t="shared" si="3"/>
        <v>84</v>
      </c>
      <c r="AE74" s="39">
        <f t="shared" si="3"/>
        <v>85</v>
      </c>
      <c r="AF74" s="39">
        <f t="shared" si="3"/>
        <v>96</v>
      </c>
      <c r="AG74" s="39">
        <f t="shared" si="3"/>
        <v>76</v>
      </c>
      <c r="AH74" s="39">
        <f t="shared" si="3"/>
        <v>0</v>
      </c>
      <c r="AI74" s="29">
        <v>0</v>
      </c>
    </row>
    <row r="75" spans="7:35" ht="26.25" customHeight="1" x14ac:dyDescent="0.25">
      <c r="G75" s="29">
        <v>0</v>
      </c>
      <c r="H75" s="39">
        <f t="shared" si="1"/>
        <v>0</v>
      </c>
      <c r="I75" s="39">
        <f t="shared" si="1"/>
        <v>0</v>
      </c>
      <c r="J75" s="39">
        <f t="shared" si="1"/>
        <v>0</v>
      </c>
      <c r="K75" s="39">
        <f t="shared" si="1"/>
        <v>0</v>
      </c>
      <c r="L75" s="39">
        <f t="shared" si="1"/>
        <v>105</v>
      </c>
      <c r="M75" s="39">
        <f t="shared" si="1"/>
        <v>0</v>
      </c>
      <c r="N75" s="39">
        <f t="shared" si="1"/>
        <v>0</v>
      </c>
      <c r="O75" s="29">
        <v>0</v>
      </c>
      <c r="P75" s="32"/>
      <c r="Q75" s="29">
        <v>0</v>
      </c>
      <c r="R75" s="39">
        <f t="shared" si="2"/>
        <v>0</v>
      </c>
      <c r="S75" s="39">
        <f t="shared" si="2"/>
        <v>0</v>
      </c>
      <c r="T75" s="39">
        <f t="shared" si="2"/>
        <v>0</v>
      </c>
      <c r="U75" s="39">
        <f t="shared" si="2"/>
        <v>0</v>
      </c>
      <c r="V75" s="39">
        <f t="shared" si="2"/>
        <v>122</v>
      </c>
      <c r="W75" s="39">
        <f t="shared" si="2"/>
        <v>0</v>
      </c>
      <c r="X75" s="39">
        <f t="shared" si="2"/>
        <v>0</v>
      </c>
      <c r="Y75" s="29">
        <v>0</v>
      </c>
      <c r="Z75" s="32"/>
      <c r="AA75" s="29">
        <v>0</v>
      </c>
      <c r="AB75" s="39">
        <f t="shared" si="3"/>
        <v>83</v>
      </c>
      <c r="AC75" s="39">
        <f t="shared" si="3"/>
        <v>86</v>
      </c>
      <c r="AD75" s="39">
        <f t="shared" si="3"/>
        <v>67</v>
      </c>
      <c r="AE75" s="39">
        <f t="shared" si="3"/>
        <v>128</v>
      </c>
      <c r="AF75" s="39">
        <f t="shared" si="3"/>
        <v>75</v>
      </c>
      <c r="AG75" s="39">
        <f t="shared" si="3"/>
        <v>55</v>
      </c>
      <c r="AH75" s="39">
        <f t="shared" si="3"/>
        <v>0</v>
      </c>
      <c r="AI75" s="29">
        <v>0</v>
      </c>
    </row>
    <row r="76" spans="7:35" ht="26.25" customHeight="1" x14ac:dyDescent="0.25">
      <c r="G76" s="29">
        <v>0</v>
      </c>
      <c r="H76" s="39">
        <f t="shared" si="1"/>
        <v>0</v>
      </c>
      <c r="I76" s="39">
        <f t="shared" si="1"/>
        <v>108</v>
      </c>
      <c r="J76" s="39">
        <f t="shared" si="1"/>
        <v>0</v>
      </c>
      <c r="K76" s="39">
        <f t="shared" si="1"/>
        <v>0</v>
      </c>
      <c r="L76" s="39">
        <f t="shared" si="1"/>
        <v>0</v>
      </c>
      <c r="M76" s="39">
        <f t="shared" si="1"/>
        <v>0</v>
      </c>
      <c r="N76" s="39">
        <f t="shared" si="1"/>
        <v>0</v>
      </c>
      <c r="O76" s="29">
        <v>0</v>
      </c>
      <c r="P76" s="32"/>
      <c r="Q76" s="29">
        <v>0</v>
      </c>
      <c r="R76" s="39">
        <f t="shared" si="2"/>
        <v>0</v>
      </c>
      <c r="S76" s="39">
        <f t="shared" si="2"/>
        <v>202</v>
      </c>
      <c r="T76" s="39">
        <f t="shared" si="2"/>
        <v>0</v>
      </c>
      <c r="U76" s="39">
        <f t="shared" si="2"/>
        <v>0</v>
      </c>
      <c r="V76" s="39">
        <f t="shared" si="2"/>
        <v>0</v>
      </c>
      <c r="W76" s="39">
        <f t="shared" si="2"/>
        <v>0</v>
      </c>
      <c r="X76" s="39">
        <f t="shared" si="2"/>
        <v>0</v>
      </c>
      <c r="Y76" s="29">
        <v>0</v>
      </c>
      <c r="Z76" s="32"/>
      <c r="AA76" s="29">
        <v>0</v>
      </c>
      <c r="AB76" s="39">
        <f t="shared" si="3"/>
        <v>88</v>
      </c>
      <c r="AC76" s="39">
        <f t="shared" si="3"/>
        <v>91</v>
      </c>
      <c r="AD76" s="39">
        <f t="shared" si="3"/>
        <v>73</v>
      </c>
      <c r="AE76" s="39">
        <f t="shared" si="3"/>
        <v>125</v>
      </c>
      <c r="AF76" s="39">
        <f t="shared" si="3"/>
        <v>135</v>
      </c>
      <c r="AG76" s="39">
        <f t="shared" si="3"/>
        <v>41</v>
      </c>
      <c r="AH76" s="39">
        <f t="shared" si="3"/>
        <v>53</v>
      </c>
      <c r="AI76" s="29">
        <v>0</v>
      </c>
    </row>
    <row r="77" spans="7:35" ht="26.25" customHeight="1" x14ac:dyDescent="0.25">
      <c r="G77" s="29">
        <v>0</v>
      </c>
      <c r="H77" s="39">
        <f t="shared" si="1"/>
        <v>0</v>
      </c>
      <c r="I77" s="39">
        <f t="shared" si="1"/>
        <v>0</v>
      </c>
      <c r="J77" s="39">
        <f t="shared" si="1"/>
        <v>0</v>
      </c>
      <c r="K77" s="39">
        <f t="shared" si="1"/>
        <v>0</v>
      </c>
      <c r="L77" s="39">
        <f t="shared" si="1"/>
        <v>0</v>
      </c>
      <c r="M77" s="39">
        <f t="shared" si="1"/>
        <v>162</v>
      </c>
      <c r="N77" s="39">
        <f t="shared" si="1"/>
        <v>0</v>
      </c>
      <c r="O77" s="29">
        <v>0</v>
      </c>
      <c r="P77" s="32"/>
      <c r="Q77" s="29">
        <v>0</v>
      </c>
      <c r="R77" s="39">
        <f t="shared" si="2"/>
        <v>0</v>
      </c>
      <c r="S77" s="39">
        <f t="shared" si="2"/>
        <v>0</v>
      </c>
      <c r="T77" s="39">
        <f t="shared" si="2"/>
        <v>0</v>
      </c>
      <c r="U77" s="39">
        <f t="shared" si="2"/>
        <v>0</v>
      </c>
      <c r="V77" s="39">
        <f t="shared" si="2"/>
        <v>0</v>
      </c>
      <c r="W77" s="39">
        <f t="shared" si="2"/>
        <v>72</v>
      </c>
      <c r="X77" s="39">
        <f t="shared" si="2"/>
        <v>0</v>
      </c>
      <c r="Y77" s="29">
        <v>0</v>
      </c>
      <c r="Z77" s="32"/>
      <c r="AA77" s="29">
        <v>0</v>
      </c>
      <c r="AB77" s="39">
        <f t="shared" si="3"/>
        <v>32</v>
      </c>
      <c r="AC77" s="39">
        <f t="shared" si="3"/>
        <v>34</v>
      </c>
      <c r="AD77" s="39">
        <f t="shared" si="3"/>
        <v>94</v>
      </c>
      <c r="AE77" s="39">
        <f t="shared" si="3"/>
        <v>0</v>
      </c>
      <c r="AF77" s="39">
        <f t="shared" si="3"/>
        <v>76</v>
      </c>
      <c r="AG77" s="39">
        <f t="shared" si="3"/>
        <v>92</v>
      </c>
      <c r="AH77" s="39">
        <f t="shared" si="3"/>
        <v>28</v>
      </c>
      <c r="AI77" s="29">
        <v>0</v>
      </c>
    </row>
    <row r="78" spans="7:35" ht="26.25" customHeight="1" x14ac:dyDescent="0.25">
      <c r="G78" s="29">
        <v>0</v>
      </c>
      <c r="H78" s="39">
        <f t="shared" si="1"/>
        <v>0</v>
      </c>
      <c r="I78" s="39">
        <f t="shared" si="1"/>
        <v>0</v>
      </c>
      <c r="J78" s="39">
        <f t="shared" si="1"/>
        <v>0</v>
      </c>
      <c r="K78" s="39">
        <f t="shared" si="1"/>
        <v>0</v>
      </c>
      <c r="L78" s="39">
        <f t="shared" si="1"/>
        <v>0</v>
      </c>
      <c r="M78" s="39">
        <f t="shared" si="1"/>
        <v>0</v>
      </c>
      <c r="N78" s="39">
        <f t="shared" si="1"/>
        <v>0</v>
      </c>
      <c r="O78" s="29">
        <v>0</v>
      </c>
      <c r="P78" s="32"/>
      <c r="Q78" s="29">
        <v>0</v>
      </c>
      <c r="R78" s="39">
        <f t="shared" si="2"/>
        <v>0</v>
      </c>
      <c r="S78" s="39">
        <f t="shared" si="2"/>
        <v>0</v>
      </c>
      <c r="T78" s="39">
        <f t="shared" si="2"/>
        <v>0</v>
      </c>
      <c r="U78" s="39">
        <f t="shared" si="2"/>
        <v>0</v>
      </c>
      <c r="V78" s="39">
        <f t="shared" si="2"/>
        <v>0</v>
      </c>
      <c r="W78" s="39">
        <f t="shared" si="2"/>
        <v>0</v>
      </c>
      <c r="X78" s="39">
        <f t="shared" si="2"/>
        <v>0</v>
      </c>
      <c r="Y78" s="29">
        <v>0</v>
      </c>
      <c r="Z78" s="32"/>
      <c r="AA78" s="29">
        <v>0</v>
      </c>
      <c r="AB78" s="39">
        <f t="shared" si="3"/>
        <v>0</v>
      </c>
      <c r="AC78" s="39">
        <f t="shared" si="3"/>
        <v>0</v>
      </c>
      <c r="AD78" s="39">
        <f t="shared" si="3"/>
        <v>0</v>
      </c>
      <c r="AE78" s="39">
        <f t="shared" si="3"/>
        <v>0</v>
      </c>
      <c r="AF78" s="39">
        <f t="shared" si="3"/>
        <v>88</v>
      </c>
      <c r="AG78" s="39">
        <f t="shared" si="3"/>
        <v>24</v>
      </c>
      <c r="AH78" s="39">
        <f t="shared" si="3"/>
        <v>67</v>
      </c>
      <c r="AI78" s="29">
        <v>0</v>
      </c>
    </row>
    <row r="79" spans="7:35" ht="26.25" customHeight="1" x14ac:dyDescent="0.25">
      <c r="G79" s="29">
        <v>0</v>
      </c>
      <c r="H79" s="29">
        <v>0</v>
      </c>
      <c r="I79" s="29">
        <v>0</v>
      </c>
      <c r="J79" s="29">
        <v>0</v>
      </c>
      <c r="K79" s="29">
        <v>0</v>
      </c>
      <c r="L79" s="29">
        <v>0</v>
      </c>
      <c r="M79" s="29">
        <v>0</v>
      </c>
      <c r="N79" s="29">
        <v>0</v>
      </c>
      <c r="O79" s="29">
        <v>0</v>
      </c>
      <c r="Q79" s="29">
        <v>0</v>
      </c>
      <c r="R79" s="29">
        <v>0</v>
      </c>
      <c r="S79" s="29">
        <v>0</v>
      </c>
      <c r="T79" s="29">
        <v>0</v>
      </c>
      <c r="U79" s="29">
        <v>0</v>
      </c>
      <c r="V79" s="29">
        <v>0</v>
      </c>
      <c r="W79" s="29">
        <v>0</v>
      </c>
      <c r="X79" s="29">
        <v>0</v>
      </c>
      <c r="Y79" s="29">
        <v>0</v>
      </c>
      <c r="AA79" s="29">
        <v>0</v>
      </c>
      <c r="AB79" s="29">
        <v>0</v>
      </c>
      <c r="AC79" s="29">
        <v>0</v>
      </c>
      <c r="AD79" s="29">
        <v>0</v>
      </c>
      <c r="AE79" s="29">
        <v>0</v>
      </c>
      <c r="AF79" s="29">
        <v>0</v>
      </c>
      <c r="AG79" s="29">
        <v>0</v>
      </c>
      <c r="AH79" s="29">
        <v>0</v>
      </c>
      <c r="AI79" s="29">
        <v>0</v>
      </c>
    </row>
    <row r="80" spans="7:35" x14ac:dyDescent="0.25"/>
  </sheetData>
  <sheetProtection selectLockedCells="1"/>
  <conditionalFormatting sqref="H52:N58">
    <cfRule type="expression" dxfId="0" priority="1">
      <formula>H52=1</formula>
    </cfRule>
  </conditionalFormatting>
  <pageMargins left="0.59055118110236227" right="0.59055118110236227" top="0.59055118110236227" bottom="0.59055118110236227" header="0.31496062992125984" footer="0.31496062992125984"/>
  <pageSetup paperSize="9" scale="75" fitToHeight="0" orientation="landscape" horizontalDpi="0" verticalDpi="0" r:id="rId1"/>
  <headerFooter>
    <oddFooter>&amp;LFile: &amp;F, Worksheet: &amp;A&amp;CPage &amp;P of &amp;N&amp;RCopyright www.solvermax.com</oddFooter>
  </headerFooter>
  <rowBreaks count="2" manualBreakCount="2">
    <brk id="32" max="16383" man="1"/>
    <brk id="59" max="16383" man="1"/>
  </row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10933-EC80-4274-9509-B30F2956C5A0}">
  <sheetPr>
    <pageSetUpPr fitToPage="1"/>
  </sheetPr>
  <dimension ref="A1:Q41"/>
  <sheetViews>
    <sheetView showGridLines="0" zoomScaleNormal="100" workbookViewId="0">
      <selection activeCell="A2" sqref="A2"/>
    </sheetView>
  </sheetViews>
  <sheetFormatPr defaultColWidth="0" defaultRowHeight="15" zeroHeight="1" x14ac:dyDescent="0.25"/>
  <cols>
    <col min="1" max="1" width="9" customWidth="1"/>
    <col min="2" max="3" width="11.25" customWidth="1"/>
    <col min="4" max="15" width="9" customWidth="1"/>
    <col min="16" max="16" width="2.5" customWidth="1"/>
    <col min="17" max="17" width="0" hidden="1" customWidth="1"/>
    <col min="18" max="16384" width="8" hidden="1"/>
  </cols>
  <sheetData>
    <row r="1" spans="1:15" ht="21" x14ac:dyDescent="0.35">
      <c r="A1" s="19" t="s">
        <v>15</v>
      </c>
    </row>
    <row r="2" spans="1:15" x14ac:dyDescent="0.25"/>
    <row r="3" spans="1:15" ht="17.25" x14ac:dyDescent="0.3">
      <c r="A3" s="49" t="s">
        <v>46</v>
      </c>
      <c r="B3" s="50"/>
      <c r="C3" s="50"/>
      <c r="E3" s="35" t="s">
        <v>34</v>
      </c>
      <c r="F3" s="18"/>
      <c r="G3" s="18"/>
      <c r="H3" s="18"/>
      <c r="I3" s="18"/>
      <c r="J3" s="18"/>
      <c r="K3" s="18"/>
      <c r="L3" s="18"/>
      <c r="M3" s="18"/>
      <c r="N3" s="18"/>
      <c r="O3" s="18"/>
    </row>
    <row r="4" spans="1:15" ht="17.25" x14ac:dyDescent="0.3">
      <c r="A4" s="51" t="s">
        <v>27</v>
      </c>
      <c r="B4" s="52" t="s">
        <v>43</v>
      </c>
      <c r="C4" s="53"/>
      <c r="E4" s="36" t="s">
        <v>35</v>
      </c>
    </row>
    <row r="5" spans="1:15" x14ac:dyDescent="0.25">
      <c r="A5" s="10"/>
      <c r="B5" s="42">
        <v>0</v>
      </c>
      <c r="C5" s="42">
        <v>1</v>
      </c>
    </row>
    <row r="6" spans="1:15" x14ac:dyDescent="0.25">
      <c r="A6" s="11">
        <v>0</v>
      </c>
      <c r="B6" s="43">
        <v>0</v>
      </c>
      <c r="C6" s="44"/>
    </row>
    <row r="7" spans="1:15" x14ac:dyDescent="0.25">
      <c r="A7" s="11">
        <v>1</v>
      </c>
      <c r="B7" s="43">
        <v>644</v>
      </c>
      <c r="C7" s="44"/>
      <c r="D7" s="8"/>
    </row>
    <row r="8" spans="1:15" x14ac:dyDescent="0.25">
      <c r="A8" s="11">
        <v>2</v>
      </c>
      <c r="B8" s="43">
        <v>1165</v>
      </c>
      <c r="C8" s="44"/>
      <c r="D8" s="8"/>
    </row>
    <row r="9" spans="1:15" x14ac:dyDescent="0.25">
      <c r="A9" s="11">
        <v>3</v>
      </c>
      <c r="B9" s="43">
        <v>1451</v>
      </c>
      <c r="C9" s="44"/>
      <c r="D9" s="8"/>
    </row>
    <row r="10" spans="1:15" x14ac:dyDescent="0.25">
      <c r="A10" s="11">
        <v>4</v>
      </c>
      <c r="B10" s="43">
        <v>1693</v>
      </c>
      <c r="C10" s="44"/>
      <c r="D10" s="8"/>
    </row>
    <row r="11" spans="1:15" x14ac:dyDescent="0.25">
      <c r="A11" s="11">
        <v>5</v>
      </c>
      <c r="B11" s="43">
        <v>1794</v>
      </c>
      <c r="C11" s="44"/>
      <c r="D11" s="8"/>
    </row>
    <row r="12" spans="1:15" x14ac:dyDescent="0.25">
      <c r="A12" s="11">
        <v>6</v>
      </c>
      <c r="B12" s="43">
        <v>1788</v>
      </c>
      <c r="C12" s="44"/>
      <c r="D12" s="8"/>
    </row>
    <row r="13" spans="1:15" x14ac:dyDescent="0.25">
      <c r="A13" s="11">
        <v>7</v>
      </c>
      <c r="B13" s="43">
        <v>1767</v>
      </c>
      <c r="C13" s="44"/>
      <c r="D13" s="8"/>
    </row>
    <row r="14" spans="1:15" x14ac:dyDescent="0.25">
      <c r="A14" s="11">
        <v>8</v>
      </c>
      <c r="B14" s="43">
        <v>1607</v>
      </c>
      <c r="C14" s="44"/>
      <c r="D14" s="8"/>
    </row>
    <row r="15" spans="1:15" x14ac:dyDescent="0.25">
      <c r="A15" s="11">
        <v>9</v>
      </c>
      <c r="B15" s="43">
        <v>1389</v>
      </c>
      <c r="C15" s="43">
        <v>937</v>
      </c>
      <c r="D15" s="8"/>
    </row>
    <row r="16" spans="1:15" x14ac:dyDescent="0.25">
      <c r="A16" s="11">
        <v>10</v>
      </c>
      <c r="B16" s="43">
        <v>1162</v>
      </c>
      <c r="C16" s="43">
        <v>719</v>
      </c>
      <c r="D16" s="8"/>
    </row>
    <row r="17" spans="1:15" x14ac:dyDescent="0.25">
      <c r="A17" s="11">
        <v>11</v>
      </c>
      <c r="B17" s="43">
        <v>934</v>
      </c>
      <c r="C17" s="43">
        <v>492</v>
      </c>
      <c r="D17" s="8"/>
    </row>
    <row r="18" spans="1:15" x14ac:dyDescent="0.25">
      <c r="A18" s="11">
        <v>12</v>
      </c>
      <c r="B18" s="43">
        <v>700</v>
      </c>
      <c r="C18" s="43">
        <v>264</v>
      </c>
      <c r="D18" s="8"/>
    </row>
    <row r="19" spans="1:15" x14ac:dyDescent="0.25">
      <c r="A19" s="11">
        <v>13</v>
      </c>
      <c r="B19" s="43">
        <v>460</v>
      </c>
      <c r="C19" s="43">
        <v>30</v>
      </c>
      <c r="D19" s="8"/>
    </row>
    <row r="20" spans="1:15" x14ac:dyDescent="0.25">
      <c r="A20" s="11">
        <v>14</v>
      </c>
      <c r="B20" s="43">
        <v>218</v>
      </c>
      <c r="C20" s="43">
        <v>-210</v>
      </c>
      <c r="D20" s="8"/>
    </row>
    <row r="21" spans="1:15" x14ac:dyDescent="0.25">
      <c r="A21" s="11">
        <v>15</v>
      </c>
      <c r="B21" s="43">
        <v>-54</v>
      </c>
      <c r="C21" s="43">
        <v>-452</v>
      </c>
      <c r="D21" s="8"/>
    </row>
    <row r="22" spans="1:15" x14ac:dyDescent="0.25">
      <c r="A22" s="11">
        <v>16</v>
      </c>
      <c r="B22" s="43">
        <v>-329</v>
      </c>
      <c r="C22" s="43">
        <v>-724</v>
      </c>
      <c r="D22" s="8"/>
    </row>
    <row r="23" spans="1:15" x14ac:dyDescent="0.25">
      <c r="A23" s="11">
        <v>17</v>
      </c>
      <c r="B23" s="43">
        <v>-625</v>
      </c>
      <c r="C23" s="43">
        <v>-1020</v>
      </c>
      <c r="D23" s="16"/>
    </row>
    <row r="24" spans="1:15" x14ac:dyDescent="0.25">
      <c r="A24" s="11">
        <v>18</v>
      </c>
      <c r="B24" s="43">
        <v>-923</v>
      </c>
      <c r="C24" s="43">
        <v>-1318</v>
      </c>
      <c r="D24" s="16"/>
    </row>
    <row r="25" spans="1:15" x14ac:dyDescent="0.25">
      <c r="A25" s="11">
        <v>19</v>
      </c>
      <c r="B25" s="43">
        <v>-1224</v>
      </c>
      <c r="C25" s="43">
        <v>-1619</v>
      </c>
      <c r="D25" s="16"/>
    </row>
    <row r="26" spans="1:15" x14ac:dyDescent="0.25">
      <c r="A26" s="11">
        <v>20</v>
      </c>
      <c r="B26" s="43">
        <v>-1528</v>
      </c>
      <c r="C26" s="43">
        <v>-1921</v>
      </c>
    </row>
    <row r="27" spans="1:15" x14ac:dyDescent="0.25"/>
    <row r="28" spans="1:15" ht="17.25" x14ac:dyDescent="0.3">
      <c r="E28" s="18" t="s">
        <v>29</v>
      </c>
      <c r="F28" s="18"/>
      <c r="G28" s="18"/>
      <c r="H28" s="18"/>
      <c r="I28" s="18"/>
      <c r="J28" s="18"/>
      <c r="K28" s="18"/>
      <c r="L28" s="18"/>
      <c r="M28" s="18"/>
      <c r="N28" s="18"/>
      <c r="O28" s="18"/>
    </row>
    <row r="29" spans="1:15" x14ac:dyDescent="0.25"/>
    <row r="30" spans="1:15" x14ac:dyDescent="0.25"/>
    <row r="31" spans="1:15" x14ac:dyDescent="0.25"/>
    <row r="32" spans="1:15" x14ac:dyDescent="0.25"/>
    <row r="33" customFormat="1" x14ac:dyDescent="0.25"/>
    <row r="34" customFormat="1" x14ac:dyDescent="0.25"/>
    <row r="35" customFormat="1" x14ac:dyDescent="0.25"/>
    <row r="36" customFormat="1" hidden="1" x14ac:dyDescent="0.25"/>
    <row r="37" customFormat="1" hidden="1" x14ac:dyDescent="0.25"/>
    <row r="38" customFormat="1" hidden="1" x14ac:dyDescent="0.25"/>
    <row r="39" customFormat="1" hidden="1" x14ac:dyDescent="0.25"/>
    <row r="40" customFormat="1" hidden="1" x14ac:dyDescent="0.25"/>
    <row r="41" customFormat="1" hidden="1" x14ac:dyDescent="0.25"/>
  </sheetData>
  <pageMargins left="0.59055118110236227" right="0.59055118110236227" top="0.59055118110236227" bottom="0.59055118110236227" header="0.31496062992125984" footer="0.31496062992125984"/>
  <pageSetup paperSize="9" scale="88" orientation="landscape" horizontalDpi="0" verticalDpi="0" r:id="rId1"/>
  <headerFooter>
    <oddFooter>&amp;LFile: &amp;F, Worksheet: &amp;A&amp;CPage &amp;P of &amp;N&amp;RCopyright www.solvermax.com</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CB9B-8873-46F5-A3F9-6C176FADD509}">
  <dimension ref="A1:Q30"/>
  <sheetViews>
    <sheetView showGridLines="0" workbookViewId="0">
      <selection activeCell="A2" sqref="A2"/>
    </sheetView>
  </sheetViews>
  <sheetFormatPr defaultColWidth="0" defaultRowHeight="15" zeroHeight="1" x14ac:dyDescent="0.25"/>
  <cols>
    <col min="1" max="2" width="12.5" style="40" customWidth="1"/>
    <col min="3" max="3" width="3.75" style="40" customWidth="1"/>
    <col min="4" max="16" width="7.5" style="40" customWidth="1"/>
    <col min="17" max="17" width="2.5" style="40" customWidth="1"/>
    <col min="18" max="16384" width="9" style="40" hidden="1"/>
  </cols>
  <sheetData>
    <row r="1" spans="1:16" ht="21" x14ac:dyDescent="0.35">
      <c r="A1" s="19" t="s">
        <v>36</v>
      </c>
    </row>
    <row r="2" spans="1:16" x14ac:dyDescent="0.25"/>
    <row r="3" spans="1:16" ht="17.25" x14ac:dyDescent="0.3">
      <c r="A3" s="18" t="s">
        <v>37</v>
      </c>
      <c r="B3" s="18"/>
      <c r="D3" s="18" t="s">
        <v>45</v>
      </c>
      <c r="E3" s="47"/>
      <c r="F3" s="47"/>
      <c r="G3" s="47"/>
      <c r="H3" s="47"/>
      <c r="I3" s="47"/>
      <c r="J3" s="47"/>
      <c r="K3" s="47"/>
      <c r="L3" s="47"/>
      <c r="M3" s="47"/>
      <c r="N3" s="47"/>
      <c r="O3" s="47"/>
      <c r="P3" s="47"/>
    </row>
    <row r="4" spans="1:16" x14ac:dyDescent="0.25">
      <c r="A4" t="s">
        <v>38</v>
      </c>
      <c r="B4" s="13">
        <v>1000</v>
      </c>
      <c r="D4" s="48"/>
      <c r="E4" s="48"/>
      <c r="F4" s="48"/>
      <c r="G4" s="48"/>
      <c r="H4" s="48"/>
      <c r="I4" s="48"/>
      <c r="J4" s="48"/>
      <c r="K4" s="48"/>
      <c r="L4" s="48"/>
      <c r="M4" s="48"/>
      <c r="N4" s="48"/>
      <c r="O4" s="48"/>
      <c r="P4" s="48"/>
    </row>
    <row r="5" spans="1:16" x14ac:dyDescent="0.25">
      <c r="A5" t="s">
        <v>41</v>
      </c>
      <c r="B5" s="41" t="s">
        <v>42</v>
      </c>
      <c r="D5" s="48"/>
      <c r="E5" s="48"/>
      <c r="F5" s="48"/>
      <c r="G5" s="48"/>
      <c r="H5" s="48"/>
      <c r="I5" s="48"/>
      <c r="J5" s="48"/>
      <c r="K5" s="48"/>
      <c r="L5" s="48"/>
      <c r="M5" s="48"/>
      <c r="N5" s="48"/>
      <c r="O5" s="48"/>
      <c r="P5" s="48"/>
    </row>
    <row r="6" spans="1:16" x14ac:dyDescent="0.25">
      <c r="D6" s="48"/>
      <c r="E6" s="48"/>
      <c r="F6" s="48"/>
      <c r="G6" s="48"/>
      <c r="H6" s="48"/>
      <c r="I6" s="48"/>
      <c r="J6" s="48"/>
      <c r="K6" s="48"/>
      <c r="L6" s="48"/>
      <c r="M6" s="48"/>
      <c r="N6" s="48"/>
      <c r="O6" s="48"/>
      <c r="P6" s="48"/>
    </row>
    <row r="7" spans="1:16" ht="17.25" x14ac:dyDescent="0.3">
      <c r="A7" s="18" t="s">
        <v>44</v>
      </c>
      <c r="B7" s="18"/>
      <c r="D7" s="48"/>
      <c r="E7" s="48"/>
      <c r="F7" s="48"/>
      <c r="G7" s="48"/>
      <c r="H7" s="48"/>
      <c r="I7" s="48"/>
      <c r="J7" s="48"/>
      <c r="K7" s="48"/>
      <c r="L7" s="48"/>
      <c r="M7" s="48"/>
      <c r="N7" s="48"/>
      <c r="O7" s="48"/>
      <c r="P7" s="48"/>
    </row>
    <row r="8" spans="1:16" x14ac:dyDescent="0.25">
      <c r="A8" t="s">
        <v>40</v>
      </c>
      <c r="B8" s="45" t="str">
        <f>REPT("0",LOG10(B4))</f>
        <v>000</v>
      </c>
      <c r="D8" s="48"/>
      <c r="E8" s="48"/>
      <c r="F8" s="48"/>
      <c r="G8" s="48"/>
      <c r="H8" s="48"/>
      <c r="I8" s="48"/>
      <c r="J8" s="48"/>
      <c r="K8" s="48"/>
      <c r="L8" s="48"/>
      <c r="M8" s="48"/>
      <c r="N8" s="48"/>
      <c r="O8" s="48"/>
      <c r="P8" s="48"/>
    </row>
    <row r="9" spans="1:16" x14ac:dyDescent="0.25">
      <c r="A9" t="s">
        <v>39</v>
      </c>
      <c r="B9" s="45" t="str">
        <f>"$"&amp;B8&amp;" "&amp;B5</f>
        <v>$000 pa</v>
      </c>
      <c r="D9" s="48"/>
      <c r="E9" s="48"/>
      <c r="F9" s="48"/>
      <c r="G9" s="48"/>
      <c r="H9" s="48"/>
      <c r="I9" s="48"/>
      <c r="J9" s="48"/>
      <c r="K9" s="48"/>
      <c r="L9" s="48"/>
      <c r="M9" s="48"/>
      <c r="N9" s="48"/>
      <c r="O9" s="48"/>
      <c r="P9" s="48"/>
    </row>
    <row r="10" spans="1:16" x14ac:dyDescent="0.25">
      <c r="D10" s="48"/>
      <c r="E10" s="48"/>
      <c r="F10" s="48"/>
      <c r="G10" s="48"/>
      <c r="H10" s="48"/>
      <c r="I10" s="48"/>
      <c r="J10" s="48"/>
      <c r="K10" s="48"/>
      <c r="L10" s="48"/>
      <c r="M10" s="48"/>
      <c r="N10" s="48"/>
      <c r="O10" s="48"/>
      <c r="P10" s="48"/>
    </row>
    <row r="11" spans="1:16" ht="17.25" x14ac:dyDescent="0.3">
      <c r="A11" s="18" t="s">
        <v>14</v>
      </c>
      <c r="B11" s="46"/>
      <c r="D11" s="48"/>
      <c r="E11" s="48"/>
      <c r="F11" s="48"/>
      <c r="G11" s="48"/>
      <c r="H11" s="48"/>
      <c r="I11" s="48"/>
      <c r="J11" s="48"/>
      <c r="K11" s="48"/>
      <c r="L11" s="48"/>
      <c r="M11" s="48"/>
      <c r="N11" s="48"/>
      <c r="O11" s="48"/>
      <c r="P11" s="48"/>
    </row>
    <row r="12" spans="1:16" x14ac:dyDescent="0.25">
      <c r="A12" t="str">
        <f>Analysis!A11&amp;" facilities"&amp;CHAR(10)&amp;TEXT(Analysis!B11*UnitMultiplier,"$#,0")</f>
        <v>5 facilities
$1,794,000</v>
      </c>
    </row>
    <row r="13" spans="1:16" x14ac:dyDescent="0.25">
      <c r="A13" t="str">
        <f>Analysis!A15&amp;" facilities"&amp;CHAR(10)&amp;TEXT(Analysis!C15*UnitMultiplier,"$#,0")</f>
        <v>9 facilities
$937,000</v>
      </c>
    </row>
    <row r="14" spans="1:16" x14ac:dyDescent="0.25">
      <c r="A14" t="s">
        <v>17</v>
      </c>
    </row>
    <row r="15" spans="1:16" x14ac:dyDescent="0.25">
      <c r="A15" t="s">
        <v>16</v>
      </c>
    </row>
    <row r="16" spans="1:16" x14ac:dyDescent="0.25">
      <c r="A16" t="str">
        <f>"Profit "&amp;DollarLabel</f>
        <v>Profit $000 pa</v>
      </c>
    </row>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sheetData>
  <pageMargins left="0.59055118110236227" right="0.59055118110236227" top="0.59055118110236227" bottom="0.59055118110236227" header="0.31496062992125984" footer="0.31496062992125984"/>
  <pageSetup paperSize="9" orientation="landscape" horizontalDpi="0" verticalDpi="0" r:id="rId1"/>
  <headerFooter>
    <oddFooter>&amp;LFile: &amp;F, Worksheet: &amp;A&amp;CPage &amp;P of &amp;N&amp;RCopyright www.solvermax.com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15</vt:i4>
      </vt:variant>
    </vt:vector>
  </HeadingPairs>
  <TitlesOfParts>
    <vt:vector size="19" baseType="lpstr">
      <vt:lpstr>About</vt:lpstr>
      <vt:lpstr>Model</vt:lpstr>
      <vt:lpstr>Analysis</vt:lpstr>
      <vt:lpstr>Control</vt:lpstr>
      <vt:lpstr>dCoverageRequired</vt:lpstr>
      <vt:lpstr>dMustBuild</vt:lpstr>
      <vt:lpstr>DollarLabel</vt:lpstr>
      <vt:lpstr>fFacilitiesBuilt</vt:lpstr>
      <vt:lpstr>fFacilityCount</vt:lpstr>
      <vt:lpstr>fMaxBuild</vt:lpstr>
      <vt:lpstr>fMinBuild</vt:lpstr>
      <vt:lpstr>fProfit</vt:lpstr>
      <vt:lpstr>About!Print_Area</vt:lpstr>
      <vt:lpstr>Analysis!Print_Area</vt:lpstr>
      <vt:lpstr>Control!Print_Area</vt:lpstr>
      <vt:lpstr>Model!Print_Area</vt:lpstr>
      <vt:lpstr>UnitMultiplier</vt:lpstr>
      <vt:lpstr>vBuild</vt:lpstr>
      <vt:lpstr>vHasService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2020-07-08T19:17:45Z</dcterms:created>
  <dcterms:modified xsi:type="dcterms:W3CDTF">2022-02-19T20:24:49Z</dcterms:modified>
</cp:coreProperties>
</file>