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https://d.docs.live.net/83726ec0a80c1546/Documents/Ian/Web/SolverMax/Modelling/Website models/Fantasy sports/"/>
    </mc:Choice>
  </mc:AlternateContent>
  <xr:revisionPtr revIDLastSave="2" documentId="13_ncr:1_{D08EA9A0-94BD-46ED-8FB2-2CAEE42B44F9}" xr6:coauthVersionLast="47" xr6:coauthVersionMax="47" xr10:uidLastSave="{7A224CBF-D123-4CB5-A4F6-80F5833D9261}"/>
  <bookViews>
    <workbookView xWindow="28680" yWindow="-120" windowWidth="29040" windowHeight="16440" xr2:uid="{324EC751-9C60-40DD-8432-DBCA825DD949}"/>
  </bookViews>
  <sheets>
    <sheet name="About" sheetId="3" r:id="rId1"/>
    <sheet name="Model" sheetId="1" r:id="rId2"/>
    <sheet name="Analysis" sheetId="2" r:id="rId3"/>
    <sheet name="Control" sheetId="4" r:id="rId4"/>
  </sheets>
  <definedNames>
    <definedName name="dBudget">Model!$C$5</definedName>
    <definedName name="dPlayerRankMax">Model!$C$7</definedName>
    <definedName name="dPoints">Model!$E$43:$E$142</definedName>
    <definedName name="dPositionMax">Model!$G$40:$L$40</definedName>
    <definedName name="dPositionMin">Model!$G$39:$L$39</definedName>
    <definedName name="dPrice">Model!$F$43:$F$142</definedName>
    <definedName name="dRank">Model!$A$43:$A$142</definedName>
    <definedName name="dSelectionRequire">Model!$R$43:$R$142</definedName>
    <definedName name="dTeamSize">Model!$C$6</definedName>
    <definedName name="Feasible">Model!$AC$46</definedName>
    <definedName name="fPlayerRank">Model!$Q$43:$Q$142</definedName>
    <definedName name="fPlayersSelected">Model!$AC$44</definedName>
    <definedName name="fPointsTeam">Model!$U$43</definedName>
    <definedName name="fPositionSelected">Model!$W$44:$AB$44</definedName>
    <definedName name="fPriceTotal">Model!$T$43</definedName>
    <definedName name="OpenSolver_ChosenSolver" localSheetId="2" hidden="1">CBC</definedName>
    <definedName name="OpenSolver_ChosenSolver" localSheetId="1" hidden="1">CBC</definedName>
    <definedName name="OpenSolver_DualsNewSheet" localSheetId="1" hidden="1">0</definedName>
    <definedName name="OpenSolver_LinearityCheck" localSheetId="2" hidden="1">1</definedName>
    <definedName name="OpenSolver_LinearityCheck" localSheetId="1" hidden="1">1</definedName>
    <definedName name="OpenSolver_UpdateSensitivity" localSheetId="1" hidden="1">1</definedName>
    <definedName name="_xlnm.Print_Area" localSheetId="0">About!$A$1:$K$25</definedName>
    <definedName name="_xlnm.Print_Area" localSheetId="2">Analysis!$A:$Z</definedName>
    <definedName name="_xlnm.Print_Area" localSheetId="3">Control!$1:$30</definedName>
    <definedName name="_xlnm.Print_Area" localSheetId="1">Model!$B$1:$AD$75</definedName>
    <definedName name="solver_adj" localSheetId="1" hidden="1">Model!$O$43:$O$142</definedName>
    <definedName name="solver_cvg" localSheetId="1" hidden="1">0.0001</definedName>
    <definedName name="solver_drv" localSheetId="1" hidden="1">1</definedName>
    <definedName name="solver_eng" localSheetId="1" hidden="1">2</definedName>
    <definedName name="solver_est" localSheetId="1" hidden="1">1</definedName>
    <definedName name="solver_itr" localSheetId="1" hidden="1">2147483647</definedName>
    <definedName name="solver_lhs1" localSheetId="1" hidden="1">Model!$Q$43:$Q$142</definedName>
    <definedName name="solver_lhs2" localSheetId="1" hidden="1">Model!$AC$44</definedName>
    <definedName name="solver_lhs3" localSheetId="1" hidden="1">Model!$W$44:$AB$44</definedName>
    <definedName name="solver_lhs4" localSheetId="1" hidden="1">Model!$W$44:$AB$44</definedName>
    <definedName name="solver_lhs5" localSheetId="1" hidden="1">Model!$T$43</definedName>
    <definedName name="solver_lhs6" localSheetId="1" hidden="1">Model!$O$43:$O$142</definedName>
    <definedName name="solver_lhs7" localSheetId="1" hidden="1">Model!$O$43:$O$142</definedName>
    <definedName name="solver_lhs8" localSheetId="1" hidden="1">Model!$O$43:$O$142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7</definedName>
    <definedName name="solver_nwt" localSheetId="1" hidden="1">1</definedName>
    <definedName name="solver_opt" localSheetId="1" hidden="1">Model!$U$43</definedName>
    <definedName name="solver_pre" localSheetId="1" hidden="1">0.000001</definedName>
    <definedName name="solver_rbv" localSheetId="1" hidden="1">1</definedName>
    <definedName name="solver_rel1" localSheetId="1" hidden="1">1</definedName>
    <definedName name="solver_rel2" localSheetId="1" hidden="1">2</definedName>
    <definedName name="solver_rel3" localSheetId="1" hidden="1">1</definedName>
    <definedName name="solver_rel4" localSheetId="1" hidden="1">3</definedName>
    <definedName name="solver_rel5" localSheetId="1" hidden="1">1</definedName>
    <definedName name="solver_rel6" localSheetId="1" hidden="1">5</definedName>
    <definedName name="solver_rel7" localSheetId="1" hidden="1">3</definedName>
    <definedName name="solver_rel8" localSheetId="1" hidden="1">5</definedName>
    <definedName name="solver_rhs1" localSheetId="1" hidden="1">dPlayerRankMax</definedName>
    <definedName name="solver_rhs2" localSheetId="1" hidden="1">dTeamSize</definedName>
    <definedName name="solver_rhs3" localSheetId="1" hidden="1">dPositionMax</definedName>
    <definedName name="solver_rhs4" localSheetId="1" hidden="1">dPositionMin</definedName>
    <definedName name="solver_rhs5" localSheetId="1" hidden="1">dBudget</definedName>
    <definedName name="solver_rhs6" localSheetId="1" hidden="1">"binary"</definedName>
    <definedName name="solver_rhs7" localSheetId="1" hidden="1">dSelectionRequire</definedName>
    <definedName name="solver_rhs8" localSheetId="1" hidden="1">binary</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definedName>
    <definedName name="solver_typ" localSheetId="1" hidden="1">1</definedName>
    <definedName name="solver_val" localSheetId="1" hidden="1">0</definedName>
    <definedName name="solver_ver" localSheetId="1" hidden="1">3</definedName>
    <definedName name="vSelection">Model!$O$43:$O$142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43" i="1" l="1"/>
  <c r="G43" i="1"/>
  <c r="M40" i="1"/>
  <c r="M39" i="1"/>
  <c r="X44" i="1"/>
  <c r="Y44" i="1"/>
  <c r="Z44" i="1"/>
  <c r="AA44" i="1"/>
  <c r="AB44" i="1"/>
  <c r="W44" i="1"/>
  <c r="U43" i="1"/>
  <c r="T43" i="1"/>
  <c r="M1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43" i="1"/>
  <c r="M42" i="1"/>
  <c r="R143" i="1"/>
  <c r="C15" i="1"/>
  <c r="AC44" i="1" l="1"/>
  <c r="I119" i="2"/>
  <c r="J66" i="2" s="1"/>
  <c r="E58" i="2"/>
  <c r="E59" i="2"/>
  <c r="F60" i="2"/>
  <c r="E61" i="2"/>
  <c r="E62" i="2"/>
  <c r="E63" i="2"/>
  <c r="F64" i="2"/>
  <c r="E65" i="2"/>
  <c r="E66" i="2"/>
  <c r="E67" i="2"/>
  <c r="F68" i="2"/>
  <c r="E69" i="2"/>
  <c r="E70" i="2"/>
  <c r="F71" i="2"/>
  <c r="F72" i="2"/>
  <c r="E73" i="2"/>
  <c r="E74" i="2"/>
  <c r="F75" i="2"/>
  <c r="F76" i="2"/>
  <c r="E77" i="2"/>
  <c r="E78" i="2"/>
  <c r="F79" i="2"/>
  <c r="E80" i="2"/>
  <c r="E81" i="2"/>
  <c r="E82" i="2"/>
  <c r="E83" i="2"/>
  <c r="F84" i="2"/>
  <c r="E85" i="2"/>
  <c r="F86" i="2"/>
  <c r="E87" i="2"/>
  <c r="F88" i="2"/>
  <c r="E89" i="2"/>
  <c r="E90" i="2"/>
  <c r="E91" i="2"/>
  <c r="E92" i="2"/>
  <c r="E93" i="2"/>
  <c r="F94" i="2"/>
  <c r="F95" i="2"/>
  <c r="F96" i="2"/>
  <c r="E97" i="2"/>
  <c r="E98" i="2"/>
  <c r="F99" i="2"/>
  <c r="E100" i="2"/>
  <c r="E101" i="2"/>
  <c r="F102" i="2"/>
  <c r="E103" i="2"/>
  <c r="F104" i="2"/>
  <c r="E105" i="2"/>
  <c r="E106" i="2"/>
  <c r="E107" i="2"/>
  <c r="E108" i="2"/>
  <c r="E109" i="2"/>
  <c r="F110" i="2"/>
  <c r="E111" i="2"/>
  <c r="F112" i="2"/>
  <c r="E113" i="2"/>
  <c r="F114" i="2"/>
  <c r="E115" i="2"/>
  <c r="E116" i="2"/>
  <c r="E117" i="2"/>
  <c r="F118" i="2"/>
  <c r="F119" i="2"/>
  <c r="F120" i="2"/>
  <c r="E121" i="2"/>
  <c r="E122" i="2"/>
  <c r="F123" i="2"/>
  <c r="E124" i="2"/>
  <c r="E125" i="2"/>
  <c r="F126" i="2"/>
  <c r="F127" i="2"/>
  <c r="F128" i="2"/>
  <c r="E129" i="2"/>
  <c r="E130" i="2"/>
  <c r="E131" i="2"/>
  <c r="E132" i="2"/>
  <c r="E133" i="2"/>
  <c r="F134" i="2"/>
  <c r="E135" i="2"/>
  <c r="F136" i="2"/>
  <c r="E137" i="2"/>
  <c r="E138" i="2"/>
  <c r="E139" i="2"/>
  <c r="E140" i="2"/>
  <c r="E141" i="2"/>
  <c r="F142" i="2"/>
  <c r="E143" i="2"/>
  <c r="F144" i="2"/>
  <c r="E145" i="2"/>
  <c r="E146" i="2"/>
  <c r="E147" i="2"/>
  <c r="E148" i="2"/>
  <c r="E149" i="2"/>
  <c r="F150" i="2"/>
  <c r="F151" i="2"/>
  <c r="E152" i="2"/>
  <c r="E153" i="2"/>
  <c r="F154" i="2"/>
  <c r="E155" i="2"/>
  <c r="E156" i="2"/>
  <c r="E57" i="2"/>
  <c r="D151" i="2"/>
  <c r="D152" i="2"/>
  <c r="D153" i="2"/>
  <c r="D154" i="2"/>
  <c r="D155" i="2"/>
  <c r="D156" i="2"/>
  <c r="D145" i="2"/>
  <c r="D146" i="2"/>
  <c r="D147" i="2"/>
  <c r="D148" i="2"/>
  <c r="D149" i="2"/>
  <c r="D150" i="2"/>
  <c r="D133" i="2"/>
  <c r="D134" i="2"/>
  <c r="D135" i="2"/>
  <c r="D136" i="2"/>
  <c r="D137" i="2"/>
  <c r="D138" i="2"/>
  <c r="D139" i="2"/>
  <c r="D140" i="2"/>
  <c r="D141" i="2"/>
  <c r="D142" i="2"/>
  <c r="D143" i="2"/>
  <c r="D144" i="2"/>
  <c r="D130" i="2"/>
  <c r="D131" i="2"/>
  <c r="D132"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57" i="2"/>
  <c r="J109" i="2" l="1"/>
  <c r="J93" i="2"/>
  <c r="J77" i="2"/>
  <c r="J105" i="2"/>
  <c r="J89" i="2"/>
  <c r="J73" i="2"/>
  <c r="J117" i="2"/>
  <c r="J101" i="2"/>
  <c r="J85" i="2"/>
  <c r="J69" i="2"/>
  <c r="J113" i="2"/>
  <c r="J97" i="2"/>
  <c r="J81" i="2"/>
  <c r="J65" i="2"/>
  <c r="J116" i="2"/>
  <c r="J112" i="2"/>
  <c r="J108" i="2"/>
  <c r="J104" i="2"/>
  <c r="J100" i="2"/>
  <c r="J96" i="2"/>
  <c r="J92" i="2"/>
  <c r="J88" i="2"/>
  <c r="J84" i="2"/>
  <c r="J80" i="2"/>
  <c r="J76" i="2"/>
  <c r="J72" i="2"/>
  <c r="J68" i="2"/>
  <c r="J64" i="2"/>
  <c r="J62" i="2"/>
  <c r="J115" i="2"/>
  <c r="J111" i="2"/>
  <c r="J107" i="2"/>
  <c r="J103" i="2"/>
  <c r="J99" i="2"/>
  <c r="J95" i="2"/>
  <c r="J91" i="2"/>
  <c r="J87" i="2"/>
  <c r="J83" i="2"/>
  <c r="J79" i="2"/>
  <c r="J75" i="2"/>
  <c r="J71" i="2"/>
  <c r="J67" i="2"/>
  <c r="J63" i="2"/>
  <c r="J118" i="2"/>
  <c r="J114" i="2"/>
  <c r="J110" i="2"/>
  <c r="J106" i="2"/>
  <c r="J102" i="2"/>
  <c r="J98" i="2"/>
  <c r="J94" i="2"/>
  <c r="J90" i="2"/>
  <c r="J86" i="2"/>
  <c r="J82" i="2"/>
  <c r="J78" i="2"/>
  <c r="J74" i="2"/>
  <c r="J70" i="2"/>
  <c r="F122" i="2"/>
  <c r="E114" i="2"/>
  <c r="F146" i="2"/>
  <c r="E102" i="2"/>
  <c r="F138" i="2"/>
  <c r="F90" i="2"/>
  <c r="E110" i="2"/>
  <c r="F98" i="2"/>
  <c r="E134" i="2"/>
  <c r="E118" i="2"/>
  <c r="F106" i="2"/>
  <c r="E126" i="2"/>
  <c r="E94" i="2"/>
  <c r="F130" i="2"/>
  <c r="E142" i="2"/>
  <c r="E154" i="2"/>
  <c r="E150" i="2"/>
  <c r="F100" i="2"/>
  <c r="E99" i="2"/>
  <c r="E119" i="2"/>
  <c r="E95" i="2"/>
  <c r="E127" i="2"/>
  <c r="E123" i="2"/>
  <c r="E151" i="2"/>
  <c r="F111" i="2"/>
  <c r="F103" i="2"/>
  <c r="F147" i="2"/>
  <c r="F115" i="2"/>
  <c r="F87" i="2"/>
  <c r="F107" i="2"/>
  <c r="F91" i="2"/>
  <c r="F143" i="2"/>
  <c r="F139" i="2"/>
  <c r="F135" i="2"/>
  <c r="F155" i="2"/>
  <c r="F116" i="2"/>
  <c r="E112" i="2"/>
  <c r="E96" i="2"/>
  <c r="E84" i="2"/>
  <c r="E86" i="2"/>
  <c r="F83" i="2"/>
  <c r="E60" i="2"/>
  <c r="E71" i="2"/>
  <c r="F63" i="2"/>
  <c r="E79" i="2"/>
  <c r="E75" i="2"/>
  <c r="E64" i="2"/>
  <c r="F59" i="2"/>
  <c r="F67" i="2"/>
  <c r="E68" i="2"/>
  <c r="F82" i="2"/>
  <c r="F78" i="2"/>
  <c r="F74" i="2"/>
  <c r="F70" i="2"/>
  <c r="F66" i="2"/>
  <c r="F62" i="2"/>
  <c r="F58" i="2"/>
  <c r="F80" i="2"/>
  <c r="E76" i="2"/>
  <c r="F131" i="2"/>
  <c r="F92" i="2"/>
  <c r="E128" i="2"/>
  <c r="F108" i="2"/>
  <c r="F124" i="2"/>
  <c r="E104" i="2"/>
  <c r="E88" i="2"/>
  <c r="E72" i="2"/>
  <c r="E120" i="2"/>
  <c r="E136" i="2"/>
  <c r="F133" i="2"/>
  <c r="F57" i="2"/>
  <c r="E144" i="2"/>
  <c r="F156" i="2"/>
  <c r="F140" i="2"/>
  <c r="F132" i="2"/>
  <c r="F148" i="2"/>
  <c r="F152" i="2"/>
  <c r="F137" i="2"/>
  <c r="F141" i="2"/>
  <c r="F129" i="2"/>
  <c r="F125" i="2"/>
  <c r="F121" i="2"/>
  <c r="F117" i="2"/>
  <c r="F113" i="2"/>
  <c r="F109" i="2"/>
  <c r="F105" i="2"/>
  <c r="F101" i="2"/>
  <c r="F97" i="2"/>
  <c r="F93" i="2"/>
  <c r="F89" i="2"/>
  <c r="F85" i="2"/>
  <c r="F81" i="2"/>
  <c r="F77" i="2"/>
  <c r="F73" i="2"/>
  <c r="F69" i="2"/>
  <c r="F65" i="2"/>
  <c r="F61" i="2"/>
  <c r="F149" i="2"/>
  <c r="F145" i="2"/>
  <c r="F153" i="2"/>
  <c r="J119" i="2" l="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C12" i="1"/>
  <c r="C13" i="1" s="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F143" i="1"/>
  <c r="E143" i="1"/>
  <c r="O143" i="1"/>
  <c r="P140" i="1"/>
  <c r="P141" i="1"/>
  <c r="P142" i="1"/>
  <c r="C14" i="1"/>
  <c r="X43" i="1"/>
  <c r="Y43" i="1"/>
  <c r="Z43" i="1"/>
  <c r="AA43" i="1"/>
  <c r="AB43" i="1"/>
  <c r="W43" i="1"/>
  <c r="A28" i="1" l="1"/>
  <c r="B28" i="1"/>
  <c r="C28" i="1"/>
  <c r="D28" i="1"/>
  <c r="A19" i="1"/>
  <c r="A26" i="1"/>
  <c r="A22" i="1"/>
  <c r="A18" i="1"/>
  <c r="A25" i="1"/>
  <c r="A21" i="1"/>
  <c r="A24" i="1"/>
  <c r="A20" i="1"/>
  <c r="A27" i="1"/>
  <c r="A23" i="1"/>
  <c r="C19" i="1"/>
  <c r="B19" i="1"/>
  <c r="D18" i="1"/>
  <c r="C20" i="1"/>
  <c r="C18" i="1"/>
  <c r="B18" i="1"/>
  <c r="D19" i="1"/>
  <c r="B26" i="1"/>
  <c r="D26" i="1"/>
  <c r="D24" i="1"/>
  <c r="B22" i="1"/>
  <c r="D22" i="1"/>
  <c r="B24" i="1"/>
  <c r="D25" i="1"/>
  <c r="D21" i="1"/>
  <c r="D20" i="1"/>
  <c r="B20" i="1"/>
  <c r="D27" i="1"/>
  <c r="D23" i="1"/>
  <c r="B25" i="1"/>
  <c r="B21" i="1"/>
  <c r="C27" i="1"/>
  <c r="C25" i="1"/>
  <c r="C23" i="1"/>
  <c r="C21" i="1"/>
  <c r="B27" i="1"/>
  <c r="B23" i="1"/>
  <c r="C26" i="1"/>
  <c r="C24" i="1"/>
  <c r="C22" i="1"/>
  <c r="H42" i="1"/>
  <c r="I42" i="1"/>
  <c r="J42" i="1"/>
  <c r="K42" i="1"/>
  <c r="L42" i="1"/>
  <c r="G42" i="1"/>
  <c r="I47" i="1" l="1"/>
  <c r="I59" i="1"/>
  <c r="I60" i="1"/>
  <c r="I57" i="1"/>
  <c r="I61" i="1"/>
  <c r="I67" i="1"/>
  <c r="I72" i="1"/>
  <c r="I66" i="1"/>
  <c r="I75" i="1"/>
  <c r="I81" i="1"/>
  <c r="I80" i="1"/>
  <c r="I87" i="1"/>
  <c r="I79" i="1"/>
  <c r="I74" i="1"/>
  <c r="I52" i="1"/>
  <c r="I56" i="1"/>
  <c r="I58" i="1"/>
  <c r="I65" i="1"/>
  <c r="I62" i="1"/>
  <c r="I63" i="1"/>
  <c r="I64" i="1"/>
  <c r="I69" i="1"/>
  <c r="I68" i="1"/>
  <c r="I76" i="1"/>
  <c r="I70" i="1"/>
  <c r="I78" i="1"/>
  <c r="I73" i="1"/>
  <c r="I71" i="1"/>
  <c r="I83" i="1"/>
  <c r="I82" i="1"/>
  <c r="I89" i="1"/>
  <c r="I84" i="1"/>
  <c r="I86" i="1"/>
  <c r="I90" i="1"/>
  <c r="I96" i="1"/>
  <c r="I93" i="1"/>
  <c r="I95" i="1"/>
  <c r="I97" i="1"/>
  <c r="I121" i="1"/>
  <c r="I109" i="1"/>
  <c r="I106" i="1"/>
  <c r="I114" i="1"/>
  <c r="I91" i="1"/>
  <c r="I113" i="1"/>
  <c r="I101" i="1"/>
  <c r="I104" i="1"/>
  <c r="I107" i="1"/>
  <c r="I110" i="1"/>
  <c r="I112" i="1"/>
  <c r="I111" i="1"/>
  <c r="I122" i="1"/>
  <c r="I127" i="1"/>
  <c r="I120" i="1"/>
  <c r="I117" i="1"/>
  <c r="I123" i="1"/>
  <c r="I142" i="1"/>
  <c r="I77" i="1"/>
  <c r="I103" i="1"/>
  <c r="I118" i="1"/>
  <c r="I115" i="1"/>
  <c r="I92" i="1"/>
  <c r="I99" i="1"/>
  <c r="I100" i="1"/>
  <c r="I105" i="1"/>
  <c r="I138" i="1"/>
  <c r="I132" i="1"/>
  <c r="I137" i="1"/>
  <c r="I136" i="1"/>
  <c r="I133" i="1"/>
  <c r="I128" i="1"/>
  <c r="I126" i="1"/>
  <c r="I130" i="1"/>
  <c r="I45" i="1"/>
  <c r="I55" i="1"/>
  <c r="I51" i="1"/>
  <c r="I88" i="1"/>
  <c r="I102" i="1"/>
  <c r="I108" i="1"/>
  <c r="I119" i="1"/>
  <c r="I116" i="1"/>
  <c r="I140" i="1"/>
  <c r="I46" i="1"/>
  <c r="I94" i="1"/>
  <c r="I129" i="1"/>
  <c r="I131" i="1"/>
  <c r="I43" i="1"/>
  <c r="I44" i="1"/>
  <c r="I49" i="1"/>
  <c r="I53" i="1"/>
  <c r="I124" i="1"/>
  <c r="I135" i="1"/>
  <c r="I125" i="1"/>
  <c r="I54" i="1"/>
  <c r="I85" i="1"/>
  <c r="I134" i="1"/>
  <c r="I141" i="1"/>
  <c r="I48" i="1"/>
  <c r="I98" i="1"/>
  <c r="I139" i="1"/>
  <c r="I50" i="1"/>
  <c r="K52" i="1"/>
  <c r="K56" i="1"/>
  <c r="K58" i="1"/>
  <c r="K65" i="1"/>
  <c r="K62" i="1"/>
  <c r="K63" i="1"/>
  <c r="K64" i="1"/>
  <c r="K69" i="1"/>
  <c r="K68" i="1"/>
  <c r="K76" i="1"/>
  <c r="K70" i="1"/>
  <c r="K78" i="1"/>
  <c r="K73" i="1"/>
  <c r="K71" i="1"/>
  <c r="K47" i="1"/>
  <c r="K59" i="1"/>
  <c r="K60" i="1"/>
  <c r="K57" i="1"/>
  <c r="K61" i="1"/>
  <c r="K67" i="1"/>
  <c r="K72" i="1"/>
  <c r="K66" i="1"/>
  <c r="K75" i="1"/>
  <c r="K81" i="1"/>
  <c r="K80" i="1"/>
  <c r="K87" i="1"/>
  <c r="K79" i="1"/>
  <c r="K74" i="1"/>
  <c r="K92" i="1"/>
  <c r="K77" i="1"/>
  <c r="K85" i="1"/>
  <c r="K91" i="1"/>
  <c r="K103" i="1"/>
  <c r="K98" i="1"/>
  <c r="K88" i="1"/>
  <c r="K113" i="1"/>
  <c r="K94" i="1"/>
  <c r="K102" i="1"/>
  <c r="K99" i="1"/>
  <c r="K101" i="1"/>
  <c r="K108" i="1"/>
  <c r="K100" i="1"/>
  <c r="K82" i="1"/>
  <c r="K90" i="1"/>
  <c r="K97" i="1"/>
  <c r="K114" i="1"/>
  <c r="K105" i="1"/>
  <c r="K119" i="1"/>
  <c r="K129" i="1"/>
  <c r="K118" i="1"/>
  <c r="K138" i="1"/>
  <c r="K116" i="1"/>
  <c r="K124" i="1"/>
  <c r="K115" i="1"/>
  <c r="K132" i="1"/>
  <c r="K140" i="1"/>
  <c r="K95" i="1"/>
  <c r="K109" i="1"/>
  <c r="K110" i="1"/>
  <c r="K127" i="1"/>
  <c r="K142" i="1"/>
  <c r="K86" i="1"/>
  <c r="K93" i="1"/>
  <c r="K121" i="1"/>
  <c r="K112" i="1"/>
  <c r="K120" i="1"/>
  <c r="K134" i="1"/>
  <c r="K135" i="1"/>
  <c r="K131" i="1"/>
  <c r="K139" i="1"/>
  <c r="K141" i="1"/>
  <c r="K125" i="1"/>
  <c r="K43" i="1"/>
  <c r="K50" i="1"/>
  <c r="K44" i="1"/>
  <c r="K83" i="1"/>
  <c r="K84" i="1"/>
  <c r="K96" i="1"/>
  <c r="K104" i="1"/>
  <c r="K111" i="1"/>
  <c r="K117" i="1"/>
  <c r="K106" i="1"/>
  <c r="K137" i="1"/>
  <c r="K126" i="1"/>
  <c r="K51" i="1"/>
  <c r="K48" i="1"/>
  <c r="K54" i="1"/>
  <c r="K89" i="1"/>
  <c r="K123" i="1"/>
  <c r="K136" i="1"/>
  <c r="K130" i="1"/>
  <c r="K107" i="1"/>
  <c r="K128" i="1"/>
  <c r="K53" i="1"/>
  <c r="K49" i="1"/>
  <c r="K46" i="1"/>
  <c r="K122" i="1"/>
  <c r="K133" i="1"/>
  <c r="K45" i="1"/>
  <c r="K55" i="1"/>
  <c r="J59" i="1"/>
  <c r="J52" i="1"/>
  <c r="J58" i="1"/>
  <c r="J62" i="1"/>
  <c r="J64" i="1"/>
  <c r="J68" i="1"/>
  <c r="J70" i="1"/>
  <c r="J73" i="1"/>
  <c r="J85" i="1"/>
  <c r="J89" i="1"/>
  <c r="J88" i="1"/>
  <c r="J96" i="1"/>
  <c r="J99" i="1"/>
  <c r="J121" i="1"/>
  <c r="J47" i="1"/>
  <c r="J57" i="1"/>
  <c r="J61" i="1"/>
  <c r="J69" i="1"/>
  <c r="J87" i="1"/>
  <c r="J79" i="1"/>
  <c r="J82" i="1"/>
  <c r="J86" i="1"/>
  <c r="J98" i="1"/>
  <c r="J93" i="1"/>
  <c r="J94" i="1"/>
  <c r="J101" i="1"/>
  <c r="J129" i="1"/>
  <c r="J112" i="1"/>
  <c r="J124" i="1"/>
  <c r="J120" i="1"/>
  <c r="J134" i="1"/>
  <c r="J135" i="1"/>
  <c r="J131" i="1"/>
  <c r="J139" i="1"/>
  <c r="J141" i="1"/>
  <c r="J125" i="1"/>
  <c r="J43" i="1"/>
  <c r="J50" i="1"/>
  <c r="J56" i="1"/>
  <c r="J67" i="1"/>
  <c r="J72" i="1"/>
  <c r="J76" i="1"/>
  <c r="J74" i="1"/>
  <c r="J83" i="1"/>
  <c r="J77" i="1"/>
  <c r="J84" i="1"/>
  <c r="J103" i="1"/>
  <c r="J113" i="1"/>
  <c r="J114" i="1"/>
  <c r="J104" i="1"/>
  <c r="J118" i="1"/>
  <c r="J111" i="1"/>
  <c r="J115" i="1"/>
  <c r="J117" i="1"/>
  <c r="J65" i="1"/>
  <c r="J66" i="1"/>
  <c r="J75" i="1"/>
  <c r="J78" i="1"/>
  <c r="J92" i="1"/>
  <c r="J91" i="1"/>
  <c r="J97" i="1"/>
  <c r="J106" i="1"/>
  <c r="J100" i="1"/>
  <c r="J105" i="1"/>
  <c r="J107" i="1"/>
  <c r="J138" i="1"/>
  <c r="J122" i="1"/>
  <c r="J132" i="1"/>
  <c r="J123" i="1"/>
  <c r="J137" i="1"/>
  <c r="J136" i="1"/>
  <c r="J133" i="1"/>
  <c r="J128" i="1"/>
  <c r="J126" i="1"/>
  <c r="J130" i="1"/>
  <c r="J45" i="1"/>
  <c r="J55" i="1"/>
  <c r="J51" i="1"/>
  <c r="J54" i="1"/>
  <c r="J49" i="1"/>
  <c r="J90" i="1"/>
  <c r="J127" i="1"/>
  <c r="J140" i="1"/>
  <c r="J53" i="1"/>
  <c r="J46" i="1"/>
  <c r="J108" i="1"/>
  <c r="J60" i="1"/>
  <c r="J63" i="1"/>
  <c r="J81" i="1"/>
  <c r="J95" i="1"/>
  <c r="J142" i="1"/>
  <c r="J44" i="1"/>
  <c r="J116" i="1"/>
  <c r="J80" i="1"/>
  <c r="J71" i="1"/>
  <c r="J102" i="1"/>
  <c r="J109" i="1"/>
  <c r="J119" i="1"/>
  <c r="J110" i="1"/>
  <c r="J48" i="1"/>
  <c r="G52" i="1"/>
  <c r="G56" i="1"/>
  <c r="G58" i="1"/>
  <c r="G65" i="1"/>
  <c r="G62" i="1"/>
  <c r="G63" i="1"/>
  <c r="G64" i="1"/>
  <c r="G69" i="1"/>
  <c r="G68" i="1"/>
  <c r="G76" i="1"/>
  <c r="G70" i="1"/>
  <c r="G78" i="1"/>
  <c r="G73" i="1"/>
  <c r="G71" i="1"/>
  <c r="G47" i="1"/>
  <c r="G59" i="1"/>
  <c r="G60" i="1"/>
  <c r="G57" i="1"/>
  <c r="G61" i="1"/>
  <c r="G67" i="1"/>
  <c r="G72" i="1"/>
  <c r="G66" i="1"/>
  <c r="G75" i="1"/>
  <c r="G81" i="1"/>
  <c r="G80" i="1"/>
  <c r="G87" i="1"/>
  <c r="G79" i="1"/>
  <c r="G74" i="1"/>
  <c r="G92" i="1"/>
  <c r="G77" i="1"/>
  <c r="G85" i="1"/>
  <c r="G91" i="1"/>
  <c r="G103" i="1"/>
  <c r="G98" i="1"/>
  <c r="G88" i="1"/>
  <c r="G113" i="1"/>
  <c r="G94" i="1"/>
  <c r="G102" i="1"/>
  <c r="G99" i="1"/>
  <c r="G101" i="1"/>
  <c r="G108" i="1"/>
  <c r="G100" i="1"/>
  <c r="G83" i="1"/>
  <c r="G86" i="1"/>
  <c r="G95" i="1"/>
  <c r="G106" i="1"/>
  <c r="G105" i="1"/>
  <c r="G119" i="1"/>
  <c r="G129" i="1"/>
  <c r="G118" i="1"/>
  <c r="G138" i="1"/>
  <c r="G116" i="1"/>
  <c r="G124" i="1"/>
  <c r="G115" i="1"/>
  <c r="G132" i="1"/>
  <c r="G140" i="1"/>
  <c r="G134" i="1"/>
  <c r="G84" i="1"/>
  <c r="G96" i="1"/>
  <c r="G97" i="1"/>
  <c r="G107" i="1"/>
  <c r="G122" i="1"/>
  <c r="G123" i="1"/>
  <c r="G89" i="1"/>
  <c r="G90" i="1"/>
  <c r="G110" i="1"/>
  <c r="G127" i="1"/>
  <c r="G142" i="1"/>
  <c r="G135" i="1"/>
  <c r="G131" i="1"/>
  <c r="G139" i="1"/>
  <c r="G141" i="1"/>
  <c r="G125" i="1"/>
  <c r="G50" i="1"/>
  <c r="G44" i="1"/>
  <c r="G48" i="1"/>
  <c r="G82" i="1"/>
  <c r="G109" i="1"/>
  <c r="G112" i="1"/>
  <c r="G120" i="1"/>
  <c r="G46" i="1"/>
  <c r="G121" i="1"/>
  <c r="G117" i="1"/>
  <c r="G128" i="1"/>
  <c r="G55" i="1"/>
  <c r="G111" i="1"/>
  <c r="G114" i="1"/>
  <c r="G133" i="1"/>
  <c r="G45" i="1"/>
  <c r="G54" i="1"/>
  <c r="G53" i="1"/>
  <c r="G93" i="1"/>
  <c r="G137" i="1"/>
  <c r="G126" i="1"/>
  <c r="G104" i="1"/>
  <c r="G136" i="1"/>
  <c r="G130" i="1"/>
  <c r="G51" i="1"/>
  <c r="G49" i="1"/>
  <c r="L59" i="1"/>
  <c r="L57" i="1"/>
  <c r="L67" i="1"/>
  <c r="L66" i="1"/>
  <c r="L81" i="1"/>
  <c r="L87" i="1"/>
  <c r="L74" i="1"/>
  <c r="L83" i="1"/>
  <c r="L77" i="1"/>
  <c r="L86" i="1"/>
  <c r="L98" i="1"/>
  <c r="L95" i="1"/>
  <c r="L102" i="1"/>
  <c r="L106" i="1"/>
  <c r="L100" i="1"/>
  <c r="L60" i="1"/>
  <c r="L63" i="1"/>
  <c r="L64" i="1"/>
  <c r="L80" i="1"/>
  <c r="L71" i="1"/>
  <c r="L85" i="1"/>
  <c r="L89" i="1"/>
  <c r="L90" i="1"/>
  <c r="L108" i="1"/>
  <c r="L107" i="1"/>
  <c r="L119" i="1"/>
  <c r="L122" i="1"/>
  <c r="L116" i="1"/>
  <c r="L123" i="1"/>
  <c r="L140" i="1"/>
  <c r="L137" i="1"/>
  <c r="L136" i="1"/>
  <c r="L133" i="1"/>
  <c r="L128" i="1"/>
  <c r="L126" i="1"/>
  <c r="L130" i="1"/>
  <c r="L45" i="1"/>
  <c r="L47" i="1"/>
  <c r="L61" i="1"/>
  <c r="L69" i="1"/>
  <c r="L68" i="1"/>
  <c r="L79" i="1"/>
  <c r="L82" i="1"/>
  <c r="L94" i="1"/>
  <c r="L101" i="1"/>
  <c r="L109" i="1"/>
  <c r="L110" i="1"/>
  <c r="L129" i="1"/>
  <c r="L127" i="1"/>
  <c r="L124" i="1"/>
  <c r="L142" i="1"/>
  <c r="L52" i="1"/>
  <c r="L56" i="1"/>
  <c r="L58" i="1"/>
  <c r="L72" i="1"/>
  <c r="L76" i="1"/>
  <c r="L70" i="1"/>
  <c r="L103" i="1"/>
  <c r="L113" i="1"/>
  <c r="L93" i="1"/>
  <c r="L99" i="1"/>
  <c r="L121" i="1"/>
  <c r="L114" i="1"/>
  <c r="L112" i="1"/>
  <c r="L118" i="1"/>
  <c r="L120" i="1"/>
  <c r="L115" i="1"/>
  <c r="L134" i="1"/>
  <c r="L135" i="1"/>
  <c r="L131" i="1"/>
  <c r="L139" i="1"/>
  <c r="L141" i="1"/>
  <c r="L125" i="1"/>
  <c r="L43" i="1"/>
  <c r="L50" i="1"/>
  <c r="L44" i="1"/>
  <c r="L48" i="1"/>
  <c r="L53" i="1"/>
  <c r="L62" i="1"/>
  <c r="L75" i="1"/>
  <c r="L78" i="1"/>
  <c r="L91" i="1"/>
  <c r="L105" i="1"/>
  <c r="L111" i="1"/>
  <c r="L49" i="1"/>
  <c r="L73" i="1"/>
  <c r="L84" i="1"/>
  <c r="L88" i="1"/>
  <c r="L138" i="1"/>
  <c r="L117" i="1"/>
  <c r="L51" i="1"/>
  <c r="L54" i="1"/>
  <c r="L46" i="1"/>
  <c r="L65" i="1"/>
  <c r="L104" i="1"/>
  <c r="L55" i="1"/>
  <c r="L96" i="1"/>
  <c r="L132" i="1"/>
  <c r="L92" i="1"/>
  <c r="L97" i="1"/>
  <c r="H52" i="1"/>
  <c r="H47" i="1"/>
  <c r="H60" i="1"/>
  <c r="H61" i="1"/>
  <c r="H72" i="1"/>
  <c r="H75" i="1"/>
  <c r="H80" i="1"/>
  <c r="H79" i="1"/>
  <c r="H92" i="1"/>
  <c r="H84" i="1"/>
  <c r="H103" i="1"/>
  <c r="H93" i="1"/>
  <c r="H94" i="1"/>
  <c r="H109" i="1"/>
  <c r="H108" i="1"/>
  <c r="H56" i="1"/>
  <c r="H67" i="1"/>
  <c r="H68" i="1"/>
  <c r="H76" i="1"/>
  <c r="H74" i="1"/>
  <c r="H83" i="1"/>
  <c r="H113" i="1"/>
  <c r="H99" i="1"/>
  <c r="H121" i="1"/>
  <c r="H100" i="1"/>
  <c r="H114" i="1"/>
  <c r="H104" i="1"/>
  <c r="H105" i="1"/>
  <c r="H111" i="1"/>
  <c r="H138" i="1"/>
  <c r="H117" i="1"/>
  <c r="H132" i="1"/>
  <c r="H137" i="1"/>
  <c r="H136" i="1"/>
  <c r="H133" i="1"/>
  <c r="H128" i="1"/>
  <c r="H126" i="1"/>
  <c r="H130" i="1"/>
  <c r="H45" i="1"/>
  <c r="H58" i="1"/>
  <c r="H65" i="1"/>
  <c r="H66" i="1"/>
  <c r="H70" i="1"/>
  <c r="H78" i="1"/>
  <c r="H91" i="1"/>
  <c r="H88" i="1"/>
  <c r="H96" i="1"/>
  <c r="H102" i="1"/>
  <c r="H97" i="1"/>
  <c r="H106" i="1"/>
  <c r="H107" i="1"/>
  <c r="H119" i="1"/>
  <c r="H122" i="1"/>
  <c r="H116" i="1"/>
  <c r="H123" i="1"/>
  <c r="H140" i="1"/>
  <c r="H62" i="1"/>
  <c r="H63" i="1"/>
  <c r="H81" i="1"/>
  <c r="H73" i="1"/>
  <c r="H71" i="1"/>
  <c r="H85" i="1"/>
  <c r="H89" i="1"/>
  <c r="H98" i="1"/>
  <c r="H90" i="1"/>
  <c r="H95" i="1"/>
  <c r="H110" i="1"/>
  <c r="H129" i="1"/>
  <c r="H127" i="1"/>
  <c r="H124" i="1"/>
  <c r="H142" i="1"/>
  <c r="H134" i="1"/>
  <c r="H135" i="1"/>
  <c r="H131" i="1"/>
  <c r="H139" i="1"/>
  <c r="H141" i="1"/>
  <c r="H125" i="1"/>
  <c r="H43" i="1"/>
  <c r="H50" i="1"/>
  <c r="H44" i="1"/>
  <c r="H48" i="1"/>
  <c r="H53" i="1"/>
  <c r="H59" i="1"/>
  <c r="H77" i="1"/>
  <c r="H54" i="1"/>
  <c r="H51" i="1"/>
  <c r="H82" i="1"/>
  <c r="H101" i="1"/>
  <c r="H112" i="1"/>
  <c r="H55" i="1"/>
  <c r="H46" i="1"/>
  <c r="H57" i="1"/>
  <c r="H64" i="1"/>
  <c r="H86" i="1"/>
  <c r="H118" i="1"/>
  <c r="H120" i="1"/>
  <c r="H69" i="1"/>
  <c r="H87" i="1"/>
  <c r="H115" i="1"/>
  <c r="H49" i="1"/>
  <c r="H143" i="1" l="1"/>
  <c r="K143" i="1"/>
  <c r="I143" i="1"/>
  <c r="J143" i="1"/>
  <c r="G143" i="1"/>
  <c r="L143" i="1"/>
  <c r="AC46" i="1" l="1" a="1"/>
  <c r="AC4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<sst xmlns="http://schemas.openxmlformats.org/spreadsheetml/2006/main" count="384" uniqueCount="172">
  <si>
    <t>Assumptions</t>
  </si>
  <si>
    <t>Solution</t>
  </si>
  <si>
    <t>Model</t>
  </si>
  <si>
    <t>Supporting analyses</t>
  </si>
  <si>
    <t>Key</t>
  </si>
  <si>
    <t>Version</t>
  </si>
  <si>
    <t>Data</t>
  </si>
  <si>
    <t>Constant</t>
  </si>
  <si>
    <t>Highlight</t>
  </si>
  <si>
    <t>Pasted values</t>
  </si>
  <si>
    <t>About</t>
  </si>
  <si>
    <t>Solver variable</t>
  </si>
  <si>
    <t>Description</t>
  </si>
  <si>
    <t>Intermediate calculations</t>
  </si>
  <si>
    <t>www.solvermax.com</t>
  </si>
  <si>
    <t>Workbook control</t>
  </si>
  <si>
    <t>Constants</t>
  </si>
  <si>
    <t>Derived values</t>
  </si>
  <si>
    <t>Player</t>
  </si>
  <si>
    <t>Team</t>
  </si>
  <si>
    <t>Selection</t>
  </si>
  <si>
    <t>Points</t>
  </si>
  <si>
    <t>Position</t>
  </si>
  <si>
    <t>GK</t>
  </si>
  <si>
    <t>MF</t>
  </si>
  <si>
    <t>BK</t>
  </si>
  <si>
    <t>DP</t>
  </si>
  <si>
    <t>ST</t>
  </si>
  <si>
    <t>AF</t>
  </si>
  <si>
    <t>Budget</t>
  </si>
  <si>
    <t>No more than:</t>
  </si>
  <si>
    <t>At least:</t>
  </si>
  <si>
    <t>Total</t>
  </si>
  <si>
    <t>Kenzie Quinn</t>
  </si>
  <si>
    <t>Jorden Wynn</t>
  </si>
  <si>
    <t>Amritpal Horne</t>
  </si>
  <si>
    <t>Armani Yoder</t>
  </si>
  <si>
    <t>Eman Reeve</t>
  </si>
  <si>
    <t>Storm Parker</t>
  </si>
  <si>
    <t>Corey Penn</t>
  </si>
  <si>
    <t>Avneet Hogan</t>
  </si>
  <si>
    <t>Bailey Philip</t>
  </si>
  <si>
    <t>Chance Bonilla</t>
  </si>
  <si>
    <t>Anam Higgs</t>
  </si>
  <si>
    <t>Billie Castro</t>
  </si>
  <si>
    <t>Kendal Reed</t>
  </si>
  <si>
    <t>Cameron Welsh</t>
  </si>
  <si>
    <t>Aoife Tang</t>
  </si>
  <si>
    <t>Shaan Elliott</t>
  </si>
  <si>
    <t>Elis Akhtar</t>
  </si>
  <si>
    <t>Ho Hogg</t>
  </si>
  <si>
    <t>Nola Stokes</t>
  </si>
  <si>
    <t>Teagan Bassett</t>
  </si>
  <si>
    <t>Angel Milner</t>
  </si>
  <si>
    <t>Liberty Hartman</t>
  </si>
  <si>
    <t>Max Prince</t>
  </si>
  <si>
    <t>Jude Mcconnell</t>
  </si>
  <si>
    <t>Camden Burris</t>
  </si>
  <si>
    <t>Bobbi Rowe</t>
  </si>
  <si>
    <t>Indigo Ratcliffe</t>
  </si>
  <si>
    <t>Zain Metcalfe</t>
  </si>
  <si>
    <t>Rayhan Fleming</t>
  </si>
  <si>
    <t>Lamar Bradford</t>
  </si>
  <si>
    <t>Marni Morris</t>
  </si>
  <si>
    <t>Franky Hewitt</t>
  </si>
  <si>
    <t>Lea Vazquez</t>
  </si>
  <si>
    <t>Arlo Thorpe</t>
  </si>
  <si>
    <t>Darcy Lamb</t>
  </si>
  <si>
    <t>August Senior</t>
  </si>
  <si>
    <t>Sian Brookes</t>
  </si>
  <si>
    <t>Tatiana Malone</t>
  </si>
  <si>
    <t>Vivian Whitehead</t>
  </si>
  <si>
    <t>Hetty Peacock</t>
  </si>
  <si>
    <t>Israel Hobbs</t>
  </si>
  <si>
    <t>Macauley Amos</t>
  </si>
  <si>
    <t>Saba Fuentes</t>
  </si>
  <si>
    <t>Robbie Wyatt</t>
  </si>
  <si>
    <t>Ainsley Ireland</t>
  </si>
  <si>
    <t>Tanner Weir</t>
  </si>
  <si>
    <t>Avery Samuels</t>
  </si>
  <si>
    <t>Shah Pittman</t>
  </si>
  <si>
    <t>Levi Kinney</t>
  </si>
  <si>
    <t>Jocelyn Boone</t>
  </si>
  <si>
    <t>Kristin Conner</t>
  </si>
  <si>
    <t>Teddy Dickson</t>
  </si>
  <si>
    <t>Etienne Kim</t>
  </si>
  <si>
    <t>Sasha Hamer</t>
  </si>
  <si>
    <t>Dion Ho</t>
  </si>
  <si>
    <t>Kya Bowers</t>
  </si>
  <si>
    <t>Hania O'Sullivan</t>
  </si>
  <si>
    <t>Tye Blair</t>
  </si>
  <si>
    <t>Cruz Rooney</t>
  </si>
  <si>
    <t>Reo Garcia</t>
  </si>
  <si>
    <t>Harper Lang</t>
  </si>
  <si>
    <t>Logan Findlay</t>
  </si>
  <si>
    <t>Marian Munro</t>
  </si>
  <si>
    <t>Elijah Hodges</t>
  </si>
  <si>
    <t>Shiloh Britton</t>
  </si>
  <si>
    <t>Jody Tapia</t>
  </si>
  <si>
    <t>Jaydan Stott</t>
  </si>
  <si>
    <t>Eden Mellor</t>
  </si>
  <si>
    <t>Charity Coombes</t>
  </si>
  <si>
    <t>Anika Walls</t>
  </si>
  <si>
    <t>Cory Braun</t>
  </si>
  <si>
    <t>Dorian Rigby</t>
  </si>
  <si>
    <t>Anis Ballard</t>
  </si>
  <si>
    <t>Toby Gray</t>
  </si>
  <si>
    <t>Kirby Bender</t>
  </si>
  <si>
    <t>Brook Knights</t>
  </si>
  <si>
    <t>Keir Laing</t>
  </si>
  <si>
    <t>Kiran Flores</t>
  </si>
  <si>
    <t>Cally Mcpherson</t>
  </si>
  <si>
    <t>Karan Pruitt</t>
  </si>
  <si>
    <t>Neo Plummer</t>
  </si>
  <si>
    <t>Cody Barrera</t>
  </si>
  <si>
    <t>Amrit Jimenez</t>
  </si>
  <si>
    <t>Shola Shields</t>
  </si>
  <si>
    <t>Kodi Spooner</t>
  </si>
  <si>
    <t>Onur Mcclain</t>
  </si>
  <si>
    <t>Jordan Owen</t>
  </si>
  <si>
    <t>Sienna Schmitt</t>
  </si>
  <si>
    <t>Shelby Bowler</t>
  </si>
  <si>
    <t>Grady Albert</t>
  </si>
  <si>
    <t>Casey Delacruz</t>
  </si>
  <si>
    <t>Korey Sears</t>
  </si>
  <si>
    <t>Mina Hutton</t>
  </si>
  <si>
    <t>Ezra Murphy</t>
  </si>
  <si>
    <t>Caelan Banks</t>
  </si>
  <si>
    <t>Amari Hook</t>
  </si>
  <si>
    <t>Cleo Forbes</t>
  </si>
  <si>
    <t>Haley Hudson</t>
  </si>
  <si>
    <t>Blake Doherty</t>
  </si>
  <si>
    <t>Shane Dickens</t>
  </si>
  <si>
    <t>Price</t>
  </si>
  <si>
    <t>Unused budget</t>
  </si>
  <si>
    <t>Team points</t>
  </si>
  <si>
    <t>Gazelles</t>
  </si>
  <si>
    <t>Stallions</t>
  </si>
  <si>
    <t>Kangaroos</t>
  </si>
  <si>
    <t>Lions</t>
  </si>
  <si>
    <t>Jaguars</t>
  </si>
  <si>
    <t>Antelopes</t>
  </si>
  <si>
    <t>Ocelots</t>
  </si>
  <si>
    <t>Lemurs</t>
  </si>
  <si>
    <t>Fantasy sports team selection</t>
  </si>
  <si>
    <t>Rank</t>
  </si>
  <si>
    <t>Bison</t>
  </si>
  <si>
    <t>Elk</t>
  </si>
  <si>
    <t>Selected team</t>
  </si>
  <si>
    <t>Maximum rank</t>
  </si>
  <si>
    <t>Require</t>
  </si>
  <si>
    <t>Relationship between player points and price</t>
  </si>
  <si>
    <t>Optimal points given a range of budgets</t>
  </si>
  <si>
    <t>Error</t>
  </si>
  <si>
    <t>Random solutions</t>
  </si>
  <si>
    <t>Count</t>
  </si>
  <si>
    <t>% Total</t>
  </si>
  <si>
    <t>Distribution of 10,000 random, feasible solutions</t>
  </si>
  <si>
    <t>Minimum</t>
  </si>
  <si>
    <t>Maximum</t>
  </si>
  <si>
    <t>Average</t>
  </si>
  <si>
    <t>Budget sensitivity</t>
  </si>
  <si>
    <t>Highlight current solution</t>
  </si>
  <si>
    <t>Better players cost increasingly more, and there's significant variation in price for similar points value</t>
  </si>
  <si>
    <t>The optimal points increase until the budget reaches $89,554. Above that, the budget constraint is no longer binding</t>
  </si>
  <si>
    <t>Average = 693.56, Best = 1,015.74</t>
  </si>
  <si>
    <t>Charts</t>
  </si>
  <si>
    <t>Required players</t>
  </si>
  <si>
    <t>Position allocation feasible:</t>
  </si>
  <si>
    <t>Players in team</t>
  </si>
  <si>
    <t>Notes</t>
  </si>
  <si>
    <t>v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</si>
</sst>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dd\ mmm\ yyyy"/>
    <numFmt numFmtId="166" formatCode="#,##0;\-#,##0;&quot;-&quot;;@"/>
    <numFmt numFmtId="167" formatCode="#,##0.00;\-#,##0.00;&quot;-&quot;;@"/>
    <numFmt numFmtId="168" formatCode="0.0%"/>
  </numFmts>
  <fonts count="18" x14ac:knownFonts="1">
    <font>
      <sz val="11"/>
      <color theme="1"/>
      <name val="Calibri Light"/>
      <family val="2"/>
    </font>
    <font>
      <sz val="11"/>
      <color theme="1"/>
      <name val="Calibri"/>
      <family val="2"/>
    </font>
    <font>
      <sz val="11"/>
      <color theme="1"/>
      <name val="Calibri"/>
      <family val="2"/>
    </font>
    <font>
      <sz val="11"/>
      <color theme="1"/>
      <name val="Calibri"/>
      <family val="2"/>
    </font>
    <font>
      <b/>
      <u/>
      <sz val="14"/>
      <color theme="1"/>
      <name val="Calibri Light"/>
      <family val="2"/>
    </font>
    <font>
      <sz val="11"/>
      <color theme="1"/>
      <name val="Calibri Light"/>
      <family val="2"/>
    </font>
    <font>
      <sz val="11"/>
      <color rgb="FFFF0000"/>
      <name val="Calibri Light"/>
      <family val="2"/>
    </font>
    <font>
      <b/>
      <u/>
      <sz val="10"/>
      <color theme="1"/>
      <name val="Calibri Light"/>
      <family val="2"/>
    </font>
    <font>
      <sz val="11"/>
      <color theme="0" tint="-0.499984740745262"/>
      <name val="Calibri"/>
      <family val="2"/>
    </font>
    <font>
      <sz val="11"/>
      <color theme="4" tint="-0.24994659260841701"/>
      <name val="Calibri Light"/>
      <family val="2"/>
      <scheme val="major"/>
    </font>
    <font>
      <sz val="11"/>
      <color rgb="FFFF8000"/>
      <name val="Calibri Light"/>
      <family val="2"/>
    </font>
    <font>
      <u/>
      <sz val="11"/>
      <color theme="10"/>
      <name val="Calibri Light"/>
      <family val="2"/>
    </font>
    <font>
      <u/>
      <sz val="16"/>
      <name val="Calibri"/>
      <family val="2"/>
    </font>
    <font>
      <sz val="13"/>
      <color theme="1"/>
      <name val="Calibri"/>
      <family val="2"/>
    </font>
    <font>
      <sz val="12"/>
      <color theme="1"/>
      <name val="Calibri"/>
      <family val="2"/>
    </font>
    <font>
      <sz val="8"/>
      <name val="Calibri Light"/>
      <family val="2"/>
    </font>
    <font>
      <sz val="13"/>
      <color theme="1"/>
      <name val="Calibri Light"/>
      <family val="2"/>
      <scheme val="major"/>
    </font>
    <font>
      <sz val="11"/>
      <color theme="1"/>
      <name val="Calibri Light"/>
      <family val="2"/>
      <scheme val="major"/>
    </font>
  </fonts>
  <fills count="6">
    <fill>
      <patternFill patternType="none"/>
    </fill>
    <fill>
      <patternFill patternType="gray125"/>
    </fill>
    <fill>
      <patternFill patternType="solid">
        <fgColor theme="9" tint="0.79998168889431442"/>
        <bgColor indexed="64"/>
      </patternFill>
    </fill>
    <fill>
      <patternFill patternType="solid">
        <fgColor rgb="FFEBF5FF"/>
        <bgColor indexed="64"/>
      </patternFill>
    </fill>
    <fill>
      <patternFill patternType="solid">
        <fgColor theme="0" tint="-4.9989318521683403E-2"/>
        <bgColor indexed="64"/>
      </patternFill>
    </fill>
    <fill>
      <patternFill patternType="solid">
        <fgColor rgb="FFFCAAB8"/>
        <bgColor indexed="64"/>
      </patternFill>
    </fill>
  </fills>
  <borders count="4">
    <border>
      <left/>
      <right/>
      <top/>
      <bottom/>
      <diagonal/>
    </border>
    <border>
      <left/>
      <right/>
      <top/>
      <bottom style="thin">
        <color indexed="64"/>
      </bottom>
      <diagonal/>
    </border>
    <border>
      <left/>
      <right/>
      <top/>
      <bottom style="thin">
        <color theme="1"/>
      </bottom>
      <diagonal/>
    </border>
    <border>
      <left/>
      <right/>
      <top style="thin">
        <color indexed="64"/>
      </top>
      <bottom/>
      <diagonal/>
    </border>
  </borders>
  <cellStyleXfs count="13">
    <xf numFmtId="0" fontId="0" fillId="0" borderId="0"/>
    <xf numFmtId="0" fontId="12" fillId="0" borderId="0" applyNumberFormat="0" applyFill="0" applyAlignment="0" applyProtection="0"/>
    <xf numFmtId="0" fontId="13" fillId="0" borderId="2" applyNumberFormat="0" applyAlignment="0" applyProtection="0"/>
    <xf numFmtId="0" fontId="14" fillId="0" borderId="0" applyNumberFormat="0" applyFill="0" applyBorder="0" applyAlignment="0" applyProtection="0"/>
    <xf numFmtId="0" fontId="9" fillId="3" borderId="0" applyNumberFormat="0" applyBorder="0" applyAlignment="0">
      <protection locked="0"/>
    </xf>
    <xf numFmtId="164" fontId="8" fillId="4" borderId="0" applyNumberFormat="0" applyBorder="0" applyAlignment="0"/>
    <xf numFmtId="164" fontId="6" fillId="0" borderId="0" applyNumberFormat="0" applyBorder="0" applyAlignment="0" applyProtection="0"/>
    <xf numFmtId="0" fontId="3" fillId="2" borderId="0" applyNumberFormat="0" applyFont="0" applyBorder="0" applyAlignment="0"/>
    <xf numFmtId="0" fontId="10" fillId="0" borderId="0" applyNumberFormat="0" applyFill="0" applyBorder="0" applyAlignment="0" applyProtection="0">
      <alignment horizontal="center"/>
    </xf>
    <xf numFmtId="0" fontId="11" fillId="0" borderId="0" applyNumberFormat="0" applyFill="0" applyBorder="0" applyAlignment="0" applyProtection="0"/>
    <xf numFmtId="0" fontId="2" fillId="0" borderId="0"/>
    <xf numFmtId="0" fontId="1" fillId="0" borderId="0"/>
    <xf numFmtId="9" fontId="5" fillId="0" borderId="0" applyFont="0" applyFill="0" applyBorder="0" applyAlignment="0" applyProtection="0"/>
  </cellStyleXfs>
  <cellXfs count="57">
    <xf numFmtId="0" fontId="0" fillId="0" borderId="0" xfId="0"/>
    <xf numFmtId="0" fontId="0" fillId="0" borderId="0" xfId="0" applyFont="1"/>
    <xf numFmtId="0" fontId="9" fillId="3" borderId="0" xfId="4">
      <protection locked="0"/>
    </xf>
    <xf numFmtId="0" fontId="8" fillId="4" borderId="0" xfId="5" applyNumberFormat="1"/>
    <xf numFmtId="0" fontId="6" fillId="0" borderId="0" xfId="6" applyNumberFormat="1"/>
    <xf numFmtId="0" fontId="0" fillId="2" borderId="0" xfId="7" applyFont="1"/>
    <xf numFmtId="0" fontId="10" fillId="0" borderId="0" xfId="8" applyAlignment="1"/>
    <xf numFmtId="0" fontId="13" fillId="0" borderId="2" xfId="2"/>
    <xf numFmtId="0" fontId="12" fillId="0" borderId="0" xfId="1"/>
    <xf numFmtId="0" fontId="14" fillId="0" borderId="0" xfId="3"/>
    <xf numFmtId="165" fontId="0" fillId="0" borderId="0" xfId="0" applyNumberFormat="1" applyAlignment="1">
      <alignment horizontal="left"/>
    </xf>
    <xf numFmtId="0" fontId="4" fillId="0" borderId="0" xfId="0" applyFont="1"/>
    <xf numFmtId="0" fontId="5" fillId="0" borderId="0" xfId="0" applyFont="1"/>
    <xf numFmtId="0" fontId="7" fillId="0" borderId="0" xfId="0" applyFont="1"/>
    <xf numFmtId="0" fontId="11" fillId="0" borderId="0" xfId="9"/>
    <xf numFmtId="0" fontId="2" fillId="0" borderId="0" xfId="10"/>
    <xf numFmtId="166" fontId="5" fillId="0" borderId="0" xfId="0" applyNumberFormat="1" applyFont="1"/>
    <xf numFmtId="0" fontId="0" fillId="0" borderId="1" xfId="0" applyBorder="1"/>
    <xf numFmtId="0" fontId="5" fillId="0" borderId="1" xfId="0" applyFont="1" applyBorder="1"/>
    <xf numFmtId="0" fontId="0" fillId="0" borderId="0" xfId="0" applyAlignment="1">
      <alignment horizontal="right"/>
    </xf>
    <xf numFmtId="167" fontId="5" fillId="0" borderId="0" xfId="0" applyNumberFormat="1" applyFont="1"/>
    <xf numFmtId="166" fontId="9" fillId="3" borderId="0" xfId="4" applyNumberFormat="1">
      <protection locked="0"/>
    </xf>
    <xf numFmtId="167" fontId="9" fillId="3" borderId="0" xfId="4" applyNumberFormat="1">
      <protection locked="0"/>
    </xf>
    <xf numFmtId="0" fontId="14" fillId="0" borderId="1" xfId="3" applyBorder="1" applyAlignment="1">
      <alignment horizontal="centerContinuous"/>
    </xf>
    <xf numFmtId="0" fontId="0" fillId="0" borderId="1" xfId="0" applyBorder="1" applyAlignment="1">
      <alignment horizontal="centerContinuous"/>
    </xf>
    <xf numFmtId="0" fontId="14" fillId="0" borderId="1" xfId="3" applyBorder="1"/>
    <xf numFmtId="0" fontId="14" fillId="0" borderId="1" xfId="3" applyBorder="1" applyAlignment="1">
      <alignment horizontal="right"/>
    </xf>
    <xf numFmtId="0" fontId="0" fillId="0" borderId="1" xfId="0" applyBorder="1" applyAlignment="1">
      <alignment horizontal="right"/>
    </xf>
    <xf numFmtId="167" fontId="0" fillId="0" borderId="0" xfId="0" applyNumberFormat="1"/>
    <xf numFmtId="166" fontId="0" fillId="0" borderId="0" xfId="0" applyNumberFormat="1"/>
    <xf numFmtId="0" fontId="14" fillId="0" borderId="1" xfId="3" applyFill="1" applyBorder="1" applyAlignment="1">
      <alignment horizontal="right"/>
    </xf>
    <xf numFmtId="0" fontId="5" fillId="0" borderId="3" xfId="0" applyFont="1" applyBorder="1"/>
    <xf numFmtId="166" fontId="5" fillId="0" borderId="3" xfId="0" applyNumberFormat="1" applyFont="1" applyBorder="1"/>
    <xf numFmtId="167" fontId="5" fillId="0" borderId="3" xfId="0" applyNumberFormat="1" applyFont="1" applyBorder="1"/>
    <xf numFmtId="0" fontId="0" fillId="0" borderId="0" xfId="0" applyAlignment="1">
      <alignment horizontal="left"/>
    </xf>
    <xf numFmtId="0" fontId="13" fillId="0" borderId="2" xfId="2" applyAlignment="1">
      <alignment vertical="center" readingOrder="1"/>
    </xf>
    <xf numFmtId="0" fontId="14" fillId="0" borderId="0" xfId="3" applyAlignment="1">
      <alignment vertical="center" readingOrder="1"/>
    </xf>
    <xf numFmtId="166" fontId="10" fillId="0" borderId="0" xfId="8" applyNumberFormat="1" applyAlignment="1"/>
    <xf numFmtId="167" fontId="10" fillId="0" borderId="0" xfId="8" applyNumberFormat="1" applyAlignment="1"/>
    <xf numFmtId="2" fontId="0" fillId="0" borderId="0" xfId="0" applyNumberFormat="1" applyFont="1" applyAlignment="1">
      <alignment horizontal="left"/>
    </xf>
    <xf numFmtId="0" fontId="0" fillId="5" borderId="0" xfId="7" applyFont="1" applyFill="1"/>
    <xf numFmtId="0" fontId="0" fillId="0" borderId="3" xfId="0" applyBorder="1"/>
    <xf numFmtId="166" fontId="0" fillId="0" borderId="3" xfId="0" applyNumberFormat="1" applyBorder="1"/>
    <xf numFmtId="168" fontId="0" fillId="0" borderId="0" xfId="12" applyNumberFormat="1" applyFont="1"/>
    <xf numFmtId="168" fontId="0" fillId="0" borderId="3" xfId="12" applyNumberFormat="1" applyFont="1" applyBorder="1"/>
    <xf numFmtId="0" fontId="14" fillId="0" borderId="1" xfId="3" applyBorder="1" applyAlignment="1">
      <alignment horizontal="left"/>
    </xf>
    <xf numFmtId="0" fontId="14" fillId="0" borderId="0" xfId="3" applyFill="1" applyBorder="1" applyAlignment="1">
      <alignment horizontal="left"/>
    </xf>
    <xf numFmtId="2" fontId="0" fillId="0" borderId="0" xfId="0" applyNumberFormat="1" applyAlignment="1">
      <alignment horizontal="right"/>
    </xf>
    <xf numFmtId="0" fontId="5" fillId="0" borderId="0" xfId="0" applyFont="1" applyAlignment="1">
      <alignment horizontal="right"/>
    </xf>
    <xf numFmtId="0" fontId="14" fillId="0" borderId="1" xfId="3" applyBorder="1" applyAlignment="1">
      <alignment horizontal="center"/>
    </xf>
    <xf numFmtId="0" fontId="0" fillId="0" borderId="0" xfId="0" applyAlignment="1">
      <alignment horizontal="center"/>
    </xf>
    <xf numFmtId="166" fontId="5" fillId="0" borderId="1" xfId="0" applyNumberFormat="1" applyFont="1" applyBorder="1"/>
    <xf numFmtId="0" fontId="2" fillId="0" borderId="1" xfId="10" applyBorder="1"/>
    <xf numFmtId="0" fontId="16" fillId="0" borderId="2" xfId="2" applyFont="1"/>
    <xf numFmtId="0" fontId="17" fillId="0" borderId="0" xfId="11" applyFont="1"/>
    <xf numFmtId="166" fontId="6" fillId="0" borderId="0" xfId="0" applyNumberFormat="1" applyFont="1"/>
    <xf numFmtId="0" fontId="9" fillId="3" borderId="0" xfId="4" applyAlignment="1">
      <alignment horizontal="left"/>
      <protection locked="0"/>
    </xf>
  </cellXfs>
  <cellStyles count="13">
    <cellStyle name="Constant" xfId="5" xr:uid="{796A1085-F0EF-4C67-8AA0-F853232DDC71}"/>
    <cellStyle name="Data" xfId="4" xr:uid="{71F5B92E-D361-4283-9818-F4CBFF584C90}"/>
    <cellStyle name="Heading 1" xfId="1" builtinId="16" customBuiltin="1"/>
    <cellStyle name="Heading 2" xfId="2" builtinId="17" customBuiltin="1"/>
    <cellStyle name="Heading 3" xfId="3" builtinId="18" customBuiltin="1"/>
    <cellStyle name="Highlight" xfId="7" xr:uid="{B0575228-8C74-4A43-8879-54481562CDC8}"/>
    <cellStyle name="Hyperlink" xfId="9" builtinId="8"/>
    <cellStyle name="Normal" xfId="0" builtinId="0" customBuiltin="1"/>
    <cellStyle name="Normal 2" xfId="10" xr:uid="{559CD362-17CD-48F5-91B2-7DC5FC64D3FA}"/>
    <cellStyle name="Normal 3" xfId="11" xr:uid="{ABBFBF6B-6162-455D-86D6-1688FCB6075A}"/>
    <cellStyle name="Pasted values" xfId="8" xr:uid="{030D59A0-04D2-42DE-9BD8-7A15F8DCD3BF}"/>
    <cellStyle name="Percent" xfId="12" builtinId="5"/>
    <cellStyle name="Variable" xfId="6" xr:uid="{4B1E7875-0649-4BAC-92A3-2AE0B4C7E180}"/>
  </cellStyles>
  <dxfs count="4">
    <dxf>
      <font>
        <strike val="0"/>
      </font>
      <fill>
        <patternFill>
          <bgColor rgb="FFFCAAB8"/>
        </patternFill>
      </fill>
    </dxf>
    <dxf>
      <font>
        <strike val="0"/>
      </font>
      <fill>
        <patternFill>
          <bgColor rgb="FFFCAAB8"/>
        </patternFill>
      </fill>
    </dxf>
    <dxf>
      <fill>
        <patternFill>
          <bgColor rgb="FFFCAAB8"/>
        </patternFill>
      </fill>
    </dxf>
    <dxf>
      <font>
        <strike val="0"/>
      </font>
      <fill>
        <patternFill>
          <bgColor rgb="FFFCAAB8"/>
        </patternFill>
      </fill>
    </dxf>
  </dxfs>
  <tableStyles count="0" defaultTableStyle="TableStyleMedium2" defaultPivotStyle="PivotStyleLight16"/>
  <colors>
    <mruColors>
      <color rgb="FFFCAAB8"/>
      <color rgb="FFFF9999"/>
      <color rgb="FFE8E8E8"/>
      <color rgb="FFFF8000"/>
      <color rgb="FFFF9900"/>
      <color rgb="FFFAE6FF"/>
      <color rgb="FFEBF5FF"/>
      <color rgb="FFFFF0FF"/>
      <color rgb="FFFADCFF"/>
      <color rgb="FFF0D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9651634454783"/>
          <c:y val="3.7190591878367235E-2"/>
          <c:w val="0.84932394814284573"/>
          <c:h val="0.82730637987592059"/>
        </c:manualLayout>
      </c:layout>
      <c:scatterChart>
        <c:scatterStyle val="lineMarker"/>
        <c:varyColors val="0"/>
        <c:ser>
          <c:idx val="0"/>
          <c:order val="0"/>
          <c:spPr>
            <a:ln w="25400" cap="rnd">
              <a:noFill/>
              <a:round/>
            </a:ln>
            <a:effectLst/>
          </c:spPr>
          <c:marker>
            <c:symbol val="circle"/>
            <c:size val="5"/>
            <c:spPr>
              <a:solidFill>
                <a:schemeClr val="accent1"/>
              </a:solidFill>
              <a:ln w="9525">
                <a:noFill/>
              </a:ln>
              <a:effectLst/>
            </c:spPr>
          </c:marker>
          <c:xVal>
            <c:numRef>
              <c:f>Model!$E$43:$E$142</c:f>
              <c:numCache>
                <c:formatCode>#,##0.00;\-#,##0.00;"-";@</c:formatCode>
                <c:ptCount val="100"/>
                <c:pt idx="0">
                  <c:v>132.5</c:v>
                </c:pt>
                <c:pt idx="1">
                  <c:v>127.68</c:v>
                </c:pt>
                <c:pt idx="2">
                  <c:v>121.4</c:v>
                </c:pt>
                <c:pt idx="3">
                  <c:v>120.49</c:v>
                </c:pt>
                <c:pt idx="4">
                  <c:v>118.71</c:v>
                </c:pt>
                <c:pt idx="5">
                  <c:v>118.67</c:v>
                </c:pt>
                <c:pt idx="6">
                  <c:v>117.51</c:v>
                </c:pt>
                <c:pt idx="7">
                  <c:v>110.46</c:v>
                </c:pt>
                <c:pt idx="8">
                  <c:v>109.99</c:v>
                </c:pt>
                <c:pt idx="9">
                  <c:v>108.66</c:v>
                </c:pt>
                <c:pt idx="10">
                  <c:v>108.54</c:v>
                </c:pt>
                <c:pt idx="11">
                  <c:v>107.72</c:v>
                </c:pt>
                <c:pt idx="12">
                  <c:v>101.37</c:v>
                </c:pt>
                <c:pt idx="13">
                  <c:v>100.21</c:v>
                </c:pt>
                <c:pt idx="14">
                  <c:v>100.19</c:v>
                </c:pt>
                <c:pt idx="15">
                  <c:v>99.21</c:v>
                </c:pt>
                <c:pt idx="16">
                  <c:v>98.63</c:v>
                </c:pt>
                <c:pt idx="17">
                  <c:v>96.63</c:v>
                </c:pt>
                <c:pt idx="18">
                  <c:v>95.85</c:v>
                </c:pt>
                <c:pt idx="19">
                  <c:v>92.39</c:v>
                </c:pt>
                <c:pt idx="20">
                  <c:v>92.25</c:v>
                </c:pt>
                <c:pt idx="21">
                  <c:v>91.98</c:v>
                </c:pt>
                <c:pt idx="22">
                  <c:v>91.72</c:v>
                </c:pt>
                <c:pt idx="23">
                  <c:v>88.05</c:v>
                </c:pt>
                <c:pt idx="24">
                  <c:v>86.66</c:v>
                </c:pt>
                <c:pt idx="25">
                  <c:v>86.61</c:v>
                </c:pt>
                <c:pt idx="26">
                  <c:v>83.49</c:v>
                </c:pt>
                <c:pt idx="27">
                  <c:v>83.07</c:v>
                </c:pt>
                <c:pt idx="28">
                  <c:v>82.22</c:v>
                </c:pt>
                <c:pt idx="29">
                  <c:v>80.72</c:v>
                </c:pt>
                <c:pt idx="30">
                  <c:v>77.489999999999995</c:v>
                </c:pt>
                <c:pt idx="31">
                  <c:v>77.42</c:v>
                </c:pt>
                <c:pt idx="32">
                  <c:v>76.05</c:v>
                </c:pt>
                <c:pt idx="33">
                  <c:v>75.25</c:v>
                </c:pt>
                <c:pt idx="34">
                  <c:v>75.22</c:v>
                </c:pt>
                <c:pt idx="35">
                  <c:v>75.05</c:v>
                </c:pt>
                <c:pt idx="36">
                  <c:v>74.290000000000006</c:v>
                </c:pt>
                <c:pt idx="37">
                  <c:v>74.28</c:v>
                </c:pt>
                <c:pt idx="38">
                  <c:v>70.959999999999994</c:v>
                </c:pt>
                <c:pt idx="39">
                  <c:v>69.05</c:v>
                </c:pt>
                <c:pt idx="40">
                  <c:v>67.5</c:v>
                </c:pt>
                <c:pt idx="41">
                  <c:v>66.61</c:v>
                </c:pt>
                <c:pt idx="42">
                  <c:v>64.66</c:v>
                </c:pt>
                <c:pt idx="43">
                  <c:v>64.03</c:v>
                </c:pt>
                <c:pt idx="44">
                  <c:v>63.92</c:v>
                </c:pt>
                <c:pt idx="45">
                  <c:v>63.59</c:v>
                </c:pt>
                <c:pt idx="46">
                  <c:v>62.53</c:v>
                </c:pt>
                <c:pt idx="47">
                  <c:v>61.68</c:v>
                </c:pt>
                <c:pt idx="48">
                  <c:v>61.04</c:v>
                </c:pt>
                <c:pt idx="49">
                  <c:v>60.57</c:v>
                </c:pt>
                <c:pt idx="50">
                  <c:v>58.25</c:v>
                </c:pt>
                <c:pt idx="51">
                  <c:v>57.65</c:v>
                </c:pt>
                <c:pt idx="52">
                  <c:v>57.36</c:v>
                </c:pt>
                <c:pt idx="53">
                  <c:v>56.48</c:v>
                </c:pt>
                <c:pt idx="54">
                  <c:v>55.98</c:v>
                </c:pt>
                <c:pt idx="55">
                  <c:v>54.94</c:v>
                </c:pt>
                <c:pt idx="56">
                  <c:v>52.95</c:v>
                </c:pt>
                <c:pt idx="57">
                  <c:v>52.1</c:v>
                </c:pt>
                <c:pt idx="58">
                  <c:v>51.63</c:v>
                </c:pt>
                <c:pt idx="59">
                  <c:v>50.94</c:v>
                </c:pt>
                <c:pt idx="60">
                  <c:v>50.75</c:v>
                </c:pt>
                <c:pt idx="61">
                  <c:v>50.75</c:v>
                </c:pt>
                <c:pt idx="62">
                  <c:v>49.56</c:v>
                </c:pt>
                <c:pt idx="63">
                  <c:v>48.6</c:v>
                </c:pt>
                <c:pt idx="64">
                  <c:v>48.3</c:v>
                </c:pt>
                <c:pt idx="65">
                  <c:v>47.3</c:v>
                </c:pt>
                <c:pt idx="66">
                  <c:v>46.9</c:v>
                </c:pt>
                <c:pt idx="67">
                  <c:v>44.67</c:v>
                </c:pt>
                <c:pt idx="68">
                  <c:v>43.77</c:v>
                </c:pt>
                <c:pt idx="69">
                  <c:v>43.61</c:v>
                </c:pt>
                <c:pt idx="70">
                  <c:v>43.2</c:v>
                </c:pt>
                <c:pt idx="71">
                  <c:v>42.63</c:v>
                </c:pt>
                <c:pt idx="72">
                  <c:v>42.61</c:v>
                </c:pt>
                <c:pt idx="73">
                  <c:v>41</c:v>
                </c:pt>
                <c:pt idx="74">
                  <c:v>38.630000000000003</c:v>
                </c:pt>
                <c:pt idx="75">
                  <c:v>38.49</c:v>
                </c:pt>
                <c:pt idx="76">
                  <c:v>38.08</c:v>
                </c:pt>
                <c:pt idx="77">
                  <c:v>37.03</c:v>
                </c:pt>
                <c:pt idx="78">
                  <c:v>36.270000000000003</c:v>
                </c:pt>
                <c:pt idx="79">
                  <c:v>33.340000000000003</c:v>
                </c:pt>
                <c:pt idx="80">
                  <c:v>33.22</c:v>
                </c:pt>
                <c:pt idx="81">
                  <c:v>32.880000000000003</c:v>
                </c:pt>
                <c:pt idx="82">
                  <c:v>29.32</c:v>
                </c:pt>
                <c:pt idx="83">
                  <c:v>28.76</c:v>
                </c:pt>
                <c:pt idx="84">
                  <c:v>28.46</c:v>
                </c:pt>
                <c:pt idx="85">
                  <c:v>28.33</c:v>
                </c:pt>
                <c:pt idx="86">
                  <c:v>28.31</c:v>
                </c:pt>
                <c:pt idx="87">
                  <c:v>27.18</c:v>
                </c:pt>
                <c:pt idx="88">
                  <c:v>27.13</c:v>
                </c:pt>
                <c:pt idx="89">
                  <c:v>27.09</c:v>
                </c:pt>
                <c:pt idx="90">
                  <c:v>26.13</c:v>
                </c:pt>
                <c:pt idx="91">
                  <c:v>25.16</c:v>
                </c:pt>
                <c:pt idx="92">
                  <c:v>25.01</c:v>
                </c:pt>
                <c:pt idx="93">
                  <c:v>24.56</c:v>
                </c:pt>
                <c:pt idx="94">
                  <c:v>24.33</c:v>
                </c:pt>
                <c:pt idx="95">
                  <c:v>24.3</c:v>
                </c:pt>
                <c:pt idx="96">
                  <c:v>24</c:v>
                </c:pt>
                <c:pt idx="97">
                  <c:v>22.92</c:v>
                </c:pt>
                <c:pt idx="98">
                  <c:v>22.62</c:v>
                </c:pt>
                <c:pt idx="99">
                  <c:v>16.18</c:v>
                </c:pt>
              </c:numCache>
            </c:numRef>
          </c:xVal>
          <c:yVal>
            <c:numRef>
              <c:f>Model!$F$43:$F$142</c:f>
              <c:numCache>
                <c:formatCode>#,##0;\-#,##0;"-";@</c:formatCode>
                <c:ptCount val="100"/>
                <c:pt idx="0">
                  <c:v>10441.5</c:v>
                </c:pt>
                <c:pt idx="1">
                  <c:v>9894.94</c:v>
                </c:pt>
                <c:pt idx="2">
                  <c:v>7962.74</c:v>
                </c:pt>
                <c:pt idx="3">
                  <c:v>8707.33</c:v>
                </c:pt>
                <c:pt idx="4">
                  <c:v>7698.31</c:v>
                </c:pt>
                <c:pt idx="5">
                  <c:v>8772.5</c:v>
                </c:pt>
                <c:pt idx="6">
                  <c:v>7928.44</c:v>
                </c:pt>
                <c:pt idx="7">
                  <c:v>8596.75</c:v>
                </c:pt>
                <c:pt idx="8">
                  <c:v>7687.12</c:v>
                </c:pt>
                <c:pt idx="9">
                  <c:v>7595.26</c:v>
                </c:pt>
                <c:pt idx="10">
                  <c:v>6922.79</c:v>
                </c:pt>
                <c:pt idx="11">
                  <c:v>7668.53</c:v>
                </c:pt>
                <c:pt idx="12">
                  <c:v>7500.9</c:v>
                </c:pt>
                <c:pt idx="13">
                  <c:v>6396.9</c:v>
                </c:pt>
                <c:pt idx="14">
                  <c:v>7150.29</c:v>
                </c:pt>
                <c:pt idx="15">
                  <c:v>6839.73</c:v>
                </c:pt>
                <c:pt idx="16">
                  <c:v>5970.6</c:v>
                </c:pt>
                <c:pt idx="17">
                  <c:v>6692.59</c:v>
                </c:pt>
                <c:pt idx="18">
                  <c:v>7701.23</c:v>
                </c:pt>
                <c:pt idx="19">
                  <c:v>6709.32</c:v>
                </c:pt>
                <c:pt idx="20">
                  <c:v>5752.93</c:v>
                </c:pt>
                <c:pt idx="21">
                  <c:v>6620.92</c:v>
                </c:pt>
                <c:pt idx="22">
                  <c:v>6873.71</c:v>
                </c:pt>
                <c:pt idx="23">
                  <c:v>6841.34</c:v>
                </c:pt>
                <c:pt idx="24">
                  <c:v>6538.65</c:v>
                </c:pt>
                <c:pt idx="25">
                  <c:v>6655.16</c:v>
                </c:pt>
                <c:pt idx="26">
                  <c:v>6658.63</c:v>
                </c:pt>
                <c:pt idx="27">
                  <c:v>6779.48</c:v>
                </c:pt>
                <c:pt idx="28">
                  <c:v>5654.94</c:v>
                </c:pt>
                <c:pt idx="29">
                  <c:v>5748.58</c:v>
                </c:pt>
                <c:pt idx="30">
                  <c:v>5190.88</c:v>
                </c:pt>
                <c:pt idx="31">
                  <c:v>5593.51</c:v>
                </c:pt>
                <c:pt idx="32">
                  <c:v>4369.8599999999997</c:v>
                </c:pt>
                <c:pt idx="33">
                  <c:v>5991.13</c:v>
                </c:pt>
                <c:pt idx="34">
                  <c:v>4706.3100000000004</c:v>
                </c:pt>
                <c:pt idx="35">
                  <c:v>5909.02</c:v>
                </c:pt>
                <c:pt idx="36">
                  <c:v>4318.32</c:v>
                </c:pt>
                <c:pt idx="37">
                  <c:v>4425.72</c:v>
                </c:pt>
                <c:pt idx="38">
                  <c:v>5962.51</c:v>
                </c:pt>
                <c:pt idx="39">
                  <c:v>5592.78</c:v>
                </c:pt>
                <c:pt idx="40">
                  <c:v>3949.5</c:v>
                </c:pt>
                <c:pt idx="41">
                  <c:v>4013.4</c:v>
                </c:pt>
                <c:pt idx="42">
                  <c:v>5259.23</c:v>
                </c:pt>
                <c:pt idx="43">
                  <c:v>4510.55</c:v>
                </c:pt>
                <c:pt idx="44">
                  <c:v>4018.87</c:v>
                </c:pt>
                <c:pt idx="45">
                  <c:v>4803.91</c:v>
                </c:pt>
                <c:pt idx="46">
                  <c:v>4758.01</c:v>
                </c:pt>
                <c:pt idx="47">
                  <c:v>4342.4399999999996</c:v>
                </c:pt>
                <c:pt idx="48">
                  <c:v>5322.77</c:v>
                </c:pt>
                <c:pt idx="49">
                  <c:v>3925.72</c:v>
                </c:pt>
                <c:pt idx="50">
                  <c:v>5013.53</c:v>
                </c:pt>
                <c:pt idx="51">
                  <c:v>3705.47</c:v>
                </c:pt>
                <c:pt idx="52">
                  <c:v>4420.01</c:v>
                </c:pt>
                <c:pt idx="53">
                  <c:v>4635.59</c:v>
                </c:pt>
                <c:pt idx="54">
                  <c:v>4425.8999999999996</c:v>
                </c:pt>
                <c:pt idx="55">
                  <c:v>4960.34</c:v>
                </c:pt>
                <c:pt idx="56">
                  <c:v>4474.66</c:v>
                </c:pt>
                <c:pt idx="57">
                  <c:v>4265.6000000000004</c:v>
                </c:pt>
                <c:pt idx="58">
                  <c:v>4486.91</c:v>
                </c:pt>
                <c:pt idx="59">
                  <c:v>3110.33</c:v>
                </c:pt>
                <c:pt idx="60">
                  <c:v>3368.53</c:v>
                </c:pt>
                <c:pt idx="61">
                  <c:v>4954.53</c:v>
                </c:pt>
                <c:pt idx="62">
                  <c:v>4402.3</c:v>
                </c:pt>
                <c:pt idx="63">
                  <c:v>3785.22</c:v>
                </c:pt>
                <c:pt idx="64">
                  <c:v>4547.4799999999996</c:v>
                </c:pt>
                <c:pt idx="65">
                  <c:v>4495.84</c:v>
                </c:pt>
                <c:pt idx="66">
                  <c:v>3176.6</c:v>
                </c:pt>
                <c:pt idx="67">
                  <c:v>4722.03</c:v>
                </c:pt>
                <c:pt idx="68">
                  <c:v>2874.83</c:v>
                </c:pt>
                <c:pt idx="69">
                  <c:v>2794.18</c:v>
                </c:pt>
                <c:pt idx="70">
                  <c:v>4296.78</c:v>
                </c:pt>
                <c:pt idx="71">
                  <c:v>3251.98</c:v>
                </c:pt>
                <c:pt idx="72">
                  <c:v>3784.29</c:v>
                </c:pt>
                <c:pt idx="73">
                  <c:v>3025.8</c:v>
                </c:pt>
                <c:pt idx="74">
                  <c:v>4345.3599999999997</c:v>
                </c:pt>
                <c:pt idx="75">
                  <c:v>3716.99</c:v>
                </c:pt>
                <c:pt idx="76">
                  <c:v>4227.2700000000004</c:v>
                </c:pt>
                <c:pt idx="77">
                  <c:v>2563.3000000000002</c:v>
                </c:pt>
                <c:pt idx="78">
                  <c:v>3219.71</c:v>
                </c:pt>
                <c:pt idx="79">
                  <c:v>3638.96</c:v>
                </c:pt>
                <c:pt idx="80">
                  <c:v>2495.7199999999998</c:v>
                </c:pt>
                <c:pt idx="81">
                  <c:v>4385.59</c:v>
                </c:pt>
                <c:pt idx="82">
                  <c:v>2541.59</c:v>
                </c:pt>
                <c:pt idx="83">
                  <c:v>2927.36</c:v>
                </c:pt>
                <c:pt idx="84">
                  <c:v>4222.37</c:v>
                </c:pt>
                <c:pt idx="85">
                  <c:v>3049.37</c:v>
                </c:pt>
                <c:pt idx="86">
                  <c:v>2728.91</c:v>
                </c:pt>
                <c:pt idx="87">
                  <c:v>2804.37</c:v>
                </c:pt>
                <c:pt idx="88">
                  <c:v>3137.27</c:v>
                </c:pt>
                <c:pt idx="89">
                  <c:v>2416.38</c:v>
                </c:pt>
                <c:pt idx="90">
                  <c:v>3571.56</c:v>
                </c:pt>
                <c:pt idx="91">
                  <c:v>3571.27</c:v>
                </c:pt>
                <c:pt idx="92">
                  <c:v>2298.1999999999998</c:v>
                </c:pt>
                <c:pt idx="93">
                  <c:v>3736.1</c:v>
                </c:pt>
                <c:pt idx="94">
                  <c:v>3492.51</c:v>
                </c:pt>
                <c:pt idx="95">
                  <c:v>2792.92</c:v>
                </c:pt>
                <c:pt idx="96">
                  <c:v>2800</c:v>
                </c:pt>
                <c:pt idx="97">
                  <c:v>2498.3000000000002</c:v>
                </c:pt>
                <c:pt idx="98">
                  <c:v>4184.71</c:v>
                </c:pt>
                <c:pt idx="99">
                  <c:v>3209.91</c:v>
                </c:pt>
              </c:numCache>
            </c:numRef>
          </c:yVal>
          <c:smooth val="0"/>
          <c:extLst>
            <c:ext xmlns:c16="http://schemas.microsoft.com/office/drawing/2014/chart" uri="{C3380CC4-5D6E-409C-BE32-E72D297353CC}">
              <c16:uniqueId val="{00000002-6C8A-4294-9A68-B01125BD3D03}"/>
            </c:ext>
          </c:extLst>
        </c:ser>
        <c:ser>
          <c:idx val="2"/>
          <c:order val="1"/>
          <c:spPr>
            <a:ln w="25400" cap="rnd">
              <a:noFill/>
              <a:round/>
            </a:ln>
            <a:effectLst/>
          </c:spPr>
          <c:marker>
            <c:symbol val="circle"/>
            <c:size val="7"/>
            <c:spPr>
              <a:solidFill>
                <a:schemeClr val="accent2"/>
              </a:solidFill>
              <a:ln w="9525">
                <a:noFill/>
              </a:ln>
              <a:effectLst/>
            </c:spPr>
          </c:marker>
          <c:xVal>
            <c:numRef>
              <c:f>Model!$E$43:$E$142</c:f>
              <c:numCache>
                <c:formatCode>#,##0.00;\-#,##0.00;"-";@</c:formatCode>
                <c:ptCount val="100"/>
                <c:pt idx="0">
                  <c:v>132.5</c:v>
                </c:pt>
                <c:pt idx="1">
                  <c:v>127.68</c:v>
                </c:pt>
                <c:pt idx="2">
                  <c:v>121.4</c:v>
                </c:pt>
                <c:pt idx="3">
                  <c:v>120.49</c:v>
                </c:pt>
                <c:pt idx="4">
                  <c:v>118.71</c:v>
                </c:pt>
                <c:pt idx="5">
                  <c:v>118.67</c:v>
                </c:pt>
                <c:pt idx="6">
                  <c:v>117.51</c:v>
                </c:pt>
                <c:pt idx="7">
                  <c:v>110.46</c:v>
                </c:pt>
                <c:pt idx="8">
                  <c:v>109.99</c:v>
                </c:pt>
                <c:pt idx="9">
                  <c:v>108.66</c:v>
                </c:pt>
                <c:pt idx="10">
                  <c:v>108.54</c:v>
                </c:pt>
                <c:pt idx="11">
                  <c:v>107.72</c:v>
                </c:pt>
                <c:pt idx="12">
                  <c:v>101.37</c:v>
                </c:pt>
                <c:pt idx="13">
                  <c:v>100.21</c:v>
                </c:pt>
                <c:pt idx="14">
                  <c:v>100.19</c:v>
                </c:pt>
                <c:pt idx="15">
                  <c:v>99.21</c:v>
                </c:pt>
                <c:pt idx="16">
                  <c:v>98.63</c:v>
                </c:pt>
                <c:pt idx="17">
                  <c:v>96.63</c:v>
                </c:pt>
                <c:pt idx="18">
                  <c:v>95.85</c:v>
                </c:pt>
                <c:pt idx="19">
                  <c:v>92.39</c:v>
                </c:pt>
                <c:pt idx="20">
                  <c:v>92.25</c:v>
                </c:pt>
                <c:pt idx="21">
                  <c:v>91.98</c:v>
                </c:pt>
                <c:pt idx="22">
                  <c:v>91.72</c:v>
                </c:pt>
                <c:pt idx="23">
                  <c:v>88.05</c:v>
                </c:pt>
                <c:pt idx="24">
                  <c:v>86.66</c:v>
                </c:pt>
                <c:pt idx="25">
                  <c:v>86.61</c:v>
                </c:pt>
                <c:pt idx="26">
                  <c:v>83.49</c:v>
                </c:pt>
                <c:pt idx="27">
                  <c:v>83.07</c:v>
                </c:pt>
                <c:pt idx="28">
                  <c:v>82.22</c:v>
                </c:pt>
                <c:pt idx="29">
                  <c:v>80.72</c:v>
                </c:pt>
                <c:pt idx="30">
                  <c:v>77.489999999999995</c:v>
                </c:pt>
                <c:pt idx="31">
                  <c:v>77.42</c:v>
                </c:pt>
                <c:pt idx="32">
                  <c:v>76.05</c:v>
                </c:pt>
                <c:pt idx="33">
                  <c:v>75.25</c:v>
                </c:pt>
                <c:pt idx="34">
                  <c:v>75.22</c:v>
                </c:pt>
                <c:pt idx="35">
                  <c:v>75.05</c:v>
                </c:pt>
                <c:pt idx="36">
                  <c:v>74.290000000000006</c:v>
                </c:pt>
                <c:pt idx="37">
                  <c:v>74.28</c:v>
                </c:pt>
                <c:pt idx="38">
                  <c:v>70.959999999999994</c:v>
                </c:pt>
                <c:pt idx="39">
                  <c:v>69.05</c:v>
                </c:pt>
                <c:pt idx="40">
                  <c:v>67.5</c:v>
                </c:pt>
                <c:pt idx="41">
                  <c:v>66.61</c:v>
                </c:pt>
                <c:pt idx="42">
                  <c:v>64.66</c:v>
                </c:pt>
                <c:pt idx="43">
                  <c:v>64.03</c:v>
                </c:pt>
                <c:pt idx="44">
                  <c:v>63.92</c:v>
                </c:pt>
                <c:pt idx="45">
                  <c:v>63.59</c:v>
                </c:pt>
                <c:pt idx="46">
                  <c:v>62.53</c:v>
                </c:pt>
                <c:pt idx="47">
                  <c:v>61.68</c:v>
                </c:pt>
                <c:pt idx="48">
                  <c:v>61.04</c:v>
                </c:pt>
                <c:pt idx="49">
                  <c:v>60.57</c:v>
                </c:pt>
                <c:pt idx="50">
                  <c:v>58.25</c:v>
                </c:pt>
                <c:pt idx="51">
                  <c:v>57.65</c:v>
                </c:pt>
                <c:pt idx="52">
                  <c:v>57.36</c:v>
                </c:pt>
                <c:pt idx="53">
                  <c:v>56.48</c:v>
                </c:pt>
                <c:pt idx="54">
                  <c:v>55.98</c:v>
                </c:pt>
                <c:pt idx="55">
                  <c:v>54.94</c:v>
                </c:pt>
                <c:pt idx="56">
                  <c:v>52.95</c:v>
                </c:pt>
                <c:pt idx="57">
                  <c:v>52.1</c:v>
                </c:pt>
                <c:pt idx="58">
                  <c:v>51.63</c:v>
                </c:pt>
                <c:pt idx="59">
                  <c:v>50.94</c:v>
                </c:pt>
                <c:pt idx="60">
                  <c:v>50.75</c:v>
                </c:pt>
                <c:pt idx="61">
                  <c:v>50.75</c:v>
                </c:pt>
                <c:pt idx="62">
                  <c:v>49.56</c:v>
                </c:pt>
                <c:pt idx="63">
                  <c:v>48.6</c:v>
                </c:pt>
                <c:pt idx="64">
                  <c:v>48.3</c:v>
                </c:pt>
                <c:pt idx="65">
                  <c:v>47.3</c:v>
                </c:pt>
                <c:pt idx="66">
                  <c:v>46.9</c:v>
                </c:pt>
                <c:pt idx="67">
                  <c:v>44.67</c:v>
                </c:pt>
                <c:pt idx="68">
                  <c:v>43.77</c:v>
                </c:pt>
                <c:pt idx="69">
                  <c:v>43.61</c:v>
                </c:pt>
                <c:pt idx="70">
                  <c:v>43.2</c:v>
                </c:pt>
                <c:pt idx="71">
                  <c:v>42.63</c:v>
                </c:pt>
                <c:pt idx="72">
                  <c:v>42.61</c:v>
                </c:pt>
                <c:pt idx="73">
                  <c:v>41</c:v>
                </c:pt>
                <c:pt idx="74">
                  <c:v>38.630000000000003</c:v>
                </c:pt>
                <c:pt idx="75">
                  <c:v>38.49</c:v>
                </c:pt>
                <c:pt idx="76">
                  <c:v>38.08</c:v>
                </c:pt>
                <c:pt idx="77">
                  <c:v>37.03</c:v>
                </c:pt>
                <c:pt idx="78">
                  <c:v>36.270000000000003</c:v>
                </c:pt>
                <c:pt idx="79">
                  <c:v>33.340000000000003</c:v>
                </c:pt>
                <c:pt idx="80">
                  <c:v>33.22</c:v>
                </c:pt>
                <c:pt idx="81">
                  <c:v>32.880000000000003</c:v>
                </c:pt>
                <c:pt idx="82">
                  <c:v>29.32</c:v>
                </c:pt>
                <c:pt idx="83">
                  <c:v>28.76</c:v>
                </c:pt>
                <c:pt idx="84">
                  <c:v>28.46</c:v>
                </c:pt>
                <c:pt idx="85">
                  <c:v>28.33</c:v>
                </c:pt>
                <c:pt idx="86">
                  <c:v>28.31</c:v>
                </c:pt>
                <c:pt idx="87">
                  <c:v>27.18</c:v>
                </c:pt>
                <c:pt idx="88">
                  <c:v>27.13</c:v>
                </c:pt>
                <c:pt idx="89">
                  <c:v>27.09</c:v>
                </c:pt>
                <c:pt idx="90">
                  <c:v>26.13</c:v>
                </c:pt>
                <c:pt idx="91">
                  <c:v>25.16</c:v>
                </c:pt>
                <c:pt idx="92">
                  <c:v>25.01</c:v>
                </c:pt>
                <c:pt idx="93">
                  <c:v>24.56</c:v>
                </c:pt>
                <c:pt idx="94">
                  <c:v>24.33</c:v>
                </c:pt>
                <c:pt idx="95">
                  <c:v>24.3</c:v>
                </c:pt>
                <c:pt idx="96">
                  <c:v>24</c:v>
                </c:pt>
                <c:pt idx="97">
                  <c:v>22.92</c:v>
                </c:pt>
                <c:pt idx="98">
                  <c:v>22.62</c:v>
                </c:pt>
                <c:pt idx="99">
                  <c:v>16.18</c:v>
                </c:pt>
              </c:numCache>
            </c:numRef>
          </c:xVal>
          <c:yVal>
            <c:numRef>
              <c:f>Analysis!$F$57:$F$156</c:f>
              <c:numCache>
                <c:formatCode>0.00</c:formatCode>
                <c:ptCount val="100"/>
                <c:pt idx="0">
                  <c:v>#N/A</c:v>
                </c:pt>
                <c:pt idx="1">
                  <c:v>9894.94</c:v>
                </c:pt>
                <c:pt idx="2">
                  <c:v>7962.74</c:v>
                </c:pt>
                <c:pt idx="3">
                  <c:v>8707.33</c:v>
                </c:pt>
                <c:pt idx="4">
                  <c:v>7698.31</c:v>
                </c:pt>
                <c:pt idx="5">
                  <c:v>#N/A</c:v>
                </c:pt>
                <c:pt idx="6">
                  <c:v>7928.44</c:v>
                </c:pt>
                <c:pt idx="7">
                  <c:v>#N/A</c:v>
                </c:pt>
                <c:pt idx="8">
                  <c:v>#N/A</c:v>
                </c:pt>
                <c:pt idx="9">
                  <c:v>7595.26</c:v>
                </c:pt>
                <c:pt idx="10">
                  <c:v>6922.79</c:v>
                </c:pt>
                <c:pt idx="11">
                  <c:v>#N/A</c:v>
                </c:pt>
                <c:pt idx="12">
                  <c:v>#N/A</c:v>
                </c:pt>
                <c:pt idx="13">
                  <c:v>6396.9</c:v>
                </c:pt>
                <c:pt idx="14">
                  <c:v>#N/A</c:v>
                </c:pt>
                <c:pt idx="15">
                  <c:v>6839.73</c:v>
                </c:pt>
                <c:pt idx="16">
                  <c:v>5970.6</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4018.87</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6="http://schemas.microsoft.com/office/drawing/2014/chart" uri="{C3380CC4-5D6E-409C-BE32-E72D297353CC}">
              <c16:uniqueId val="{00000003-1C17-491A-B587-27A7E60D5136}"/>
            </c:ext>
          </c:extLst>
        </c:ser>
        <c:dLbls>
          <c:showLegendKey val="0"/>
          <c:showVal val="0"/>
          <c:showCatName val="0"/>
          <c:showSerName val="0"/>
          <c:showPercent val="0"/>
          <c:showBubbleSize val="0"/>
        </c:dLbls>
        <c:axId val="159104128"/>
        <c:axId val="269023968"/>
      </c:scatterChart>
      <c:valAx>
        <c:axId val="159104128"/>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j-lt"/>
                    <a:ea typeface="+mn-ea"/>
                    <a:cs typeface="+mn-cs"/>
                  </a:defRPr>
                </a:pPr>
                <a:r>
                  <a:rPr lang="en-NZ" sz="1400">
                    <a:latin typeface="+mj-lt"/>
                  </a:rPr>
                  <a:t>Points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j-lt"/>
                  <a:ea typeface="+mn-ea"/>
                  <a:cs typeface="+mn-cs"/>
                </a:defRPr>
              </a:pPr>
              <a:endParaRPr lang="en-US"/>
            </a:p>
          </c:txPr>
        </c:title>
        <c:numFmt formatCode="#,##0" sourceLinked="0"/>
        <c:majorTickMark val="none"/>
        <c:minorTickMark val="none"/>
        <c:tickLblPos val="low"/>
        <c:spPr>
          <a:noFill/>
          <a:ln w="9525" cap="flat" cmpd="sng" algn="ctr">
            <a:solidFill>
              <a:schemeClr val="bg2">
                <a:lumMod val="90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j-lt"/>
                <a:ea typeface="+mn-ea"/>
                <a:cs typeface="+mn-cs"/>
              </a:defRPr>
            </a:pPr>
            <a:endParaRPr lang="en-US"/>
          </a:p>
        </c:txPr>
        <c:crossAx val="269023968"/>
        <c:crosses val="autoZero"/>
        <c:crossBetween val="midCat"/>
      </c:valAx>
      <c:valAx>
        <c:axId val="269023968"/>
        <c:scaling>
          <c:orientation val="minMax"/>
        </c:scaling>
        <c:delete val="0"/>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j-lt"/>
                    <a:ea typeface="+mn-ea"/>
                    <a:cs typeface="+mn-cs"/>
                  </a:defRPr>
                </a:pPr>
                <a:r>
                  <a:rPr lang="en-US"/>
                  <a:t>Price ($)</a:t>
                </a:r>
              </a:p>
            </c:rich>
          </c:tx>
          <c:layout>
            <c:manualLayout>
              <c:xMode val="edge"/>
              <c:yMode val="edge"/>
              <c:x val="1.1837535459582704E-4"/>
              <c:y val="0.29875633076957109"/>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j-lt"/>
                  <a:ea typeface="+mn-ea"/>
                  <a:cs typeface="+mn-cs"/>
                </a:defRPr>
              </a:pPr>
              <a:endParaRPr lang="en-US"/>
            </a:p>
          </c:txPr>
        </c:title>
        <c:numFmt formatCode="_(* #,##0_);_(* \(#,##0\);_(* &quot;-&quot;_);_(@_)" sourceLinked="0"/>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j-lt"/>
                <a:ea typeface="+mn-ea"/>
                <a:cs typeface="+mn-cs"/>
              </a:defRPr>
            </a:pPr>
            <a:endParaRPr lang="en-US"/>
          </a:p>
        </c:txPr>
        <c:crossAx val="1591041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9651634454783"/>
          <c:y val="3.7190591878367235E-2"/>
          <c:w val="0.84932394814284573"/>
          <c:h val="0.82730637987592059"/>
        </c:manualLayout>
      </c:layout>
      <c:scatterChart>
        <c:scatterStyle val="lineMarker"/>
        <c:varyColors val="0"/>
        <c:ser>
          <c:idx val="0"/>
          <c:order val="0"/>
          <c:spPr>
            <a:ln w="28575" cap="rnd">
              <a:solidFill>
                <a:schemeClr val="accent1"/>
              </a:solidFill>
              <a:round/>
            </a:ln>
            <a:effectLst/>
          </c:spPr>
          <c:marker>
            <c:symbol val="none"/>
          </c:marker>
          <c:dPt>
            <c:idx val="20"/>
            <c:marker>
              <c:symbol val="circle"/>
              <c:size val="7"/>
              <c:spPr>
                <a:solidFill>
                  <a:schemeClr val="accent2"/>
                </a:solidFill>
                <a:ln w="9525">
                  <a:noFill/>
                </a:ln>
                <a:effectLst/>
              </c:spPr>
            </c:marker>
            <c:bubble3D val="0"/>
            <c:extLst>
              <c:ext xmlns:c16="http://schemas.microsoft.com/office/drawing/2014/chart" uri="{C3380CC4-5D6E-409C-BE32-E72D297353CC}">
                <c16:uniqueId val="{00000001-ADAF-484E-B4C0-604390DC1829}"/>
              </c:ext>
            </c:extLst>
          </c:dPt>
          <c:dLbls>
            <c:dLbl>
              <c:idx val="20"/>
              <c:layout>
                <c:manualLayout>
                  <c:x val="2.3569023569023569E-2"/>
                  <c:y val="7.619045714524255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j-lt"/>
                        <a:ea typeface="+mn-ea"/>
                        <a:cs typeface="+mn-cs"/>
                      </a:defRPr>
                    </a:pPr>
                    <a:r>
                      <a:rPr lang="en-US">
                        <a:solidFill>
                          <a:schemeClr val="accent2"/>
                        </a:solidFill>
                        <a:latin typeface="+mj-lt"/>
                      </a:rPr>
                      <a:t>Official budget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j-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ADAF-484E-B4C0-604390DC182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accent2"/>
                      </a:solidFill>
                      <a:round/>
                    </a:ln>
                    <a:effectLst/>
                  </c:spPr>
                </c15:leaderLines>
              </c:ext>
            </c:extLst>
          </c:dLbls>
          <c:xVal>
            <c:numRef>
              <c:f>Analysis!$A$57:$A$97</c:f>
              <c:numCache>
                <c:formatCode>#,##0;\-#,##0;"-";@</c:formatCode>
                <c:ptCount val="41"/>
                <c:pt idx="0">
                  <c:v>60000</c:v>
                </c:pt>
                <c:pt idx="1">
                  <c:v>61000</c:v>
                </c:pt>
                <c:pt idx="2">
                  <c:v>62000</c:v>
                </c:pt>
                <c:pt idx="3">
                  <c:v>63000</c:v>
                </c:pt>
                <c:pt idx="4">
                  <c:v>64000</c:v>
                </c:pt>
                <c:pt idx="5">
                  <c:v>65000</c:v>
                </c:pt>
                <c:pt idx="6">
                  <c:v>66000</c:v>
                </c:pt>
                <c:pt idx="7">
                  <c:v>67000</c:v>
                </c:pt>
                <c:pt idx="8">
                  <c:v>68000</c:v>
                </c:pt>
                <c:pt idx="9">
                  <c:v>69000</c:v>
                </c:pt>
                <c:pt idx="10">
                  <c:v>70000</c:v>
                </c:pt>
                <c:pt idx="11">
                  <c:v>71000</c:v>
                </c:pt>
                <c:pt idx="12">
                  <c:v>72000</c:v>
                </c:pt>
                <c:pt idx="13">
                  <c:v>73000</c:v>
                </c:pt>
                <c:pt idx="14">
                  <c:v>74000</c:v>
                </c:pt>
                <c:pt idx="15">
                  <c:v>75000</c:v>
                </c:pt>
                <c:pt idx="16">
                  <c:v>76000</c:v>
                </c:pt>
                <c:pt idx="17">
                  <c:v>77000</c:v>
                </c:pt>
                <c:pt idx="18">
                  <c:v>78000</c:v>
                </c:pt>
                <c:pt idx="19">
                  <c:v>79000</c:v>
                </c:pt>
                <c:pt idx="20">
                  <c:v>80000</c:v>
                </c:pt>
                <c:pt idx="21">
                  <c:v>81000</c:v>
                </c:pt>
                <c:pt idx="22">
                  <c:v>82000</c:v>
                </c:pt>
                <c:pt idx="23">
                  <c:v>83000</c:v>
                </c:pt>
                <c:pt idx="24">
                  <c:v>84000</c:v>
                </c:pt>
                <c:pt idx="25">
                  <c:v>85000</c:v>
                </c:pt>
                <c:pt idx="26">
                  <c:v>86000</c:v>
                </c:pt>
                <c:pt idx="27">
                  <c:v>87000</c:v>
                </c:pt>
                <c:pt idx="28">
                  <c:v>88000</c:v>
                </c:pt>
                <c:pt idx="29">
                  <c:v>89000</c:v>
                </c:pt>
                <c:pt idx="30">
                  <c:v>90000</c:v>
                </c:pt>
                <c:pt idx="31">
                  <c:v>91000</c:v>
                </c:pt>
                <c:pt idx="32">
                  <c:v>92000</c:v>
                </c:pt>
                <c:pt idx="33">
                  <c:v>93000</c:v>
                </c:pt>
                <c:pt idx="34">
                  <c:v>94000</c:v>
                </c:pt>
                <c:pt idx="35">
                  <c:v>95000</c:v>
                </c:pt>
                <c:pt idx="36">
                  <c:v>96000</c:v>
                </c:pt>
                <c:pt idx="37">
                  <c:v>97000</c:v>
                </c:pt>
                <c:pt idx="38">
                  <c:v>98000</c:v>
                </c:pt>
                <c:pt idx="39">
                  <c:v>99000</c:v>
                </c:pt>
                <c:pt idx="40">
                  <c:v>100000</c:v>
                </c:pt>
              </c:numCache>
            </c:numRef>
          </c:xVal>
          <c:yVal>
            <c:numRef>
              <c:f>Analysis!$B$57:$B$97</c:f>
              <c:numCache>
                <c:formatCode>#,##0.00;\-#,##0.00;"-";@</c:formatCode>
                <c:ptCount val="41"/>
                <c:pt idx="0">
                  <c:v>957.59</c:v>
                </c:pt>
                <c:pt idx="1">
                  <c:v>974.39</c:v>
                </c:pt>
                <c:pt idx="2">
                  <c:v>988.85</c:v>
                </c:pt>
                <c:pt idx="3">
                  <c:v>998.14</c:v>
                </c:pt>
                <c:pt idx="4">
                  <c:v>1010.01</c:v>
                </c:pt>
                <c:pt idx="5">
                  <c:v>1030.1600000000001</c:v>
                </c:pt>
                <c:pt idx="6">
                  <c:v>1037.8699999999999</c:v>
                </c:pt>
                <c:pt idx="7">
                  <c:v>1048.1500000000001</c:v>
                </c:pt>
                <c:pt idx="8">
                  <c:v>1061.8599999999999</c:v>
                </c:pt>
                <c:pt idx="9">
                  <c:v>1080.17</c:v>
                </c:pt>
                <c:pt idx="10">
                  <c:v>1084.55</c:v>
                </c:pt>
                <c:pt idx="11">
                  <c:v>1092.1199999999999</c:v>
                </c:pt>
                <c:pt idx="12">
                  <c:v>1106.07</c:v>
                </c:pt>
                <c:pt idx="13">
                  <c:v>1116.93</c:v>
                </c:pt>
                <c:pt idx="14">
                  <c:v>1126.3699999999999</c:v>
                </c:pt>
                <c:pt idx="15">
                  <c:v>1138.56</c:v>
                </c:pt>
                <c:pt idx="16">
                  <c:v>1149.53</c:v>
                </c:pt>
                <c:pt idx="17">
                  <c:v>1160.31</c:v>
                </c:pt>
                <c:pt idx="18">
                  <c:v>1168.99</c:v>
                </c:pt>
                <c:pt idx="19">
                  <c:v>1178</c:v>
                </c:pt>
                <c:pt idx="20">
                  <c:v>1184.96</c:v>
                </c:pt>
                <c:pt idx="21">
                  <c:v>1192.74</c:v>
                </c:pt>
                <c:pt idx="22">
                  <c:v>1200.69</c:v>
                </c:pt>
                <c:pt idx="23">
                  <c:v>1209.8900000000001</c:v>
                </c:pt>
                <c:pt idx="24">
                  <c:v>1216.8699999999999</c:v>
                </c:pt>
                <c:pt idx="25">
                  <c:v>1225.55</c:v>
                </c:pt>
                <c:pt idx="26">
                  <c:v>1234.56</c:v>
                </c:pt>
                <c:pt idx="27">
                  <c:v>1238.94</c:v>
                </c:pt>
                <c:pt idx="28">
                  <c:v>1244.69</c:v>
                </c:pt>
                <c:pt idx="29">
                  <c:v>1251.6500000000001</c:v>
                </c:pt>
                <c:pt idx="30">
                  <c:v>1253.81</c:v>
                </c:pt>
                <c:pt idx="31">
                  <c:v>1253.81</c:v>
                </c:pt>
                <c:pt idx="32">
                  <c:v>1253.81</c:v>
                </c:pt>
                <c:pt idx="33">
                  <c:v>1253.81</c:v>
                </c:pt>
                <c:pt idx="34">
                  <c:v>1253.81</c:v>
                </c:pt>
                <c:pt idx="35">
                  <c:v>1253.81</c:v>
                </c:pt>
                <c:pt idx="36">
                  <c:v>1253.81</c:v>
                </c:pt>
                <c:pt idx="37">
                  <c:v>1253.81</c:v>
                </c:pt>
                <c:pt idx="38">
                  <c:v>1253.81</c:v>
                </c:pt>
                <c:pt idx="39">
                  <c:v>1253.81</c:v>
                </c:pt>
                <c:pt idx="40">
                  <c:v>1253.81</c:v>
                </c:pt>
              </c:numCache>
            </c:numRef>
          </c:yVal>
          <c:smooth val="0"/>
          <c:extLst>
            <c:ext xmlns:c16="http://schemas.microsoft.com/office/drawing/2014/chart" uri="{C3380CC4-5D6E-409C-BE32-E72D297353CC}">
              <c16:uniqueId val="{00000000-AB23-4FA7-A960-66F17553C2CE}"/>
            </c:ext>
          </c:extLst>
        </c:ser>
        <c:dLbls>
          <c:showLegendKey val="0"/>
          <c:showVal val="0"/>
          <c:showCatName val="0"/>
          <c:showSerName val="0"/>
          <c:showPercent val="0"/>
          <c:showBubbleSize val="0"/>
        </c:dLbls>
        <c:axId val="159104128"/>
        <c:axId val="269023968"/>
      </c:scatterChart>
      <c:valAx>
        <c:axId val="159104128"/>
        <c:scaling>
          <c:orientation val="minMax"/>
          <c:max val="100000"/>
          <c:min val="60000"/>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j-lt"/>
                    <a:ea typeface="+mn-ea"/>
                    <a:cs typeface="+mn-cs"/>
                  </a:defRPr>
                </a:pPr>
                <a:r>
                  <a:rPr lang="en-NZ" sz="1400">
                    <a:latin typeface="+mj-lt"/>
                  </a:rPr>
                  <a:t>Budget ($)</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j-lt"/>
                  <a:ea typeface="+mn-ea"/>
                  <a:cs typeface="+mn-cs"/>
                </a:defRPr>
              </a:pPr>
              <a:endParaRPr lang="en-US"/>
            </a:p>
          </c:txPr>
        </c:title>
        <c:numFmt formatCode="#,##0" sourceLinked="0"/>
        <c:majorTickMark val="none"/>
        <c:minorTickMark val="none"/>
        <c:tickLblPos val="low"/>
        <c:spPr>
          <a:noFill/>
          <a:ln w="9525" cap="flat" cmpd="sng" algn="ctr">
            <a:solidFill>
              <a:schemeClr val="bg2">
                <a:lumMod val="90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j-lt"/>
                <a:ea typeface="+mn-ea"/>
                <a:cs typeface="+mn-cs"/>
              </a:defRPr>
            </a:pPr>
            <a:endParaRPr lang="en-US"/>
          </a:p>
        </c:txPr>
        <c:crossAx val="269023968"/>
        <c:crosses val="autoZero"/>
        <c:crossBetween val="midCat"/>
      </c:valAx>
      <c:valAx>
        <c:axId val="269023968"/>
        <c:scaling>
          <c:orientation val="minMax"/>
          <c:min val="900"/>
        </c:scaling>
        <c:delete val="0"/>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j-lt"/>
                    <a:ea typeface="+mn-ea"/>
                    <a:cs typeface="+mn-cs"/>
                  </a:defRPr>
                </a:pPr>
                <a:r>
                  <a:rPr lang="en-US"/>
                  <a:t>Points</a:t>
                </a:r>
              </a:p>
            </c:rich>
          </c:tx>
          <c:layout>
            <c:manualLayout>
              <c:xMode val="edge"/>
              <c:yMode val="edge"/>
              <c:x val="1.1837535459582704E-4"/>
              <c:y val="0.38447059505796899"/>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j-lt"/>
                  <a:ea typeface="+mn-ea"/>
                  <a:cs typeface="+mn-cs"/>
                </a:defRPr>
              </a:pPr>
              <a:endParaRPr lang="en-US"/>
            </a:p>
          </c:txPr>
        </c:title>
        <c:numFmt formatCode="_(* #,##0_);_(* \(#,##0\);_(* &quot;-&quot;_);_(@_)" sourceLinked="0"/>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j-lt"/>
                <a:ea typeface="+mn-ea"/>
                <a:cs typeface="+mn-cs"/>
              </a:defRPr>
            </a:pPr>
            <a:endParaRPr lang="en-US"/>
          </a:p>
        </c:txPr>
        <c:crossAx val="159104128"/>
        <c:crosses val="autoZero"/>
        <c:crossBetween val="midCat"/>
        <c:majorUnit val="100"/>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9651634454783"/>
          <c:y val="3.7190591878367235E-2"/>
          <c:w val="0.84932394814284573"/>
          <c:h val="0.82730637987592059"/>
        </c:manualLayout>
      </c:layout>
      <c:barChart>
        <c:barDir val="col"/>
        <c:grouping val="clustered"/>
        <c:varyColors val="0"/>
        <c:ser>
          <c:idx val="0"/>
          <c:order val="0"/>
          <c:spPr>
            <a:solidFill>
              <a:schemeClr val="accent1"/>
            </a:solidFill>
            <a:ln>
              <a:noFill/>
            </a:ln>
            <a:effectLst/>
          </c:spPr>
          <c:invertIfNegative val="0"/>
          <c:cat>
            <c:numRef>
              <c:f>Analysis!$H$62:$H$118</c:f>
              <c:numCache>
                <c:formatCode>#,##0;\-#,##0;"-";@</c:formatCode>
                <c:ptCount val="57"/>
                <c:pt idx="0">
                  <c:v>0</c:v>
                </c:pt>
                <c:pt idx="1">
                  <c:v>25</c:v>
                </c:pt>
                <c:pt idx="2">
                  <c:v>50</c:v>
                </c:pt>
                <c:pt idx="3">
                  <c:v>75</c:v>
                </c:pt>
                <c:pt idx="4">
                  <c:v>100</c:v>
                </c:pt>
                <c:pt idx="5">
                  <c:v>125</c:v>
                </c:pt>
                <c:pt idx="6">
                  <c:v>150</c:v>
                </c:pt>
                <c:pt idx="7">
                  <c:v>175</c:v>
                </c:pt>
                <c:pt idx="8">
                  <c:v>200</c:v>
                </c:pt>
                <c:pt idx="9">
                  <c:v>225</c:v>
                </c:pt>
                <c:pt idx="10">
                  <c:v>250</c:v>
                </c:pt>
                <c:pt idx="11">
                  <c:v>275</c:v>
                </c:pt>
                <c:pt idx="12">
                  <c:v>300</c:v>
                </c:pt>
                <c:pt idx="13">
                  <c:v>325</c:v>
                </c:pt>
                <c:pt idx="14">
                  <c:v>350</c:v>
                </c:pt>
                <c:pt idx="15">
                  <c:v>375</c:v>
                </c:pt>
                <c:pt idx="16">
                  <c:v>400</c:v>
                </c:pt>
                <c:pt idx="17">
                  <c:v>425</c:v>
                </c:pt>
                <c:pt idx="18">
                  <c:v>450</c:v>
                </c:pt>
                <c:pt idx="19">
                  <c:v>475</c:v>
                </c:pt>
                <c:pt idx="20">
                  <c:v>500</c:v>
                </c:pt>
                <c:pt idx="21">
                  <c:v>525</c:v>
                </c:pt>
                <c:pt idx="22">
                  <c:v>550</c:v>
                </c:pt>
                <c:pt idx="23">
                  <c:v>575</c:v>
                </c:pt>
                <c:pt idx="24">
                  <c:v>600</c:v>
                </c:pt>
                <c:pt idx="25">
                  <c:v>625</c:v>
                </c:pt>
                <c:pt idx="26">
                  <c:v>650</c:v>
                </c:pt>
                <c:pt idx="27">
                  <c:v>675</c:v>
                </c:pt>
                <c:pt idx="28">
                  <c:v>700</c:v>
                </c:pt>
                <c:pt idx="29">
                  <c:v>725</c:v>
                </c:pt>
                <c:pt idx="30">
                  <c:v>750</c:v>
                </c:pt>
                <c:pt idx="31">
                  <c:v>775</c:v>
                </c:pt>
                <c:pt idx="32">
                  <c:v>800</c:v>
                </c:pt>
                <c:pt idx="33">
                  <c:v>825</c:v>
                </c:pt>
                <c:pt idx="34">
                  <c:v>850</c:v>
                </c:pt>
                <c:pt idx="35">
                  <c:v>875</c:v>
                </c:pt>
                <c:pt idx="36">
                  <c:v>900</c:v>
                </c:pt>
                <c:pt idx="37">
                  <c:v>925</c:v>
                </c:pt>
                <c:pt idx="38">
                  <c:v>950</c:v>
                </c:pt>
                <c:pt idx="39">
                  <c:v>975</c:v>
                </c:pt>
                <c:pt idx="40">
                  <c:v>1000</c:v>
                </c:pt>
                <c:pt idx="41">
                  <c:v>1025</c:v>
                </c:pt>
                <c:pt idx="42">
                  <c:v>1050</c:v>
                </c:pt>
                <c:pt idx="43">
                  <c:v>1075</c:v>
                </c:pt>
                <c:pt idx="44">
                  <c:v>1100</c:v>
                </c:pt>
                <c:pt idx="45">
                  <c:v>1125</c:v>
                </c:pt>
                <c:pt idx="46">
                  <c:v>1150</c:v>
                </c:pt>
                <c:pt idx="47">
                  <c:v>1175</c:v>
                </c:pt>
                <c:pt idx="48">
                  <c:v>1200</c:v>
                </c:pt>
                <c:pt idx="49">
                  <c:v>1225</c:v>
                </c:pt>
                <c:pt idx="50">
                  <c:v>1250</c:v>
                </c:pt>
                <c:pt idx="51">
                  <c:v>1275</c:v>
                </c:pt>
                <c:pt idx="52">
                  <c:v>1300</c:v>
                </c:pt>
                <c:pt idx="53">
                  <c:v>1325</c:v>
                </c:pt>
                <c:pt idx="54">
                  <c:v>1350</c:v>
                </c:pt>
                <c:pt idx="55">
                  <c:v>1375</c:v>
                </c:pt>
                <c:pt idx="56">
                  <c:v>1400</c:v>
                </c:pt>
              </c:numCache>
            </c:numRef>
          </c:cat>
          <c:val>
            <c:numRef>
              <c:f>Analysis!$J$62:$J$118</c:f>
              <c:numCache>
                <c:formatCode>0.0%</c:formatCode>
                <c:ptCount val="5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1E-4</c:v>
                </c:pt>
                <c:pt idx="17">
                  <c:v>5.0000000000000001E-4</c:v>
                </c:pt>
                <c:pt idx="18">
                  <c:v>1.1000000000000001E-3</c:v>
                </c:pt>
                <c:pt idx="19">
                  <c:v>3.8999999999999998E-3</c:v>
                </c:pt>
                <c:pt idx="20">
                  <c:v>9.1999999999999998E-3</c:v>
                </c:pt>
                <c:pt idx="21">
                  <c:v>1.78E-2</c:v>
                </c:pt>
                <c:pt idx="22">
                  <c:v>2.86E-2</c:v>
                </c:pt>
                <c:pt idx="23">
                  <c:v>4.2599999999999999E-2</c:v>
                </c:pt>
                <c:pt idx="24">
                  <c:v>5.8299999999999998E-2</c:v>
                </c:pt>
                <c:pt idx="25">
                  <c:v>7.3499999999999996E-2</c:v>
                </c:pt>
                <c:pt idx="26">
                  <c:v>9.2399999999999996E-2</c:v>
                </c:pt>
                <c:pt idx="27">
                  <c:v>0.105</c:v>
                </c:pt>
                <c:pt idx="28">
                  <c:v>0.1041</c:v>
                </c:pt>
                <c:pt idx="29">
                  <c:v>9.9400000000000002E-2</c:v>
                </c:pt>
                <c:pt idx="30">
                  <c:v>9.2499999999999999E-2</c:v>
                </c:pt>
                <c:pt idx="31">
                  <c:v>7.5200000000000003E-2</c:v>
                </c:pt>
                <c:pt idx="32">
                  <c:v>6.3700000000000007E-2</c:v>
                </c:pt>
                <c:pt idx="33">
                  <c:v>4.6399999999999997E-2</c:v>
                </c:pt>
                <c:pt idx="34">
                  <c:v>3.3300000000000003E-2</c:v>
                </c:pt>
                <c:pt idx="35">
                  <c:v>2.1600000000000001E-2</c:v>
                </c:pt>
                <c:pt idx="36">
                  <c:v>1.54E-2</c:v>
                </c:pt>
                <c:pt idx="37">
                  <c:v>8.5000000000000006E-3</c:v>
                </c:pt>
                <c:pt idx="38">
                  <c:v>4.3E-3</c:v>
                </c:pt>
                <c:pt idx="39">
                  <c:v>1.4E-3</c:v>
                </c:pt>
                <c:pt idx="40">
                  <c:v>8.0000000000000004E-4</c:v>
                </c:pt>
                <c:pt idx="41">
                  <c:v>4.0000000000000002E-4</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numCache>
            </c:numRef>
          </c:val>
          <c:extLst>
            <c:ext xmlns:c16="http://schemas.microsoft.com/office/drawing/2014/chart" uri="{C3380CC4-5D6E-409C-BE32-E72D297353CC}">
              <c16:uniqueId val="{00000000-AB23-4FA7-A960-66F17553C2CE}"/>
            </c:ext>
          </c:extLst>
        </c:ser>
        <c:dLbls>
          <c:showLegendKey val="0"/>
          <c:showVal val="0"/>
          <c:showCatName val="0"/>
          <c:showSerName val="0"/>
          <c:showPercent val="0"/>
          <c:showBubbleSize val="0"/>
        </c:dLbls>
        <c:gapWidth val="20"/>
        <c:axId val="159104128"/>
        <c:axId val="269023968"/>
      </c:barChart>
      <c:catAx>
        <c:axId val="159104128"/>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j-lt"/>
                    <a:ea typeface="+mn-ea"/>
                    <a:cs typeface="+mn-cs"/>
                  </a:defRPr>
                </a:pPr>
                <a:r>
                  <a:rPr lang="en-NZ" sz="1400">
                    <a:latin typeface="+mj-lt"/>
                  </a:rPr>
                  <a:t>Points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j-lt"/>
                  <a:ea typeface="+mn-ea"/>
                  <a:cs typeface="+mn-cs"/>
                </a:defRPr>
              </a:pPr>
              <a:endParaRPr lang="en-US"/>
            </a:p>
          </c:txPr>
        </c:title>
        <c:numFmt formatCode="#,##0;\-#,##0;&quot;-&quot;;@" sourceLinked="1"/>
        <c:majorTickMark val="none"/>
        <c:minorTickMark val="none"/>
        <c:tickLblPos val="low"/>
        <c:spPr>
          <a:noFill/>
          <a:ln w="9525" cap="flat" cmpd="sng" algn="ctr">
            <a:solidFill>
              <a:schemeClr val="bg2">
                <a:lumMod val="90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j-lt"/>
                <a:ea typeface="+mn-ea"/>
                <a:cs typeface="+mn-cs"/>
              </a:defRPr>
            </a:pPr>
            <a:endParaRPr lang="en-US"/>
          </a:p>
        </c:txPr>
        <c:crossAx val="269023968"/>
        <c:crosses val="autoZero"/>
        <c:auto val="1"/>
        <c:lblAlgn val="ctr"/>
        <c:lblOffset val="100"/>
        <c:tickLblSkip val="4"/>
        <c:noMultiLvlLbl val="1"/>
      </c:catAx>
      <c:valAx>
        <c:axId val="269023968"/>
        <c:scaling>
          <c:orientation val="minMax"/>
        </c:scaling>
        <c:delete val="0"/>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j-lt"/>
                    <a:ea typeface="+mn-ea"/>
                    <a:cs typeface="+mn-cs"/>
                  </a:defRPr>
                </a:pPr>
                <a:r>
                  <a:rPr lang="en-US"/>
                  <a:t>Count</a:t>
                </a:r>
              </a:p>
            </c:rich>
          </c:tx>
          <c:layout>
            <c:manualLayout>
              <c:xMode val="edge"/>
              <c:yMode val="edge"/>
              <c:x val="1.1837535459582704E-4"/>
              <c:y val="0.38447059505796899"/>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j-lt"/>
                  <a:ea typeface="+mn-ea"/>
                  <a:cs typeface="+mn-cs"/>
                </a:defRPr>
              </a:pPr>
              <a:endParaRPr lang="en-US"/>
            </a:p>
          </c:txPr>
        </c:title>
        <c:numFmt formatCode="0%" sourceLinked="0"/>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j-lt"/>
                <a:ea typeface="+mn-ea"/>
                <a:cs typeface="+mn-cs"/>
              </a:defRPr>
            </a:pPr>
            <a:endParaRPr lang="en-US"/>
          </a:p>
        </c:txPr>
        <c:crossAx val="1591041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xdr:colOff>
      <xdr:row>2</xdr:row>
      <xdr:rowOff>0</xdr:rowOff>
    </xdr:from>
    <xdr:to>
      <xdr:col>9</xdr:col>
      <xdr:colOff>1099</xdr:colOff>
      <xdr:row>25</xdr:row>
      <xdr:rowOff>0</xdr:rowOff>
    </xdr:to>
    <xdr:sp macro="" textlink="">
      <xdr:nvSpPr>
        <xdr:cNvPr id="2" name="TextBox 1">
          <a:extLst>
            <a:ext uri="{FF2B5EF4-FFF2-40B4-BE49-F238E27FC236}">
              <a16:creationId xmlns:a16="http://schemas.microsoft.com/office/drawing/2014/main" id="{9D54E71C-AE60-4DE3-BF9A-F3B49148130C}"/>
            </a:ext>
          </a:extLst>
        </xdr:cNvPr>
        <xdr:cNvSpPr txBox="1"/>
      </xdr:nvSpPr>
      <xdr:spPr>
        <a:xfrm>
          <a:off x="1" y="457200"/>
          <a:ext cx="6173298" cy="440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36000" tIns="18000" rIns="18000" bIns="18000" rtlCol="0" anchor="t"/>
        <a:lstStyle/>
        <a:p>
          <a:r>
            <a:rPr lang="en-NZ" sz="1200" b="0">
              <a:latin typeface="+mn-lt"/>
            </a:rPr>
            <a:t>Purpose</a:t>
          </a:r>
          <a:endParaRPr lang="en-NZ" sz="1100" b="0">
            <a:latin typeface="+mn-lt"/>
          </a:endParaRPr>
        </a:p>
        <a:p>
          <a:r>
            <a:rPr lang="en-NZ" sz="1100">
              <a:latin typeface="+mj-lt"/>
            </a:rPr>
            <a:t>This workbook contains an example optimization model and associated analysis. The purpose is to illustrate</a:t>
          </a:r>
          <a:r>
            <a:rPr lang="en-NZ" sz="1100" baseline="0">
              <a:latin typeface="+mj-lt"/>
            </a:rPr>
            <a:t> the design and use of optimization models in Microsoft Excel, using the Solver and/or OpenSolver add-ins.</a:t>
          </a:r>
        </a:p>
        <a:p>
          <a:endParaRPr lang="en-NZ" sz="1100" baseline="0">
            <a:latin typeface="+mj-lt"/>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j-lt"/>
              <a:ea typeface="+mn-ea"/>
              <a:cs typeface="+mn-cs"/>
            </a:rPr>
            <a:t>This workbook should be read in conjunction with the articles at:</a:t>
          </a: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j-lt"/>
              <a:ea typeface="+mn-ea"/>
              <a:cs typeface="+mn-cs"/>
            </a:rPr>
            <a:t>http://www.solvermax.com</a:t>
          </a:r>
        </a:p>
        <a:p>
          <a:pPr marL="0" marR="0" indent="0" defTabSz="914400" eaLnBrk="1" fontAlgn="auto" latinLnBrk="0" hangingPunct="1">
            <a:lnSpc>
              <a:spcPct val="100000"/>
            </a:lnSpc>
            <a:spcBef>
              <a:spcPts val="0"/>
            </a:spcBef>
            <a:spcAft>
              <a:spcPts val="0"/>
            </a:spcAft>
            <a:buClrTx/>
            <a:buSzTx/>
            <a:buFontTx/>
            <a:buNone/>
            <a:tabLst/>
            <a:defRPr/>
          </a:pPr>
          <a:endParaRPr lang="en-NZ" sz="1100">
            <a:latin typeface="+mj-lt"/>
          </a:endParaRPr>
        </a:p>
        <a:p>
          <a:r>
            <a:rPr lang="en-NZ" sz="1200" b="0">
              <a:latin typeface="+mn-lt"/>
            </a:rPr>
            <a:t>Sheets</a:t>
          </a:r>
          <a:endParaRPr lang="en-NZ" sz="1100" b="0">
            <a:latin typeface="+mn-lt"/>
          </a:endParaRPr>
        </a:p>
        <a:p>
          <a:r>
            <a:rPr lang="en-NZ" sz="1100">
              <a:latin typeface="+mj-lt"/>
            </a:rPr>
            <a:t>This workbook contains the following sheets:</a:t>
          </a:r>
        </a:p>
        <a:p>
          <a:r>
            <a:rPr lang="en-NZ" sz="1100">
              <a:latin typeface="+mj-lt"/>
            </a:rPr>
            <a:t>   'About': </a:t>
          </a:r>
          <a:r>
            <a:rPr lang="en-NZ" sz="1100" baseline="0">
              <a:latin typeface="+mj-lt"/>
            </a:rPr>
            <a:t>	This sheet, used to document the workbook.</a:t>
          </a:r>
        </a:p>
        <a:p>
          <a:r>
            <a:rPr lang="en-NZ" sz="1100">
              <a:latin typeface="+mj-lt"/>
            </a:rPr>
            <a:t>   'Model': </a:t>
          </a:r>
          <a:r>
            <a:rPr lang="en-NZ" sz="1100" baseline="0">
              <a:latin typeface="+mj-lt"/>
            </a:rPr>
            <a:t>	An optimization model.</a:t>
          </a:r>
        </a:p>
        <a:p>
          <a:r>
            <a:rPr lang="en-NZ" sz="1100">
              <a:latin typeface="+mj-lt"/>
            </a:rPr>
            <a:t>   'Analysis':	Insights gained from using the model.</a:t>
          </a: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j-lt"/>
              <a:ea typeface="+mn-ea"/>
              <a:cs typeface="+mn-cs"/>
            </a:rPr>
            <a:t>   'Control':	Values used to control the workbook.</a:t>
          </a:r>
          <a:endParaRPr lang="en-NZ">
            <a:effectLst/>
            <a:latin typeface="+mj-lt"/>
          </a:endParaRPr>
        </a:p>
        <a:p>
          <a:endParaRPr lang="en-NZ" sz="1100">
            <a:latin typeface="+mj-lt"/>
          </a:endParaRPr>
        </a:p>
        <a:p>
          <a:r>
            <a:rPr lang="en-NZ" sz="1200" b="0" baseline="0">
              <a:latin typeface="+mn-lt"/>
            </a:rPr>
            <a:t>Disclaimer</a:t>
          </a:r>
          <a:endParaRPr lang="en-NZ" sz="1100" b="0" baseline="0">
            <a:latin typeface="+mn-lt"/>
          </a:endParaRPr>
        </a:p>
        <a:p>
          <a:r>
            <a:rPr lang="en-NZ" sz="1100" baseline="0">
              <a:latin typeface="+mj-lt"/>
            </a:rPr>
            <a:t>This workbook </a:t>
          </a:r>
          <a:r>
            <a:rPr lang="en-NZ">
              <a:latin typeface="+mj-lt"/>
            </a:rPr>
            <a:t>is presented on an as is basis for illustrative purposes only and should not be relied upon for making financial, legal or any other commitments. Solver Max will accept no responsibility or liability for any errors or omissions.</a:t>
          </a:r>
        </a:p>
        <a:p>
          <a:endParaRPr lang="en-NZ" sz="1100">
            <a:latin typeface="+mj-lt"/>
          </a:endParaRPr>
        </a:p>
        <a:p>
          <a:r>
            <a:rPr lang="en-NZ" sz="1200" b="0">
              <a:latin typeface="+mn-lt"/>
            </a:rPr>
            <a:t>Copyright</a:t>
          </a:r>
          <a:endParaRPr lang="en-NZ" sz="1100" b="0">
            <a:latin typeface="+mn-lt"/>
          </a:endParaRPr>
        </a:p>
        <a:p>
          <a:pPr marL="0" marR="0" indent="0" defTabSz="914400" eaLnBrk="1" fontAlgn="auto" latinLnBrk="0" hangingPunct="1">
            <a:lnSpc>
              <a:spcPct val="100000"/>
            </a:lnSpc>
            <a:spcBef>
              <a:spcPts val="0"/>
            </a:spcBef>
            <a:spcAft>
              <a:spcPts val="0"/>
            </a:spcAft>
            <a:buClrTx/>
            <a:buSzTx/>
            <a:buFontTx/>
            <a:buNone/>
            <a:tabLst/>
            <a:defRPr/>
          </a:pPr>
          <a:r>
            <a:rPr lang="en-NZ" sz="1100">
              <a:latin typeface="+mj-lt"/>
            </a:rPr>
            <a:t>This workbook is © </a:t>
          </a:r>
          <a:r>
            <a:rPr lang="en-NZ" sz="1100">
              <a:solidFill>
                <a:schemeClr val="dk1"/>
              </a:solidFill>
              <a:latin typeface="+mj-lt"/>
              <a:ea typeface="+mn-ea"/>
              <a:cs typeface="+mn-cs"/>
            </a:rPr>
            <a:t>Copyright </a:t>
          </a:r>
          <a:r>
            <a:rPr lang="en-NZ" sz="1100">
              <a:latin typeface="+mj-lt"/>
            </a:rPr>
            <a:t>2020 Solver Max</a:t>
          </a:r>
          <a:r>
            <a:rPr lang="en-NZ" b="0" i="0">
              <a:latin typeface="+mj-lt"/>
              <a:cs typeface="Times New Roman" pitchFamily="18" charset="0"/>
            </a:rPr>
            <a:t>.</a:t>
          </a:r>
        </a:p>
        <a:p>
          <a:pPr marL="0" marR="0" indent="0" defTabSz="914400" eaLnBrk="1" fontAlgn="auto" latinLnBrk="0" hangingPunct="1">
            <a:lnSpc>
              <a:spcPct val="100000"/>
            </a:lnSpc>
            <a:spcBef>
              <a:spcPts val="0"/>
            </a:spcBef>
            <a:spcAft>
              <a:spcPts val="0"/>
            </a:spcAft>
            <a:buClrTx/>
            <a:buSzTx/>
            <a:buFontTx/>
            <a:buNone/>
            <a:tabLst/>
            <a:defRPr/>
          </a:pPr>
          <a:r>
            <a:rPr lang="en-NZ" b="0" i="0">
              <a:latin typeface="+mj-lt"/>
              <a:cs typeface="Times New Roman" pitchFamily="18" charset="0"/>
            </a:rPr>
            <a:t>Solver Max retains copyright of this workbook.</a:t>
          </a:r>
        </a:p>
      </xdr:txBody>
    </xdr:sp>
    <xdr:clientData/>
  </xdr:twoCellAnchor>
  <xdr:twoCellAnchor editAs="oneCell">
    <xdr:from>
      <xdr:col>10</xdr:col>
      <xdr:colOff>13765</xdr:colOff>
      <xdr:row>0</xdr:row>
      <xdr:rowOff>30745</xdr:rowOff>
    </xdr:from>
    <xdr:to>
      <xdr:col>10</xdr:col>
      <xdr:colOff>1206699</xdr:colOff>
      <xdr:row>9</xdr:row>
      <xdr:rowOff>110499</xdr:rowOff>
    </xdr:to>
    <xdr:pic>
      <xdr:nvPicPr>
        <xdr:cNvPr id="14" name="Picture 13">
          <a:extLst>
            <a:ext uri="{FF2B5EF4-FFF2-40B4-BE49-F238E27FC236}">
              <a16:creationId xmlns:a16="http://schemas.microsoft.com/office/drawing/2014/main" id="{3CBD64A6-FDDA-4BB7-9965-6BDB1288A0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71765" y="30745"/>
          <a:ext cx="1192934" cy="18704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219074</xdr:rowOff>
    </xdr:from>
    <xdr:to>
      <xdr:col>30</xdr:col>
      <xdr:colOff>0</xdr:colOff>
      <xdr:row>33</xdr:row>
      <xdr:rowOff>0</xdr:rowOff>
    </xdr:to>
    <xdr:sp macro="" textlink="">
      <xdr:nvSpPr>
        <xdr:cNvPr id="3" name="TextBox 2">
          <a:extLst>
            <a:ext uri="{FF2B5EF4-FFF2-40B4-BE49-F238E27FC236}">
              <a16:creationId xmlns:a16="http://schemas.microsoft.com/office/drawing/2014/main" id="{0A5730C4-17E2-4803-8004-6202D0F7E876}"/>
            </a:ext>
          </a:extLst>
        </xdr:cNvPr>
        <xdr:cNvSpPr txBox="1"/>
      </xdr:nvSpPr>
      <xdr:spPr>
        <a:xfrm>
          <a:off x="3895725" y="676274"/>
          <a:ext cx="11049000" cy="555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200" b="0" i="0">
              <a:latin typeface="+mn-lt"/>
              <a:cs typeface="Segoe UI Semilight" panose="020B0402040204020203" pitchFamily="34" charset="0"/>
            </a:rPr>
            <a:t>Situation</a:t>
          </a:r>
          <a:endParaRPr lang="en-NZ" sz="1100" b="0" i="0">
            <a:latin typeface="+mn-lt"/>
            <a:cs typeface="Segoe UI Semilight" panose="020B0402040204020203" pitchFamily="34" charset="0"/>
          </a:endParaRPr>
        </a:p>
        <a:p>
          <a:r>
            <a:rPr lang="en-NZ" sz="1100">
              <a:latin typeface="+mj-lt"/>
              <a:cs typeface="Segoe UI Semilight" panose="020B0402040204020203" pitchFamily="34" charset="0"/>
            </a:rPr>
            <a:t>Fantasy sports is a popular pastime.</a:t>
          </a:r>
          <a:r>
            <a:rPr lang="en-NZ" sz="1100" baseline="0">
              <a:solidFill>
                <a:schemeClr val="dk1"/>
              </a:solidFill>
              <a:effectLst/>
              <a:latin typeface="+mj-lt"/>
              <a:ea typeface="+mn-ea"/>
              <a:cs typeface="Segoe UI Semilight" panose="020B0402040204020203" pitchFamily="34" charset="0"/>
            </a:rPr>
            <a:t> The rules of a fantasy sports game vary from sport to sport, and also depend on the game organizer.</a:t>
          </a:r>
        </a:p>
        <a:p>
          <a:r>
            <a:rPr lang="en-NZ" sz="1100" baseline="0">
              <a:solidFill>
                <a:schemeClr val="dk1"/>
              </a:solidFill>
              <a:effectLst/>
              <a:latin typeface="+mj-lt"/>
              <a:ea typeface="+mn-ea"/>
              <a:cs typeface="Segoe UI Semilight" panose="020B0402040204020203" pitchFamily="34" charset="0"/>
            </a:rPr>
            <a:t>In this example, let's assume the following rules:</a:t>
          </a:r>
        </a:p>
        <a:p>
          <a:r>
            <a:rPr lang="en-NZ" sz="1100" baseline="0">
              <a:solidFill>
                <a:schemeClr val="dk1"/>
              </a:solidFill>
              <a:effectLst/>
              <a:latin typeface="+mj-lt"/>
              <a:ea typeface="+mn-ea"/>
              <a:cs typeface="Segoe UI Semilight" panose="020B0402040204020203" pitchFamily="34" charset="0"/>
            </a:rPr>
            <a:t>- We have a list of 100 available players.</a:t>
          </a:r>
        </a:p>
        <a:p>
          <a:r>
            <a:rPr lang="en-NZ" sz="1100" baseline="0">
              <a:solidFill>
                <a:schemeClr val="dk1"/>
              </a:solidFill>
              <a:effectLst/>
              <a:latin typeface="+mj-lt"/>
              <a:ea typeface="+mn-ea"/>
              <a:cs typeface="Segoe UI Semilight" panose="020B0402040204020203" pitchFamily="34" charset="0"/>
            </a:rPr>
            <a:t>- A </a:t>
          </a:r>
          <a:r>
            <a:rPr lang="en-NZ" sz="1100" baseline="0">
              <a:solidFill>
                <a:schemeClr val="dk1"/>
              </a:solidFill>
              <a:effectLst/>
              <a:latin typeface="+mj-lt"/>
              <a:ea typeface="+mn-ea"/>
              <a:cs typeface="+mn-cs"/>
            </a:rPr>
            <a:t>team consists of 11 players.</a:t>
          </a:r>
          <a:endParaRPr lang="en-NZ" sz="1100" baseline="0">
            <a:solidFill>
              <a:schemeClr val="dk1"/>
            </a:solidFill>
            <a:effectLst/>
            <a:latin typeface="+mj-lt"/>
            <a:ea typeface="+mn-ea"/>
            <a:cs typeface="Segoe UI Semilight" panose="020B0402040204020203" pitchFamily="34" charset="0"/>
          </a:endParaRPr>
        </a:p>
        <a:p>
          <a:r>
            <a:rPr lang="en-NZ" sz="1100" baseline="0">
              <a:solidFill>
                <a:schemeClr val="dk1"/>
              </a:solidFill>
              <a:effectLst/>
              <a:latin typeface="+mj-lt"/>
              <a:ea typeface="+mn-ea"/>
              <a:cs typeface="Segoe UI Semilight" panose="020B0402040204020203" pitchFamily="34" charset="0"/>
            </a:rPr>
            <a:t>- Each player has a price and a points value (which indicates their quality, higher being better).</a:t>
          </a:r>
        </a:p>
        <a:p>
          <a:r>
            <a:rPr lang="en-NZ" sz="1100" baseline="0">
              <a:solidFill>
                <a:schemeClr val="dk1"/>
              </a:solidFill>
              <a:effectLst/>
              <a:latin typeface="+mj-lt"/>
              <a:ea typeface="+mn-ea"/>
              <a:cs typeface="Segoe UI Semilight" panose="020B0402040204020203" pitchFamily="34" charset="0"/>
            </a:rPr>
            <a:t>- The players are ranked according to their points value.</a:t>
          </a:r>
        </a:p>
        <a:p>
          <a:r>
            <a:rPr lang="en-NZ" sz="1100" baseline="0">
              <a:effectLst/>
              <a:latin typeface="+mj-lt"/>
              <a:cs typeface="Segoe UI Semilight" panose="020B0402040204020203" pitchFamily="34" charset="0"/>
            </a:rPr>
            <a:t>- The team is divided into six positions (designated as GK, BK, DP, MF, AF, and ST). The meaning of the positions is not important for this model.</a:t>
          </a:r>
        </a:p>
        <a:p>
          <a:r>
            <a:rPr lang="en-NZ" sz="1100" baseline="0">
              <a:solidFill>
                <a:schemeClr val="dk1"/>
              </a:solidFill>
              <a:effectLst/>
              <a:latin typeface="+mj-lt"/>
              <a:ea typeface="+mn-ea"/>
              <a:cs typeface="Segoe UI Semilight" panose="020B0402040204020203" pitchFamily="34" charset="0"/>
            </a:rPr>
            <a:t>- </a:t>
          </a:r>
          <a:r>
            <a:rPr lang="en-NZ" sz="1100">
              <a:solidFill>
                <a:schemeClr val="dk1"/>
              </a:solidFill>
              <a:effectLst/>
              <a:latin typeface="+mj-lt"/>
              <a:ea typeface="+mn-ea"/>
              <a:cs typeface="+mn-cs"/>
            </a:rPr>
            <a:t>A player is available for a specific position.</a:t>
          </a:r>
          <a:endParaRPr lang="en-NZ" sz="1100" baseline="0">
            <a:solidFill>
              <a:schemeClr val="dk1"/>
            </a:solidFill>
            <a:effectLst/>
            <a:latin typeface="+mj-lt"/>
            <a:ea typeface="+mn-ea"/>
            <a:cs typeface="+mn-cs"/>
          </a:endParaRPr>
        </a:p>
        <a:p>
          <a:r>
            <a:rPr lang="en-NZ" sz="1100" baseline="0">
              <a:solidFill>
                <a:schemeClr val="dk1"/>
              </a:solidFill>
              <a:effectLst/>
              <a:latin typeface="+mj-lt"/>
              <a:ea typeface="+mn-ea"/>
              <a:cs typeface="+mn-cs"/>
            </a:rPr>
            <a:t>- The number of players in the selected team at each position must be at least a specified minimum and no more than a specified maximum.</a:t>
          </a:r>
        </a:p>
        <a:p>
          <a:r>
            <a:rPr lang="en-NZ" sz="1100" baseline="0">
              <a:solidFill>
                <a:schemeClr val="dk1"/>
              </a:solidFill>
              <a:effectLst/>
              <a:latin typeface="+mj-lt"/>
              <a:ea typeface="+mn-ea"/>
              <a:cs typeface="+mn-cs"/>
            </a:rPr>
            <a:t>- The total price of the selected players must not exceed the specified budget.</a:t>
          </a:r>
          <a:endParaRPr lang="en-NZ" sz="1100">
            <a:effectLst/>
            <a:latin typeface="+mj-lt"/>
            <a:cs typeface="Segoe UI Semilight" panose="020B0402040204020203" pitchFamily="34" charset="0"/>
          </a:endParaRPr>
        </a:p>
        <a:p>
          <a:endParaRPr lang="en-NZ" sz="1100">
            <a:latin typeface="+mj-lt"/>
            <a:cs typeface="Segoe UI Semilight" panose="020B0402040204020203" pitchFamily="34" charset="0"/>
          </a:endParaRPr>
        </a:p>
        <a:p>
          <a:r>
            <a:rPr lang="en-NZ" sz="1200" b="0">
              <a:latin typeface="+mn-lt"/>
              <a:cs typeface="Segoe UI Semilight" panose="020B0402040204020203" pitchFamily="34" charset="0"/>
            </a:rPr>
            <a:t>Model</a:t>
          </a:r>
          <a:r>
            <a:rPr lang="en-NZ" sz="1200" b="0" baseline="0">
              <a:latin typeface="+mn-lt"/>
              <a:cs typeface="Segoe UI Semilight" panose="020B0402040204020203" pitchFamily="34" charset="0"/>
            </a:rPr>
            <a:t> design</a:t>
          </a:r>
        </a:p>
        <a:p>
          <a:r>
            <a:rPr lang="en-NZ" sz="1100" baseline="0">
              <a:latin typeface="+mj-lt"/>
              <a:cs typeface="Segoe UI Semilight" panose="020B0402040204020203" pitchFamily="34" charset="0"/>
            </a:rPr>
            <a:t>Our objective is to select the best team. We interpret that objective to mean the team with the highest total points value - though other interpretations are possible.</a:t>
          </a:r>
        </a:p>
        <a:p>
          <a:r>
            <a:rPr lang="en-NZ" sz="1100" baseline="0">
              <a:latin typeface="+mj-lt"/>
              <a:cs typeface="Segoe UI Semilight" panose="020B0402040204020203" pitchFamily="34" charset="0"/>
            </a:rPr>
            <a:t>The model must comply with the rules of the game. In addition, we'll find it useful to include assumptions and/or constraints that allow us to explore the potential solutions beyond a simple optimal solution.</a:t>
          </a:r>
        </a:p>
        <a:p>
          <a:endParaRPr lang="en-NZ" sz="1100">
            <a:latin typeface="+mj-lt"/>
            <a:cs typeface="Segoe UI Semilight" panose="020B0402040204020203" pitchFamily="34" charset="0"/>
          </a:endParaRPr>
        </a:p>
        <a:p>
          <a:r>
            <a:rPr lang="en-NZ" sz="1200" b="0">
              <a:latin typeface="+mn-lt"/>
              <a:cs typeface="Segoe UI Semilight" panose="020B0402040204020203" pitchFamily="34" charset="0"/>
            </a:rPr>
            <a:t>Implementation</a:t>
          </a:r>
        </a:p>
        <a:p>
          <a:r>
            <a:rPr lang="en-NZ" sz="1100" b="0">
              <a:solidFill>
                <a:schemeClr val="dk1"/>
              </a:solidFill>
              <a:effectLst/>
              <a:latin typeface="+mj-lt"/>
              <a:ea typeface="+mn-ea"/>
              <a:cs typeface="+mn-cs"/>
            </a:rPr>
            <a:t>Our variables are:</a:t>
          </a:r>
        </a:p>
        <a:p>
          <a:r>
            <a:rPr lang="en-NZ" sz="1100" b="0">
              <a:solidFill>
                <a:schemeClr val="dk1"/>
              </a:solidFill>
              <a:effectLst/>
              <a:latin typeface="+mj-lt"/>
              <a:ea typeface="+mn-ea"/>
              <a:cs typeface="+mn-cs"/>
            </a:rPr>
            <a:t>- Binary variable for each player, indicating if they are (1) or are not (0) selected in the team.</a:t>
          </a:r>
        </a:p>
        <a:p>
          <a:endParaRPr lang="en-NZ" sz="1100" b="0">
            <a:solidFill>
              <a:schemeClr val="dk1"/>
            </a:solidFill>
            <a:effectLst/>
            <a:latin typeface="+mj-lt"/>
            <a:ea typeface="+mn-ea"/>
            <a:cs typeface="+mn-cs"/>
          </a:endParaRPr>
        </a:p>
        <a:p>
          <a:r>
            <a:rPr lang="en-NZ" sz="1100" b="0">
              <a:solidFill>
                <a:schemeClr val="dk1"/>
              </a:solidFill>
              <a:effectLst/>
              <a:latin typeface="+mj-lt"/>
              <a:ea typeface="+mn-ea"/>
              <a:cs typeface="+mn-cs"/>
            </a:rPr>
            <a:t>The constraints are:</a:t>
          </a:r>
          <a:endParaRPr lang="en-NZ">
            <a:effectLst/>
            <a:latin typeface="+mj-lt"/>
          </a:endParaRPr>
        </a:p>
        <a:p>
          <a:r>
            <a:rPr lang="en-NZ" sz="1100" b="0">
              <a:solidFill>
                <a:schemeClr val="dk1"/>
              </a:solidFill>
              <a:effectLst/>
              <a:latin typeface="+mj-lt"/>
              <a:ea typeface="+mn-ea"/>
              <a:cs typeface="+mn-cs"/>
            </a:rPr>
            <a:t>- PlayersSelected = TeamSize. The number of players selected must equal the specified team size.</a:t>
          </a:r>
        </a:p>
        <a:p>
          <a:r>
            <a:rPr lang="en-NZ" sz="1100" b="0">
              <a:solidFill>
                <a:schemeClr val="dk1"/>
              </a:solidFill>
              <a:effectLst/>
              <a:latin typeface="+mj-lt"/>
              <a:ea typeface="+mn-ea"/>
              <a:cs typeface="+mn-cs"/>
            </a:rPr>
            <a:t>- PriceTotal &lt;= Budget. The total price of the selected players must not exceed the budget.</a:t>
          </a:r>
        </a:p>
        <a:p>
          <a:r>
            <a:rPr lang="en-NZ" sz="1100" b="0">
              <a:solidFill>
                <a:schemeClr val="dk1"/>
              </a:solidFill>
              <a:effectLst/>
              <a:latin typeface="+mj-lt"/>
              <a:ea typeface="+mn-ea"/>
              <a:cs typeface="+mn-cs"/>
            </a:rPr>
            <a:t>- PositionSelected &gt;= PositionMin. The number of players selected for each position must be at least the specified minimum.</a:t>
          </a:r>
        </a:p>
        <a:p>
          <a:r>
            <a:rPr lang="en-NZ" sz="1100" b="0">
              <a:solidFill>
                <a:schemeClr val="dk1"/>
              </a:solidFill>
              <a:effectLst/>
              <a:latin typeface="+mj-lt"/>
              <a:ea typeface="+mn-ea"/>
              <a:cs typeface="+mn-cs"/>
            </a:rPr>
            <a:t>- PositionSelected &lt;= PositionMax. The number of players selected for each position must not exceed the specified maximum.</a:t>
          </a:r>
        </a:p>
        <a:p>
          <a:r>
            <a:rPr lang="en-NZ" sz="1100" b="0">
              <a:solidFill>
                <a:schemeClr val="dk1"/>
              </a:solidFill>
              <a:effectLst/>
              <a:latin typeface="+mj-lt"/>
              <a:ea typeface="+mn-ea"/>
              <a:cs typeface="+mn-cs"/>
            </a:rPr>
            <a:t>- PlayerRank &lt;= PlayerRankMax.</a:t>
          </a:r>
          <a:r>
            <a:rPr lang="en-NZ" sz="1100" b="0" baseline="0">
              <a:solidFill>
                <a:schemeClr val="dk1"/>
              </a:solidFill>
              <a:effectLst/>
              <a:latin typeface="+mj-lt"/>
              <a:ea typeface="+mn-ea"/>
              <a:cs typeface="+mn-cs"/>
            </a:rPr>
            <a:t> Selected players must have a points rank no greater than the specified maximum.</a:t>
          </a:r>
        </a:p>
        <a:p>
          <a:r>
            <a:rPr lang="en-NZ" sz="1100" b="0" baseline="0">
              <a:solidFill>
                <a:schemeClr val="dk1"/>
              </a:solidFill>
              <a:effectLst/>
              <a:latin typeface="+mj-lt"/>
              <a:ea typeface="+mn-ea"/>
              <a:cs typeface="+mn-cs"/>
            </a:rPr>
            <a:t>- Selection &gt;= SelectionRequire. Set to 1 to require a player be included in the team.</a:t>
          </a:r>
          <a:endParaRPr lang="en-NZ">
            <a:effectLst/>
            <a:latin typeface="+mj-lt"/>
          </a:endParaRPr>
        </a:p>
        <a:p>
          <a:endParaRPr lang="en-NZ" sz="1100" b="0">
            <a:solidFill>
              <a:schemeClr val="dk1"/>
            </a:solidFill>
            <a:effectLst/>
            <a:latin typeface="+mj-lt"/>
            <a:ea typeface="+mn-ea"/>
            <a:cs typeface="+mn-cs"/>
          </a:endParaRPr>
        </a:p>
        <a:p>
          <a:r>
            <a:rPr lang="en-NZ" sz="1100" b="0">
              <a:solidFill>
                <a:schemeClr val="dk1"/>
              </a:solidFill>
              <a:effectLst/>
              <a:latin typeface="+mn-lt"/>
              <a:ea typeface="+mn-ea"/>
              <a:cs typeface="+mn-cs"/>
            </a:rPr>
            <a:t>Solution</a:t>
          </a:r>
          <a:endParaRPr lang="en-NZ" sz="1100" b="0">
            <a:solidFill>
              <a:schemeClr val="dk1"/>
            </a:solidFill>
            <a:effectLst/>
            <a:latin typeface="+mj-lt"/>
            <a:ea typeface="+mn-ea"/>
            <a:cs typeface="+mn-cs"/>
          </a:endParaRPr>
        </a:p>
        <a:p>
          <a:r>
            <a:rPr lang="en-NZ" sz="1100" b="0">
              <a:solidFill>
                <a:schemeClr val="dk1"/>
              </a:solidFill>
              <a:effectLst/>
              <a:latin typeface="+mj-lt"/>
              <a:ea typeface="+mn-ea"/>
              <a:cs typeface="+mn-cs"/>
            </a:rPr>
            <a:t>This is a Mixed Integer Program (MIP), so it can be solved efficiently using the Simplex method.</a:t>
          </a:r>
          <a:endParaRPr lang="en-NZ">
            <a:effectLst/>
            <a:latin typeface="+mj-lt"/>
          </a:endParaRPr>
        </a:p>
        <a:p>
          <a:r>
            <a:rPr lang="en-NZ" sz="1100" b="0">
              <a:solidFill>
                <a:schemeClr val="dk1"/>
              </a:solidFill>
              <a:effectLst/>
              <a:latin typeface="+mj-lt"/>
              <a:ea typeface="+mn-ea"/>
              <a:cs typeface="+mn-cs"/>
            </a:rPr>
            <a:t>The</a:t>
          </a:r>
          <a:r>
            <a:rPr lang="en-NZ" sz="1100" b="0" baseline="0">
              <a:solidFill>
                <a:schemeClr val="dk1"/>
              </a:solidFill>
              <a:effectLst/>
              <a:latin typeface="+mj-lt"/>
              <a:ea typeface="+mn-ea"/>
              <a:cs typeface="+mn-cs"/>
            </a:rPr>
            <a:t> model is too large for Solver, so OpenSolver is required. An optimal solution is found in a few seconds.</a:t>
          </a:r>
          <a:endParaRPr lang="en-NZ">
            <a:effectLst/>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xdr:row>
      <xdr:rowOff>0</xdr:rowOff>
    </xdr:from>
    <xdr:to>
      <xdr:col>26</xdr:col>
      <xdr:colOff>0</xdr:colOff>
      <xdr:row>24</xdr:row>
      <xdr:rowOff>171450</xdr:rowOff>
    </xdr:to>
    <xdr:sp macro="" textlink="">
      <xdr:nvSpPr>
        <xdr:cNvPr id="3" name="TextBox 2">
          <a:extLst>
            <a:ext uri="{FF2B5EF4-FFF2-40B4-BE49-F238E27FC236}">
              <a16:creationId xmlns:a16="http://schemas.microsoft.com/office/drawing/2014/main" id="{724E2015-48BD-4AAF-B81D-BEBA35F347A9}"/>
            </a:ext>
          </a:extLst>
        </xdr:cNvPr>
        <xdr:cNvSpPr txBox="1"/>
      </xdr:nvSpPr>
      <xdr:spPr>
        <a:xfrm>
          <a:off x="0" y="676275"/>
          <a:ext cx="168592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100" b="0" i="0">
              <a:latin typeface="+mn-lt"/>
              <a:cs typeface="Segoe UI Semilight" panose="020B0402040204020203" pitchFamily="34" charset="0"/>
            </a:rPr>
            <a:t>Relationship between player points and price</a:t>
          </a:r>
        </a:p>
        <a:p>
          <a:pPr marL="0" marR="0" lvl="0" indent="0" defTabSz="914400" eaLnBrk="1" fontAlgn="auto" latinLnBrk="0" hangingPunct="1">
            <a:lnSpc>
              <a:spcPct val="100000"/>
            </a:lnSpc>
            <a:spcBef>
              <a:spcPts val="0"/>
            </a:spcBef>
            <a:spcAft>
              <a:spcPts val="0"/>
            </a:spcAft>
            <a:buClrTx/>
            <a:buSzTx/>
            <a:buFontTx/>
            <a:buNone/>
            <a:tabLst/>
            <a:defRPr/>
          </a:pPr>
          <a:r>
            <a:rPr lang="en-NZ" sz="1100" b="0" i="0" baseline="0">
              <a:solidFill>
                <a:schemeClr val="dk1"/>
              </a:solidFill>
              <a:effectLst/>
              <a:latin typeface="+mj-lt"/>
              <a:ea typeface="+mn-ea"/>
              <a:cs typeface="+mn-cs"/>
            </a:rPr>
            <a:t>We're using fictitious data, as shown in the first chart. The chart also highlights the points that represent the current solution.</a:t>
          </a:r>
          <a:endParaRPr lang="en-NZ">
            <a:effectLst/>
            <a:latin typeface="+mj-lt"/>
          </a:endParaRPr>
        </a:p>
        <a:p>
          <a:r>
            <a:rPr lang="en-NZ" sz="1100" b="0" i="0" baseline="0">
              <a:solidFill>
                <a:schemeClr val="dk1"/>
              </a:solidFill>
              <a:effectLst/>
              <a:latin typeface="+mj-lt"/>
              <a:ea typeface="+mn-ea"/>
              <a:cs typeface="+mn-cs"/>
            </a:rPr>
            <a:t>As often occurs with elite sportspeople, better players have increasingly higher prices. The two best players, as measured by the points system, have prices that are significantly higher than any other player. There's also significant variation in price for similar points value, reflecting the fact that the points system is an imperfect representation of a player's value.</a:t>
          </a:r>
        </a:p>
        <a:p>
          <a:endParaRPr lang="en-NZ" sz="1100" b="0" i="0" baseline="0">
            <a:solidFill>
              <a:schemeClr val="dk1"/>
            </a:solidFill>
            <a:effectLst/>
            <a:latin typeface="+mj-lt"/>
            <a:ea typeface="+mn-ea"/>
            <a:cs typeface="+mn-cs"/>
          </a:endParaRPr>
        </a:p>
        <a:p>
          <a:r>
            <a:rPr lang="en-NZ" sz="1100" b="0" i="0" baseline="0">
              <a:solidFill>
                <a:schemeClr val="dk1"/>
              </a:solidFill>
              <a:effectLst/>
              <a:latin typeface="+mn-lt"/>
              <a:ea typeface="+mn-ea"/>
              <a:cs typeface="+mn-cs"/>
            </a:rPr>
            <a:t>Distribution of 10,000 random, feasible solutions</a:t>
          </a:r>
        </a:p>
        <a:p>
          <a:r>
            <a:rPr lang="en-NZ" sz="1100" b="0" i="0" baseline="0">
              <a:solidFill>
                <a:schemeClr val="dk1"/>
              </a:solidFill>
              <a:effectLst/>
              <a:latin typeface="+mj-lt"/>
              <a:ea typeface="+mn-ea"/>
              <a:cs typeface="+mn-cs"/>
            </a:rPr>
            <a:t>- Across the 100 available players, their points average 63.74.</a:t>
          </a:r>
        </a:p>
        <a:p>
          <a:r>
            <a:rPr lang="en-NZ" sz="1100" b="0" i="0" baseline="0">
              <a:solidFill>
                <a:schemeClr val="dk1"/>
              </a:solidFill>
              <a:effectLst/>
              <a:latin typeface="+mj-lt"/>
              <a:ea typeface="+mn-ea"/>
              <a:cs typeface="+mn-cs"/>
            </a:rPr>
            <a:t>- Therefore, ignoring all other constraints, a team of 11 players would have a total of around 700 points.</a:t>
          </a:r>
        </a:p>
        <a:p>
          <a:r>
            <a:rPr lang="en-NZ" sz="1100" b="0" i="0" baseline="0">
              <a:solidFill>
                <a:schemeClr val="dk1"/>
              </a:solidFill>
              <a:effectLst/>
              <a:latin typeface="+mj-lt"/>
              <a:ea typeface="+mn-ea"/>
              <a:cs typeface="+mn-cs"/>
            </a:rPr>
            <a:t>- The top ranked 11 players have a total of 1,294.61 points. However, their total price exceeds the budget and a team comprised of those players does not meet the position requirements.</a:t>
          </a:r>
        </a:p>
        <a:p>
          <a:r>
            <a:rPr lang="en-NZ" sz="1100" b="0" i="0" baseline="0">
              <a:solidFill>
                <a:schemeClr val="dk1"/>
              </a:solidFill>
              <a:effectLst/>
              <a:latin typeface="+mj-lt"/>
              <a:ea typeface="+mn-ea"/>
              <a:cs typeface="+mn-cs"/>
            </a:rPr>
            <a:t>- Similarly, the lowest ranked 11 players have a total of 262.30 points. Though their total price is OK, a team comprised of those players does not meet the position mix constraints.</a:t>
          </a:r>
        </a:p>
        <a:p>
          <a:r>
            <a:rPr lang="en-NZ" sz="1100" b="0" i="0" baseline="0">
              <a:solidFill>
                <a:schemeClr val="dk1"/>
              </a:solidFill>
              <a:effectLst/>
              <a:latin typeface="+mj-lt"/>
              <a:ea typeface="+mn-ea"/>
              <a:cs typeface="+mn-cs"/>
            </a:rPr>
            <a:t>This analysis suggests a wide distribution of possible solutions. To explore the distribution, we randomly generated 10,000 feasible solutions, as shown in the chart. The average total team points from this sample is 693.56, and the maximum is 1,015.74 points. It is possible that higher point totals exist, though very high totals are rare - only 4 of the 10,000 solutions have total points in excess of 1,000.</a:t>
          </a:r>
        </a:p>
        <a:p>
          <a:endParaRPr lang="en-NZ" sz="1100" b="0" i="0" baseline="0">
            <a:solidFill>
              <a:schemeClr val="dk1"/>
            </a:solidFill>
            <a:effectLst/>
            <a:latin typeface="+mj-lt"/>
            <a:ea typeface="+mn-ea"/>
            <a:cs typeface="+mn-cs"/>
          </a:endParaRPr>
        </a:p>
        <a:p>
          <a:r>
            <a:rPr lang="en-NZ" sz="1100" b="0" i="0" baseline="0">
              <a:solidFill>
                <a:schemeClr val="dk1"/>
              </a:solidFill>
              <a:effectLst/>
              <a:latin typeface="+mn-lt"/>
              <a:ea typeface="+mn-ea"/>
              <a:cs typeface="+mn-cs"/>
            </a:rPr>
            <a:t>Optimal points given a range of budgets</a:t>
          </a:r>
          <a:endParaRPr lang="en-NZ">
            <a:effectLst/>
          </a:endParaRPr>
        </a:p>
        <a:p>
          <a:r>
            <a:rPr lang="en-NZ" sz="1100" b="0" i="0" baseline="0">
              <a:solidFill>
                <a:schemeClr val="dk1"/>
              </a:solidFill>
              <a:effectLst/>
              <a:latin typeface="+mj-lt"/>
              <a:ea typeface="+mn-ea"/>
              <a:cs typeface="+mn-cs"/>
            </a:rPr>
            <a:t>The competition organizers set the budget at $80,000. It is likely that the budget is set at a level that constrains the player selection choices, to make the game more interesting.</a:t>
          </a:r>
          <a:endParaRPr lang="en-NZ">
            <a:effectLst/>
            <a:latin typeface="+mj-lt"/>
          </a:endParaRPr>
        </a:p>
        <a:p>
          <a:r>
            <a:rPr lang="en-NZ" sz="1100" b="0" i="0" baseline="0">
              <a:solidFill>
                <a:schemeClr val="dk1"/>
              </a:solidFill>
              <a:effectLst/>
              <a:latin typeface="+mj-lt"/>
              <a:ea typeface="+mn-ea"/>
              <a:cs typeface="+mn-cs"/>
            </a:rPr>
            <a:t>To see the effect of the budget constraint, we varied the budget from $60,000 to $100,000. As shown in the chart, the optimal team points increase until the budget reaches $89,554. Above that amount, the budget constraint is no longer binding. Instead, the solutions are constrained by the available players and the position mix constraints, leading to a constant solution.</a:t>
          </a:r>
          <a:endParaRPr lang="en-NZ">
            <a:effectLst/>
            <a:latin typeface="+mj-lt"/>
          </a:endParaRPr>
        </a:p>
        <a:p>
          <a:endParaRPr lang="en-NZ" sz="1100" b="0" i="0" baseline="0">
            <a:solidFill>
              <a:schemeClr val="dk1"/>
            </a:solidFill>
            <a:effectLst/>
            <a:latin typeface="+mj-lt"/>
            <a:ea typeface="+mn-ea"/>
            <a:cs typeface="+mn-cs"/>
          </a:endParaRPr>
        </a:p>
        <a:p>
          <a:r>
            <a:rPr lang="en-NZ" sz="1100" b="0" i="0" baseline="0">
              <a:solidFill>
                <a:schemeClr val="dk1"/>
              </a:solidFill>
              <a:effectLst/>
              <a:latin typeface="+mn-lt"/>
              <a:ea typeface="+mn-ea"/>
              <a:cs typeface="+mn-cs"/>
            </a:rPr>
            <a:t>Scenarios</a:t>
          </a:r>
        </a:p>
        <a:p>
          <a:r>
            <a:rPr lang="en-NZ" sz="1100" b="0" i="0" baseline="0">
              <a:solidFill>
                <a:schemeClr val="dk1"/>
              </a:solidFill>
              <a:effectLst/>
              <a:latin typeface="+mj-lt"/>
              <a:ea typeface="+mn-ea"/>
              <a:cs typeface="+mn-cs"/>
            </a:rPr>
            <a:t>In addition to the charts, we explore alternative solutions via the following scenarios:</a:t>
          </a:r>
        </a:p>
        <a:p>
          <a:r>
            <a:rPr lang="en-NZ" sz="1100" b="0" i="0" baseline="0">
              <a:solidFill>
                <a:schemeClr val="dk1"/>
              </a:solidFill>
              <a:effectLst/>
              <a:latin typeface="+mj-lt"/>
              <a:ea typeface="+mn-ea"/>
              <a:cs typeface="+mn-cs"/>
            </a:rPr>
            <a:t>- Scenario A: Maximum rank 100, no required players. Points = 1,184.96. Doesn't select rank #1. Lowest rank is #45</a:t>
          </a:r>
        </a:p>
        <a:p>
          <a:r>
            <a:rPr lang="en-NZ" sz="1100" b="0" i="0" baseline="0">
              <a:solidFill>
                <a:schemeClr val="dk1"/>
              </a:solidFill>
              <a:effectLst/>
              <a:latin typeface="+mj-lt"/>
              <a:ea typeface="+mn-ea"/>
              <a:cs typeface="+mn-cs"/>
            </a:rPr>
            <a:t>- Scenario B: Maximum rank 30, no required players. Points = 1,183.00. Doesn't select rank #1 or #2. Lowest rank is #26</a:t>
          </a:r>
        </a:p>
        <a:p>
          <a:r>
            <a:rPr lang="en-NZ" sz="1100" b="0" i="0" baseline="0">
              <a:solidFill>
                <a:schemeClr val="dk1"/>
              </a:solidFill>
              <a:effectLst/>
              <a:latin typeface="+mj-lt"/>
              <a:ea typeface="+mn-ea"/>
              <a:cs typeface="+mn-cs"/>
            </a:rPr>
            <a:t>- Scenario C: Maximum rank 100, require players rank #1 and #2. Points = 1,171.90. Lowest rank is #50</a:t>
          </a:r>
        </a:p>
        <a:p>
          <a:r>
            <a:rPr lang="en-NZ" sz="1100" b="0" i="0" baseline="0">
              <a:solidFill>
                <a:schemeClr val="dk1"/>
              </a:solidFill>
              <a:effectLst/>
              <a:latin typeface="+mj-lt"/>
              <a:ea typeface="+mn-ea"/>
              <a:cs typeface="+mn-cs"/>
            </a:rPr>
            <a:t>- Scenario D: Maximum rank 30, require players rank #1 and #2. Points = 1,153.72. Lowest rank is #30</a:t>
          </a:r>
        </a:p>
        <a:p>
          <a:endParaRPr lang="en-NZ" sz="1100" b="0" i="0" baseline="0">
            <a:solidFill>
              <a:schemeClr val="dk1"/>
            </a:solidFill>
            <a:effectLst/>
            <a:latin typeface="+mj-lt"/>
            <a:ea typeface="+mn-ea"/>
            <a:cs typeface="+mn-cs"/>
          </a:endParaRPr>
        </a:p>
      </xdr:txBody>
    </xdr:sp>
    <xdr:clientData/>
  </xdr:twoCellAnchor>
  <xdr:twoCellAnchor>
    <xdr:from>
      <xdr:col>0</xdr:col>
      <xdr:colOff>0</xdr:colOff>
      <xdr:row>29</xdr:row>
      <xdr:rowOff>190499</xdr:rowOff>
    </xdr:from>
    <xdr:to>
      <xdr:col>11</xdr:col>
      <xdr:colOff>246750</xdr:colOff>
      <xdr:row>52</xdr:row>
      <xdr:rowOff>128999</xdr:rowOff>
    </xdr:to>
    <xdr:graphicFrame macro="">
      <xdr:nvGraphicFramePr>
        <xdr:cNvPr id="4" name="Chart 3">
          <a:extLst>
            <a:ext uri="{FF2B5EF4-FFF2-40B4-BE49-F238E27FC236}">
              <a16:creationId xmlns:a16="http://schemas.microsoft.com/office/drawing/2014/main" id="{7D27D6F3-B56D-4001-9BF2-E45FFC1033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57</xdr:row>
      <xdr:rowOff>0</xdr:rowOff>
    </xdr:from>
    <xdr:to>
      <xdr:col>25</xdr:col>
      <xdr:colOff>342000</xdr:colOff>
      <xdr:row>79</xdr:row>
      <xdr:rowOff>129000</xdr:rowOff>
    </xdr:to>
    <xdr:graphicFrame macro="">
      <xdr:nvGraphicFramePr>
        <xdr:cNvPr id="5" name="Chart 4">
          <a:extLst>
            <a:ext uri="{FF2B5EF4-FFF2-40B4-BE49-F238E27FC236}">
              <a16:creationId xmlns:a16="http://schemas.microsoft.com/office/drawing/2014/main" id="{C81929BE-22C6-4DBE-B06C-3198FFEAB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533400</xdr:colOff>
      <xdr:row>30</xdr:row>
      <xdr:rowOff>0</xdr:rowOff>
    </xdr:from>
    <xdr:to>
      <xdr:col>25</xdr:col>
      <xdr:colOff>113400</xdr:colOff>
      <xdr:row>52</xdr:row>
      <xdr:rowOff>129000</xdr:rowOff>
    </xdr:to>
    <xdr:graphicFrame macro="">
      <xdr:nvGraphicFramePr>
        <xdr:cNvPr id="6" name="Chart 5">
          <a:extLst>
            <a:ext uri="{FF2B5EF4-FFF2-40B4-BE49-F238E27FC236}">
              <a16:creationId xmlns:a16="http://schemas.microsoft.com/office/drawing/2014/main" id="{D44B259E-6E87-4A3F-B15A-A336110C20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3</xdr:row>
      <xdr:rowOff>0</xdr:rowOff>
    </xdr:from>
    <xdr:to>
      <xdr:col>16</xdr:col>
      <xdr:colOff>0</xdr:colOff>
      <xdr:row>28</xdr:row>
      <xdr:rowOff>0</xdr:rowOff>
    </xdr:to>
    <xdr:sp macro="" textlink="">
      <xdr:nvSpPr>
        <xdr:cNvPr id="2" name="TextBox 1">
          <a:extLst>
            <a:ext uri="{FF2B5EF4-FFF2-40B4-BE49-F238E27FC236}">
              <a16:creationId xmlns:a16="http://schemas.microsoft.com/office/drawing/2014/main" id="{3E396615-B698-433D-9065-F2ADFBDE0F9E}"/>
            </a:ext>
          </a:extLst>
        </xdr:cNvPr>
        <xdr:cNvSpPr txBox="1"/>
      </xdr:nvSpPr>
      <xdr:spPr>
        <a:xfrm>
          <a:off x="2190750" y="676275"/>
          <a:ext cx="7429500" cy="480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200" b="0" i="0">
              <a:latin typeface="+mn-lt"/>
              <a:cs typeface="Segoe UI Semilight" panose="020B0402040204020203" pitchFamily="34" charset="0"/>
            </a:rPr>
            <a:t>Named ranges</a:t>
          </a:r>
        </a:p>
        <a:p>
          <a:r>
            <a:rPr lang="en-NZ" sz="1100">
              <a:latin typeface="+mj-lt"/>
              <a:cs typeface="Segoe UI Semilight" panose="020B0402040204020203" pitchFamily="34" charset="0"/>
            </a:rPr>
            <a:t>To make the Solver dialog easier to understand, the model's data, formulae, and variables are defined as range names that use the following convention:</a:t>
          </a:r>
          <a:endParaRPr lang="en-NZ" sz="1100" baseline="0">
            <a:latin typeface="+mj-lt"/>
            <a:cs typeface="Segoe UI Semilight" panose="020B0402040204020203" pitchFamily="34" charset="0"/>
          </a:endParaRPr>
        </a:p>
        <a:p>
          <a:r>
            <a:rPr lang="en-NZ" sz="1100" baseline="0">
              <a:latin typeface="+mj-lt"/>
              <a:cs typeface="Segoe UI Semilight" panose="020B0402040204020203" pitchFamily="34" charset="0"/>
            </a:rPr>
            <a:t>- Data range names start with d.</a:t>
          </a:r>
        </a:p>
        <a:p>
          <a:r>
            <a:rPr lang="en-NZ" sz="1100" baseline="0">
              <a:latin typeface="+mj-lt"/>
              <a:cs typeface="Segoe UI Semilight" panose="020B0402040204020203" pitchFamily="34" charset="0"/>
            </a:rPr>
            <a:t>- Formulae range names start with f.</a:t>
          </a:r>
        </a:p>
        <a:p>
          <a:r>
            <a:rPr lang="en-NZ" sz="1100" baseline="0">
              <a:latin typeface="+mj-lt"/>
              <a:cs typeface="Segoe UI Semilight" panose="020B0402040204020203" pitchFamily="34" charset="0"/>
            </a:rPr>
            <a:t>- Variable range names start with v.</a:t>
          </a:r>
          <a:endParaRPr lang="en-NZ" sz="1100">
            <a:latin typeface="+mj-lt"/>
            <a:cs typeface="Segoe UI Semilight" panose="020B0402040204020203"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olvermax.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6C7C-F2A9-46DD-A126-9EF2FB1344E4}">
  <sheetPr codeName="Sheet2">
    <pageSetUpPr fitToPage="1"/>
  </sheetPr>
  <dimension ref="A1:L26"/>
  <sheetViews>
    <sheetView showGridLines="0" tabSelected="1" zoomScaleNormal="100" workbookViewId="0">
      <selection activeCell="A2" sqref="A2"/>
    </sheetView>
  </sheetViews>
  <sheetFormatPr defaultColWidth="0" defaultRowHeight="15" zeroHeight="1" x14ac:dyDescent="0.25"/>
  <cols>
    <col min="1" max="10" width="9" customWidth="1"/>
    <col min="11" max="11" width="17.75" customWidth="1"/>
    <col min="12" max="12" width="2.75" customWidth="1"/>
    <col min="13" max="16384" width="8" hidden="1"/>
  </cols>
  <sheetData>
    <row r="1" spans="1:11" ht="21" x14ac:dyDescent="0.35">
      <c r="A1" s="8" t="s">
        <v>10</v>
      </c>
    </row>
    <row r="2" spans="1:11" x14ac:dyDescent="0.25"/>
    <row r="3" spans="1:11" x14ac:dyDescent="0.25"/>
    <row r="4" spans="1:11" x14ac:dyDescent="0.25"/>
    <row r="5" spans="1:11" x14ac:dyDescent="0.25"/>
    <row r="6" spans="1:11" x14ac:dyDescent="0.25"/>
    <row r="7" spans="1:11" x14ac:dyDescent="0.25"/>
    <row r="8" spans="1:11" x14ac:dyDescent="0.25"/>
    <row r="9" spans="1:11" x14ac:dyDescent="0.25"/>
    <row r="10" spans="1:11" x14ac:dyDescent="0.25"/>
    <row r="11" spans="1:11" x14ac:dyDescent="0.25">
      <c r="K11" s="14" t="s">
        <v>14</v>
      </c>
    </row>
    <row r="12" spans="1:11" x14ac:dyDescent="0.25"/>
    <row r="13" spans="1:11" x14ac:dyDescent="0.25"/>
    <row r="14" spans="1:11" x14ac:dyDescent="0.25"/>
    <row r="15" spans="1:11" ht="15.75" x14ac:dyDescent="0.25">
      <c r="K15" s="9" t="s">
        <v>4</v>
      </c>
    </row>
    <row r="16" spans="1:11" x14ac:dyDescent="0.25">
      <c r="K16" s="2" t="s">
        <v>6</v>
      </c>
    </row>
    <row r="17" spans="11:11" x14ac:dyDescent="0.25">
      <c r="K17" s="3" t="s">
        <v>7</v>
      </c>
    </row>
    <row r="18" spans="11:11" x14ac:dyDescent="0.25">
      <c r="K18" s="5" t="s">
        <v>8</v>
      </c>
    </row>
    <row r="19" spans="11:11" x14ac:dyDescent="0.25">
      <c r="K19" s="40" t="s">
        <v>153</v>
      </c>
    </row>
    <row r="20" spans="11:11" x14ac:dyDescent="0.25">
      <c r="K20" s="4" t="s">
        <v>11</v>
      </c>
    </row>
    <row r="21" spans="11:11" x14ac:dyDescent="0.25">
      <c r="K21" s="6" t="s">
        <v>9</v>
      </c>
    </row>
    <row r="22" spans="11:11" x14ac:dyDescent="0.25"/>
    <row r="23" spans="11:11" ht="15.75" x14ac:dyDescent="0.25">
      <c r="K23" s="9" t="s">
        <v>5</v>
      </c>
    </row>
    <row r="24" spans="11:11" x14ac:dyDescent="0.25">
      <c r="K24" t="s">
        <v>171</v>
      </c>
    </row>
    <row r="25" spans="11:11" x14ac:dyDescent="0.25">
      <c r="K25" s="10">
        <v>44544</v>
      </c>
    </row>
    <row r="26" spans="11:11" x14ac:dyDescent="0.25"/>
  </sheetData>
  <hyperlinks>
    <hyperlink ref="K11" r:id="rId1" xr:uid="{89BBA00B-48F7-4111-A942-44FF0006F910}"/>
  </hyperlinks>
  <pageMargins left="0.59055118110236227" right="0.59055118110236227" top="0.59055118110236227" bottom="0.59055118110236227" header="0.31496062992125984" footer="0.31496062992125984"/>
  <pageSetup paperSize="9" orientation="landscape" horizontalDpi="4294967292" verticalDpi="0" r:id="rId2"/>
  <headerFooter>
    <oddFooter>&amp;LFile: &amp;F, Worksheet: &amp;A&amp;CPage &amp;P of &amp;N&amp;RCopyright www.solvermax.com</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A46E9-CC4A-4B91-822A-7B41D2623649}">
  <sheetPr codeName="Sheet1"/>
  <dimension ref="A1:AM150"/>
  <sheetViews>
    <sheetView showGridLines="0" zoomScaleNormal="100" workbookViewId="0">
      <selection activeCell="A2" sqref="A2"/>
    </sheetView>
  </sheetViews>
  <sheetFormatPr defaultColWidth="0" defaultRowHeight="15" zeroHeight="1" x14ac:dyDescent="0.25"/>
  <cols>
    <col min="1" max="1" width="6.25" style="12" customWidth="1"/>
    <col min="2" max="2" width="16.25" style="12" customWidth="1"/>
    <col min="3" max="3" width="11.25" style="12" customWidth="1"/>
    <col min="4" max="4" width="7.5" style="12" customWidth="1"/>
    <col min="5" max="5" width="8.125" style="12" customWidth="1"/>
    <col min="6" max="6" width="8.75" style="12" customWidth="1"/>
    <col min="7" max="13" width="5" style="12" customWidth="1"/>
    <col min="14" max="14" width="3.75" style="12" customWidth="1"/>
    <col min="15" max="18" width="7.5" style="12" customWidth="1"/>
    <col min="19" max="19" width="3.75" style="12" customWidth="1"/>
    <col min="20" max="21" width="8.75" style="12" customWidth="1"/>
    <col min="22" max="22" width="3.75" style="12" customWidth="1"/>
    <col min="23" max="29" width="5" style="12" customWidth="1"/>
    <col min="30" max="30" width="7.5" style="12" customWidth="1"/>
    <col min="31" max="31" width="2.5" style="12" customWidth="1"/>
    <col min="32" max="39" width="0" style="12" hidden="1" customWidth="1"/>
    <col min="40" max="16384" width="8" style="12" hidden="1"/>
  </cols>
  <sheetData>
    <row r="1" spans="1:30" ht="21" x14ac:dyDescent="0.35">
      <c r="A1" s="8" t="s">
        <v>144</v>
      </c>
      <c r="B1" s="11"/>
      <c r="C1" s="11"/>
    </row>
    <row r="2" spans="1:30" ht="15" customHeight="1" x14ac:dyDescent="0.25">
      <c r="A2" s="1"/>
      <c r="B2" s="13"/>
      <c r="C2" s="13"/>
      <c r="D2" s="1"/>
    </row>
    <row r="3" spans="1:30" ht="17.25" x14ac:dyDescent="0.3">
      <c r="A3" s="7" t="s">
        <v>0</v>
      </c>
      <c r="B3" s="7"/>
      <c r="C3" s="7"/>
      <c r="D3" s="1"/>
      <c r="F3" s="7" t="s">
        <v>12</v>
      </c>
      <c r="G3" s="7"/>
      <c r="H3" s="7"/>
      <c r="I3" s="7"/>
      <c r="J3" s="7"/>
      <c r="K3" s="7"/>
      <c r="L3" s="7"/>
      <c r="M3" s="7"/>
      <c r="N3" s="7"/>
      <c r="O3" s="7"/>
      <c r="P3" s="7"/>
      <c r="Q3" s="7"/>
      <c r="R3" s="7"/>
      <c r="S3" s="7"/>
      <c r="T3" s="7"/>
      <c r="U3" s="7"/>
      <c r="V3" s="7"/>
      <c r="W3" s="7"/>
      <c r="X3" s="7"/>
      <c r="Y3" s="7"/>
      <c r="Z3" s="7"/>
      <c r="AA3" s="7"/>
      <c r="AB3" s="7"/>
      <c r="AC3" s="7"/>
      <c r="AD3" s="7"/>
    </row>
    <row r="4" spans="1:30" ht="15" customHeight="1" x14ac:dyDescent="0.25">
      <c r="C4" s="1"/>
      <c r="D4" s="1"/>
      <c r="E4" s="1"/>
      <c r="F4" s="1"/>
      <c r="G4" s="1"/>
      <c r="H4" s="1"/>
      <c r="I4" s="1"/>
      <c r="J4" s="1"/>
      <c r="K4" s="1"/>
      <c r="L4" s="1"/>
      <c r="M4" s="1"/>
      <c r="N4" s="1"/>
      <c r="O4" s="1"/>
      <c r="P4" s="1"/>
      <c r="Q4" s="1"/>
      <c r="R4" s="1"/>
      <c r="S4" s="1"/>
      <c r="T4" s="1"/>
      <c r="U4" s="1"/>
      <c r="V4" s="1"/>
      <c r="W4" s="1"/>
      <c r="X4" s="1"/>
    </row>
    <row r="5" spans="1:30" ht="15" customHeight="1" x14ac:dyDescent="0.25">
      <c r="A5" s="1" t="s">
        <v>29</v>
      </c>
      <c r="C5" s="21">
        <v>80000</v>
      </c>
      <c r="D5" s="1"/>
      <c r="E5" s="1"/>
      <c r="F5" s="1"/>
      <c r="G5" s="1"/>
      <c r="H5" s="1"/>
      <c r="I5" s="1"/>
      <c r="J5" s="1"/>
      <c r="K5" s="1"/>
      <c r="L5" s="1"/>
      <c r="M5" s="1"/>
      <c r="N5" s="1"/>
      <c r="O5" s="1"/>
      <c r="P5" s="1"/>
      <c r="Q5" s="1"/>
      <c r="R5" s="1"/>
      <c r="S5" s="1"/>
      <c r="T5" s="1"/>
      <c r="U5" s="1"/>
      <c r="V5" s="1"/>
      <c r="W5" s="1"/>
      <c r="X5" s="1"/>
    </row>
    <row r="6" spans="1:30" ht="15" customHeight="1" x14ac:dyDescent="0.25">
      <c r="A6" s="1" t="s">
        <v>169</v>
      </c>
      <c r="C6" s="21">
        <v>11</v>
      </c>
      <c r="D6" s="1"/>
      <c r="E6" s="1"/>
      <c r="F6" s="1"/>
      <c r="G6" s="1"/>
      <c r="H6" s="1"/>
      <c r="I6" s="1"/>
      <c r="J6" s="1"/>
      <c r="K6" s="1"/>
      <c r="L6" s="1"/>
      <c r="M6" s="1"/>
      <c r="N6" s="1"/>
      <c r="O6" s="1"/>
      <c r="P6" s="1"/>
      <c r="Q6" s="1"/>
      <c r="R6" s="1"/>
      <c r="S6" s="1"/>
      <c r="T6" s="1"/>
      <c r="U6" s="1"/>
      <c r="V6" s="1"/>
      <c r="W6" s="1"/>
      <c r="X6" s="1"/>
    </row>
    <row r="7" spans="1:30" ht="15" customHeight="1" x14ac:dyDescent="0.25">
      <c r="A7" s="1" t="s">
        <v>149</v>
      </c>
      <c r="C7" s="21">
        <v>100</v>
      </c>
      <c r="D7" s="1"/>
      <c r="E7" s="1"/>
      <c r="F7" s="1"/>
      <c r="G7" s="1"/>
      <c r="H7" s="1"/>
      <c r="I7" s="1"/>
      <c r="J7" s="1"/>
      <c r="K7" s="1"/>
      <c r="L7" s="1"/>
      <c r="M7" s="1"/>
      <c r="N7" s="1"/>
      <c r="O7" s="1"/>
      <c r="P7" s="1"/>
      <c r="Q7" s="1"/>
      <c r="R7" s="1"/>
      <c r="S7" s="1"/>
      <c r="T7" s="1"/>
      <c r="U7" s="1"/>
      <c r="V7" s="1"/>
      <c r="W7" s="1"/>
      <c r="X7" s="1"/>
    </row>
    <row r="8" spans="1:30" ht="15" customHeight="1" x14ac:dyDescent="0.25">
      <c r="C8" s="1"/>
      <c r="D8" s="1"/>
      <c r="E8" s="13"/>
      <c r="F8" s="13"/>
      <c r="G8" s="13"/>
      <c r="H8" s="13"/>
      <c r="I8" s="13"/>
      <c r="J8" s="13"/>
      <c r="K8" s="13"/>
      <c r="L8" s="13"/>
      <c r="M8" s="13"/>
      <c r="N8" s="1"/>
      <c r="O8" s="1"/>
      <c r="P8" s="1"/>
      <c r="Q8" s="1"/>
      <c r="R8" s="1"/>
      <c r="S8" s="1"/>
      <c r="T8" s="1"/>
      <c r="U8" s="1"/>
      <c r="V8" s="1"/>
      <c r="W8" s="1"/>
      <c r="X8" s="1"/>
    </row>
    <row r="9" spans="1:30" ht="17.25" x14ac:dyDescent="0.3">
      <c r="A9" s="7" t="s">
        <v>1</v>
      </c>
      <c r="B9" s="7"/>
      <c r="C9" s="18"/>
      <c r="D9" s="1"/>
      <c r="E9" s="1"/>
      <c r="F9" s="1"/>
      <c r="G9" s="1"/>
      <c r="H9" s="1"/>
      <c r="I9" s="1"/>
      <c r="J9" s="1"/>
      <c r="K9" s="1"/>
      <c r="L9" s="1"/>
      <c r="M9" s="1"/>
      <c r="N9" s="1"/>
      <c r="O9" s="1"/>
      <c r="P9" s="1"/>
      <c r="Q9" s="1"/>
      <c r="R9" s="1"/>
      <c r="S9" s="1"/>
      <c r="T9" s="1"/>
      <c r="U9" s="1"/>
      <c r="V9" s="1"/>
      <c r="W9" s="1"/>
      <c r="X9" s="1"/>
    </row>
    <row r="10" spans="1:30" ht="15" customHeight="1" x14ac:dyDescent="0.25">
      <c r="A10"/>
      <c r="B10"/>
      <c r="C10"/>
      <c r="D10" s="1"/>
      <c r="E10" s="1"/>
      <c r="F10" s="1"/>
      <c r="G10" s="1"/>
      <c r="H10" s="1"/>
      <c r="I10" s="1"/>
      <c r="J10" s="1"/>
      <c r="K10" s="1"/>
      <c r="L10" s="1"/>
      <c r="M10" s="1"/>
      <c r="N10" s="1"/>
      <c r="O10" s="1"/>
      <c r="P10" s="1"/>
      <c r="Q10" s="1"/>
      <c r="R10" s="1"/>
      <c r="S10" s="1"/>
      <c r="T10" s="1"/>
      <c r="U10" s="1"/>
      <c r="V10" s="1"/>
      <c r="W10" s="1"/>
      <c r="X10" s="1"/>
    </row>
    <row r="11" spans="1:30" ht="15" customHeight="1" x14ac:dyDescent="0.25">
      <c r="A11" s="25" t="s">
        <v>148</v>
      </c>
      <c r="B11" s="18"/>
      <c r="C11" s="51"/>
      <c r="D11" s="1"/>
      <c r="E11" s="1"/>
      <c r="F11" s="1"/>
      <c r="G11" s="1"/>
      <c r="H11" s="1"/>
      <c r="I11" s="1"/>
      <c r="J11" s="1"/>
      <c r="K11" s="1"/>
      <c r="L11" s="1"/>
      <c r="M11" s="1"/>
      <c r="N11" s="1"/>
      <c r="O11" s="1"/>
      <c r="P11" s="1"/>
      <c r="Q11" s="1"/>
      <c r="R11" s="1"/>
      <c r="S11" s="1"/>
      <c r="T11" s="1"/>
      <c r="U11" s="1"/>
      <c r="V11" s="1"/>
      <c r="W11" s="1"/>
      <c r="X11" s="1"/>
    </row>
    <row r="12" spans="1:30" ht="15" customHeight="1" x14ac:dyDescent="0.25">
      <c r="A12" s="12" t="s">
        <v>133</v>
      </c>
      <c r="C12" s="16">
        <f>T43</f>
        <v>79935.91</v>
      </c>
      <c r="E12" s="1"/>
      <c r="F12" s="1"/>
      <c r="G12" s="1"/>
      <c r="H12" s="1"/>
      <c r="I12" s="1"/>
      <c r="J12" s="1"/>
      <c r="K12" s="1"/>
      <c r="L12" s="1"/>
      <c r="M12" s="1"/>
      <c r="N12" s="1"/>
      <c r="O12" s="1"/>
      <c r="P12" s="1"/>
      <c r="Q12" s="1"/>
      <c r="R12" s="1"/>
      <c r="S12" s="1"/>
      <c r="T12" s="1"/>
      <c r="U12" s="1"/>
      <c r="V12" s="1"/>
      <c r="W12" s="1"/>
      <c r="X12" s="1"/>
    </row>
    <row r="13" spans="1:30" ht="15" customHeight="1" x14ac:dyDescent="0.25">
      <c r="A13" s="1" t="s">
        <v>134</v>
      </c>
      <c r="C13" s="16">
        <f>C5-C12</f>
        <v>64.089999999996508</v>
      </c>
      <c r="E13" s="1"/>
      <c r="F13" s="1"/>
      <c r="G13" s="1"/>
      <c r="H13" s="1"/>
      <c r="I13" s="1"/>
      <c r="J13" s="1"/>
      <c r="K13" s="1"/>
      <c r="L13" s="1"/>
      <c r="M13" s="1"/>
      <c r="N13" s="1"/>
      <c r="O13" s="1"/>
      <c r="P13" s="1"/>
      <c r="Q13" s="1"/>
      <c r="R13" s="1"/>
      <c r="S13" s="1"/>
      <c r="T13" s="1"/>
      <c r="U13" s="1"/>
      <c r="V13" s="1"/>
      <c r="W13" s="1"/>
      <c r="X13" s="1"/>
    </row>
    <row r="14" spans="1:30" ht="15" customHeight="1" x14ac:dyDescent="0.25">
      <c r="A14" s="1" t="s">
        <v>135</v>
      </c>
      <c r="C14" s="20">
        <f>U43</f>
        <v>1184.96</v>
      </c>
      <c r="D14"/>
      <c r="E14" s="1"/>
      <c r="F14" s="1"/>
      <c r="G14" s="1"/>
      <c r="H14" s="1"/>
      <c r="I14" s="1"/>
      <c r="J14" s="1"/>
      <c r="K14" s="1"/>
      <c r="L14" s="1"/>
      <c r="M14" s="1"/>
      <c r="N14" s="1"/>
      <c r="O14" s="1"/>
      <c r="P14" s="1"/>
      <c r="Q14" s="1"/>
      <c r="R14" s="1"/>
      <c r="S14" s="1"/>
      <c r="T14" s="1"/>
      <c r="U14" s="1"/>
      <c r="V14" s="1"/>
      <c r="W14" s="1"/>
      <c r="X14" s="1"/>
    </row>
    <row r="15" spans="1:30" ht="15" customHeight="1" x14ac:dyDescent="0.25">
      <c r="A15" s="1" t="s">
        <v>167</v>
      </c>
      <c r="C15" s="20">
        <f>SUM(dSelectionRequire)</f>
        <v>0</v>
      </c>
      <c r="D15"/>
      <c r="E15" s="1"/>
      <c r="F15" s="1"/>
      <c r="G15" s="1"/>
      <c r="H15" s="1"/>
      <c r="I15" s="1"/>
      <c r="J15" s="1"/>
      <c r="K15" s="1"/>
      <c r="L15" s="1"/>
      <c r="M15" s="1"/>
      <c r="N15" s="1"/>
      <c r="O15" s="1"/>
      <c r="P15" s="1"/>
      <c r="Q15" s="1"/>
      <c r="R15" s="1"/>
      <c r="S15" s="1"/>
      <c r="T15" s="1"/>
      <c r="U15" s="1"/>
      <c r="V15" s="1"/>
      <c r="W15" s="1"/>
      <c r="X15" s="1"/>
    </row>
    <row r="16" spans="1:30" ht="15" customHeight="1" x14ac:dyDescent="0.25">
      <c r="E16" s="1"/>
      <c r="F16" s="1"/>
      <c r="G16" s="1"/>
      <c r="H16" s="1"/>
      <c r="I16" s="1"/>
      <c r="J16" s="1"/>
      <c r="K16" s="1"/>
      <c r="L16" s="1"/>
      <c r="M16" s="1"/>
      <c r="N16" s="1"/>
      <c r="O16" s="1"/>
      <c r="P16" s="1"/>
      <c r="Q16" s="1"/>
      <c r="R16" s="1"/>
      <c r="S16" s="1"/>
      <c r="T16" s="1"/>
      <c r="U16" s="1"/>
      <c r="V16" s="1"/>
      <c r="W16" s="1"/>
      <c r="X16" s="1"/>
    </row>
    <row r="17" spans="1:24" ht="15" customHeight="1" x14ac:dyDescent="0.25">
      <c r="A17" s="25" t="s">
        <v>145</v>
      </c>
      <c r="B17" s="25" t="s">
        <v>18</v>
      </c>
      <c r="C17" s="25" t="s">
        <v>19</v>
      </c>
      <c r="D17" s="49" t="s">
        <v>22</v>
      </c>
      <c r="E17" s="1"/>
      <c r="F17" s="1"/>
      <c r="G17" s="1"/>
      <c r="H17" s="1"/>
      <c r="I17" s="1"/>
      <c r="J17" s="1"/>
      <c r="K17" s="1"/>
      <c r="L17" s="1"/>
      <c r="M17" s="1"/>
      <c r="N17" s="1"/>
      <c r="O17" s="1"/>
      <c r="P17" s="1"/>
      <c r="Q17" s="1"/>
      <c r="R17" s="1"/>
      <c r="S17" s="1"/>
      <c r="T17" s="1"/>
      <c r="U17" s="1"/>
      <c r="V17" s="1"/>
      <c r="W17" s="1"/>
      <c r="X17" s="1"/>
    </row>
    <row r="18" spans="1:24" x14ac:dyDescent="0.25">
      <c r="A18" s="34">
        <f t="shared" ref="A18:D28" si="0">IFERROR(INDEX(A$43:A$142,MATCH(ROW()-ROW($B$17),$P$43:$P$142,0),1),"-")</f>
        <v>2</v>
      </c>
      <c r="B18" t="str">
        <f t="shared" si="0"/>
        <v>Storm Parker</v>
      </c>
      <c r="C18" t="str">
        <f t="shared" si="0"/>
        <v>Jaguars</v>
      </c>
      <c r="D18" s="50" t="str">
        <f t="shared" si="0"/>
        <v>AF</v>
      </c>
      <c r="E18" s="1"/>
      <c r="F18" s="1"/>
      <c r="G18" s="1"/>
      <c r="H18" s="1"/>
      <c r="I18" s="1"/>
      <c r="J18" s="1"/>
      <c r="K18" s="1"/>
      <c r="L18" s="1"/>
      <c r="M18" s="1"/>
      <c r="N18" s="1"/>
      <c r="O18" s="1"/>
      <c r="P18" s="1"/>
      <c r="Q18" s="1"/>
      <c r="R18" s="1"/>
      <c r="S18" s="1"/>
      <c r="T18" s="1"/>
      <c r="U18" s="1"/>
      <c r="V18" s="1"/>
      <c r="W18" s="1"/>
      <c r="X18" s="1"/>
    </row>
    <row r="19" spans="1:24" x14ac:dyDescent="0.25">
      <c r="A19" s="34">
        <f t="shared" si="0"/>
        <v>3</v>
      </c>
      <c r="B19" t="str">
        <f t="shared" si="0"/>
        <v>Amritpal Horne</v>
      </c>
      <c r="C19" t="str">
        <f t="shared" si="0"/>
        <v>Bison</v>
      </c>
      <c r="D19" s="50" t="str">
        <f t="shared" si="0"/>
        <v>BK</v>
      </c>
      <c r="E19" s="1"/>
      <c r="F19" s="1"/>
      <c r="G19" s="1"/>
      <c r="H19" s="1"/>
      <c r="I19" s="1"/>
      <c r="J19" s="1"/>
      <c r="K19" s="1"/>
      <c r="L19" s="1"/>
      <c r="M19" s="1"/>
      <c r="N19" s="1"/>
      <c r="O19" s="1"/>
      <c r="P19" s="1"/>
      <c r="Q19" s="1"/>
      <c r="R19" s="1"/>
      <c r="S19" s="1"/>
      <c r="T19" s="1"/>
      <c r="U19" s="1"/>
      <c r="V19" s="1"/>
      <c r="W19" s="1"/>
      <c r="X19" s="1"/>
    </row>
    <row r="20" spans="1:24" x14ac:dyDescent="0.25">
      <c r="A20" s="34">
        <f t="shared" si="0"/>
        <v>4</v>
      </c>
      <c r="B20" t="str">
        <f t="shared" si="0"/>
        <v>Kenzie Quinn</v>
      </c>
      <c r="C20" t="str">
        <f t="shared" si="0"/>
        <v>Ocelots</v>
      </c>
      <c r="D20" s="50" t="str">
        <f t="shared" si="0"/>
        <v>AF</v>
      </c>
      <c r="E20" s="1"/>
      <c r="F20" s="1"/>
      <c r="G20" s="1"/>
      <c r="H20" s="1"/>
      <c r="I20" s="1"/>
      <c r="J20" s="1"/>
      <c r="K20" s="1"/>
      <c r="L20" s="1"/>
      <c r="M20" s="1"/>
      <c r="N20" s="1"/>
      <c r="O20" s="1"/>
      <c r="P20" s="1"/>
      <c r="Q20" s="1"/>
      <c r="R20" s="1"/>
      <c r="S20" s="1"/>
      <c r="T20" s="1"/>
      <c r="U20" s="1"/>
      <c r="V20" s="1"/>
      <c r="W20" s="1"/>
      <c r="X20" s="1"/>
    </row>
    <row r="21" spans="1:24" ht="15" customHeight="1" x14ac:dyDescent="0.25">
      <c r="A21" s="34">
        <f t="shared" si="0"/>
        <v>5</v>
      </c>
      <c r="B21" t="str">
        <f t="shared" si="0"/>
        <v>Billie Castro</v>
      </c>
      <c r="C21" t="str">
        <f t="shared" si="0"/>
        <v>Elk</v>
      </c>
      <c r="D21" s="50" t="str">
        <f t="shared" si="0"/>
        <v>ST</v>
      </c>
    </row>
    <row r="22" spans="1:24" ht="15" customHeight="1" x14ac:dyDescent="0.25">
      <c r="A22" s="34">
        <f t="shared" si="0"/>
        <v>7</v>
      </c>
      <c r="B22" t="str">
        <f t="shared" si="0"/>
        <v>Anam Higgs</v>
      </c>
      <c r="C22" t="str">
        <f t="shared" si="0"/>
        <v>Kangaroos</v>
      </c>
      <c r="D22" s="50" t="str">
        <f t="shared" si="0"/>
        <v>GK</v>
      </c>
    </row>
    <row r="23" spans="1:24" ht="15" customHeight="1" x14ac:dyDescent="0.25">
      <c r="A23" s="34">
        <f t="shared" si="0"/>
        <v>10</v>
      </c>
      <c r="B23" t="str">
        <f t="shared" si="0"/>
        <v>Kendal Reed</v>
      </c>
      <c r="C23" t="str">
        <f t="shared" si="0"/>
        <v>Antelopes</v>
      </c>
      <c r="D23" s="50" t="str">
        <f t="shared" si="0"/>
        <v>DP</v>
      </c>
    </row>
    <row r="24" spans="1:24" ht="15" customHeight="1" x14ac:dyDescent="0.25">
      <c r="A24" s="34">
        <f t="shared" si="0"/>
        <v>11</v>
      </c>
      <c r="B24" t="str">
        <f t="shared" si="0"/>
        <v>Chance Bonilla</v>
      </c>
      <c r="C24" t="str">
        <f t="shared" si="0"/>
        <v>Elk</v>
      </c>
      <c r="D24" s="50" t="str">
        <f t="shared" si="0"/>
        <v>BK</v>
      </c>
    </row>
    <row r="25" spans="1:24" ht="15" customHeight="1" x14ac:dyDescent="0.25">
      <c r="A25" s="34">
        <f t="shared" si="0"/>
        <v>14</v>
      </c>
      <c r="B25" t="str">
        <f t="shared" si="0"/>
        <v>Aoife Tang</v>
      </c>
      <c r="C25" t="str">
        <f t="shared" si="0"/>
        <v>Lions</v>
      </c>
      <c r="D25" s="50" t="str">
        <f t="shared" si="0"/>
        <v>MF</v>
      </c>
    </row>
    <row r="26" spans="1:24" ht="15" customHeight="1" x14ac:dyDescent="0.25">
      <c r="A26" s="34">
        <f t="shared" si="0"/>
        <v>16</v>
      </c>
      <c r="B26" t="str">
        <f t="shared" si="0"/>
        <v>Elis Akhtar</v>
      </c>
      <c r="C26" t="str">
        <f t="shared" si="0"/>
        <v>Gazelles</v>
      </c>
      <c r="D26" s="50" t="str">
        <f t="shared" si="0"/>
        <v>MF</v>
      </c>
    </row>
    <row r="27" spans="1:24" ht="15" customHeight="1" x14ac:dyDescent="0.25">
      <c r="A27" s="34">
        <f t="shared" si="0"/>
        <v>17</v>
      </c>
      <c r="B27" t="str">
        <f t="shared" si="0"/>
        <v>Cameron Welsh</v>
      </c>
      <c r="C27" t="str">
        <f t="shared" si="0"/>
        <v>Jaguars</v>
      </c>
      <c r="D27" s="50" t="str">
        <f t="shared" si="0"/>
        <v>ST</v>
      </c>
    </row>
    <row r="28" spans="1:24" ht="15" customHeight="1" x14ac:dyDescent="0.25">
      <c r="A28" s="34">
        <f t="shared" si="0"/>
        <v>45</v>
      </c>
      <c r="B28" t="str">
        <f t="shared" si="0"/>
        <v>Arlo Thorpe</v>
      </c>
      <c r="C28" t="str">
        <f t="shared" si="0"/>
        <v>Gazelles</v>
      </c>
      <c r="D28" s="50" t="str">
        <f t="shared" si="0"/>
        <v>DP</v>
      </c>
    </row>
    <row r="29" spans="1:24" ht="15" customHeight="1" x14ac:dyDescent="0.25"/>
    <row r="30" spans="1:24" ht="15" customHeight="1" x14ac:dyDescent="0.25"/>
    <row r="31" spans="1:24" ht="15" customHeight="1" x14ac:dyDescent="0.25"/>
    <row r="32" spans="1:24" ht="15" customHeight="1" x14ac:dyDescent="0.25"/>
    <row r="33" spans="1:30" ht="15" customHeight="1" x14ac:dyDescent="0.25"/>
    <row r="34" spans="1:30" ht="15" customHeight="1" x14ac:dyDescent="0.25">
      <c r="A34" s="39"/>
    </row>
    <row r="35" spans="1:30" ht="15" customHeight="1" x14ac:dyDescent="0.3">
      <c r="A35" s="7" t="s">
        <v>6</v>
      </c>
      <c r="B35" s="7"/>
      <c r="C35" s="7"/>
      <c r="D35" s="7"/>
      <c r="E35" s="7"/>
      <c r="F35" s="7"/>
      <c r="G35" s="7"/>
      <c r="H35" s="7"/>
      <c r="I35" s="7"/>
      <c r="J35" s="7"/>
      <c r="K35" s="7"/>
      <c r="L35" s="7"/>
      <c r="M35" s="7"/>
      <c r="O35" s="7" t="s">
        <v>13</v>
      </c>
      <c r="P35" s="7"/>
      <c r="Q35" s="7"/>
      <c r="R35" s="7"/>
      <c r="S35" s="7"/>
      <c r="T35" s="7"/>
      <c r="U35" s="7"/>
      <c r="V35" s="7"/>
      <c r="W35" s="7"/>
      <c r="X35" s="7"/>
      <c r="Y35" s="7"/>
      <c r="Z35" s="7"/>
      <c r="AA35" s="17"/>
      <c r="AB35" s="17"/>
      <c r="AC35" s="17"/>
    </row>
    <row r="36" spans="1:30" ht="15" customHeight="1" x14ac:dyDescent="0.25">
      <c r="B36"/>
      <c r="C36"/>
      <c r="D36"/>
      <c r="E36"/>
      <c r="F36"/>
      <c r="G36"/>
      <c r="H36"/>
      <c r="I36"/>
      <c r="J36"/>
      <c r="K36"/>
      <c r="L36"/>
      <c r="M36"/>
      <c r="P36"/>
      <c r="Q36"/>
      <c r="R36"/>
      <c r="S36"/>
      <c r="T36"/>
      <c r="U36"/>
      <c r="V36"/>
      <c r="W36"/>
      <c r="AA36"/>
      <c r="AB36"/>
      <c r="AC36"/>
    </row>
    <row r="37" spans="1:30" ht="15" customHeight="1" x14ac:dyDescent="0.25">
      <c r="B37"/>
      <c r="C37"/>
      <c r="G37" s="23" t="s">
        <v>22</v>
      </c>
      <c r="H37" s="24"/>
      <c r="I37" s="24"/>
      <c r="J37" s="24"/>
      <c r="K37" s="24"/>
      <c r="L37" s="24"/>
      <c r="M37" s="24"/>
      <c r="N37"/>
      <c r="T37"/>
      <c r="U37"/>
      <c r="V37"/>
      <c r="W37"/>
      <c r="X37"/>
      <c r="AB37"/>
      <c r="AC37"/>
    </row>
    <row r="38" spans="1:30" customFormat="1" ht="15" customHeight="1" x14ac:dyDescent="0.25">
      <c r="C38" s="12"/>
      <c r="D38" s="12"/>
      <c r="E38" s="12"/>
      <c r="F38" s="12"/>
      <c r="G38" s="19" t="s">
        <v>23</v>
      </c>
      <c r="H38" s="19" t="s">
        <v>25</v>
      </c>
      <c r="I38" s="19" t="s">
        <v>26</v>
      </c>
      <c r="J38" s="19" t="s">
        <v>24</v>
      </c>
      <c r="K38" s="19" t="s">
        <v>28</v>
      </c>
      <c r="L38" s="19" t="s">
        <v>27</v>
      </c>
      <c r="M38" s="19" t="s">
        <v>32</v>
      </c>
      <c r="Z38" s="12"/>
      <c r="AA38" s="12"/>
      <c r="AB38" s="12"/>
      <c r="AD38" s="12"/>
    </row>
    <row r="39" spans="1:30" customFormat="1" ht="15" customHeight="1" x14ac:dyDescent="0.25">
      <c r="C39" s="12"/>
      <c r="D39" s="12"/>
      <c r="E39" s="12"/>
      <c r="F39" s="19" t="s">
        <v>31</v>
      </c>
      <c r="G39" s="2">
        <v>1</v>
      </c>
      <c r="H39" s="2">
        <v>1</v>
      </c>
      <c r="I39" s="2">
        <v>2</v>
      </c>
      <c r="J39" s="2">
        <v>2</v>
      </c>
      <c r="K39" s="2">
        <v>1</v>
      </c>
      <c r="L39" s="2">
        <v>1</v>
      </c>
      <c r="M39" s="12">
        <f>SUM(dPositionMin)</f>
        <v>8</v>
      </c>
      <c r="X39" s="12"/>
      <c r="Y39" s="12"/>
      <c r="Z39" s="12"/>
      <c r="AD39" s="12"/>
    </row>
    <row r="40" spans="1:30" customFormat="1" ht="15" customHeight="1" x14ac:dyDescent="0.3">
      <c r="C40" s="12"/>
      <c r="D40" s="12"/>
      <c r="E40" s="12"/>
      <c r="F40" s="19" t="s">
        <v>30</v>
      </c>
      <c r="G40" s="2">
        <v>1</v>
      </c>
      <c r="H40" s="2">
        <v>3</v>
      </c>
      <c r="I40" s="2">
        <v>3</v>
      </c>
      <c r="J40" s="2">
        <v>3</v>
      </c>
      <c r="K40" s="2">
        <v>3</v>
      </c>
      <c r="L40" s="2">
        <v>3</v>
      </c>
      <c r="M40" s="12">
        <f>SUM(dPositionMax)</f>
        <v>16</v>
      </c>
      <c r="O40" s="7" t="s">
        <v>2</v>
      </c>
      <c r="P40" s="7"/>
      <c r="Q40" s="7"/>
      <c r="R40" s="7"/>
      <c r="S40" s="7"/>
      <c r="T40" s="7"/>
      <c r="U40" s="7"/>
      <c r="V40" s="7"/>
      <c r="W40" s="7"/>
      <c r="X40" s="7"/>
      <c r="Y40" s="7"/>
      <c r="Z40" s="7"/>
      <c r="AA40" s="7"/>
      <c r="AB40" s="7"/>
      <c r="AC40" s="7"/>
      <c r="AD40" s="12"/>
    </row>
    <row r="41" spans="1:30" customFormat="1" ht="15" customHeight="1" x14ac:dyDescent="0.25">
      <c r="D41" s="12"/>
      <c r="O41" s="12"/>
      <c r="P41" s="12"/>
      <c r="Q41" s="12"/>
      <c r="R41" s="12"/>
      <c r="S41" s="12"/>
      <c r="T41" s="12"/>
      <c r="U41" s="12"/>
      <c r="V41" s="12"/>
      <c r="W41" s="12"/>
      <c r="X41" s="12"/>
      <c r="Y41" s="12"/>
      <c r="Z41" s="12"/>
      <c r="AA41" s="12"/>
      <c r="AB41" s="12"/>
      <c r="AC41" s="12"/>
      <c r="AD41" s="12"/>
    </row>
    <row r="42" spans="1:30" customFormat="1" ht="15" customHeight="1" x14ac:dyDescent="0.25">
      <c r="A42" s="25" t="s">
        <v>145</v>
      </c>
      <c r="B42" s="25" t="s">
        <v>18</v>
      </c>
      <c r="C42" s="25" t="s">
        <v>19</v>
      </c>
      <c r="D42" s="25" t="s">
        <v>22</v>
      </c>
      <c r="E42" s="26" t="s">
        <v>21</v>
      </c>
      <c r="F42" s="26" t="s">
        <v>133</v>
      </c>
      <c r="G42" s="27" t="str">
        <f t="shared" ref="G42:M42" si="1">G38</f>
        <v>GK</v>
      </c>
      <c r="H42" s="27" t="str">
        <f t="shared" si="1"/>
        <v>BK</v>
      </c>
      <c r="I42" s="27" t="str">
        <f t="shared" si="1"/>
        <v>DP</v>
      </c>
      <c r="J42" s="27" t="str">
        <f t="shared" si="1"/>
        <v>MF</v>
      </c>
      <c r="K42" s="27" t="str">
        <f t="shared" si="1"/>
        <v>AF</v>
      </c>
      <c r="L42" s="27" t="str">
        <f t="shared" si="1"/>
        <v>ST</v>
      </c>
      <c r="M42" s="27" t="str">
        <f t="shared" si="1"/>
        <v>Total</v>
      </c>
      <c r="N42" s="12"/>
      <c r="O42" s="26" t="s">
        <v>20</v>
      </c>
      <c r="P42" s="30" t="s">
        <v>18</v>
      </c>
      <c r="Q42" s="30" t="s">
        <v>145</v>
      </c>
      <c r="R42" s="30" t="s">
        <v>150</v>
      </c>
      <c r="S42" s="29"/>
      <c r="T42" s="26" t="s">
        <v>133</v>
      </c>
      <c r="U42" s="26" t="s">
        <v>21</v>
      </c>
      <c r="V42" s="19"/>
      <c r="W42" s="23" t="s">
        <v>22</v>
      </c>
      <c r="X42" s="24"/>
      <c r="Y42" s="24"/>
      <c r="Z42" s="24"/>
      <c r="AA42" s="24"/>
      <c r="AB42" s="24"/>
      <c r="AC42" s="24"/>
      <c r="AD42" s="12"/>
    </row>
    <row r="43" spans="1:30" customFormat="1" ht="15" customHeight="1" x14ac:dyDescent="0.25">
      <c r="A43" s="56">
        <v>1</v>
      </c>
      <c r="B43" s="2" t="s">
        <v>34</v>
      </c>
      <c r="C43" s="2" t="s">
        <v>143</v>
      </c>
      <c r="D43" s="2" t="s">
        <v>28</v>
      </c>
      <c r="E43" s="22">
        <v>132.5</v>
      </c>
      <c r="F43" s="21">
        <v>10441.5</v>
      </c>
      <c r="G43" s="29">
        <f>--($D43=G$42)</f>
        <v>0</v>
      </c>
      <c r="H43" s="29">
        <f t="shared" ref="G43:L52" si="2">--($D43=H$42)</f>
        <v>0</v>
      </c>
      <c r="I43" s="29">
        <f t="shared" si="2"/>
        <v>0</v>
      </c>
      <c r="J43" s="29">
        <f t="shared" si="2"/>
        <v>0</v>
      </c>
      <c r="K43" s="29">
        <f t="shared" si="2"/>
        <v>1</v>
      </c>
      <c r="L43" s="29">
        <f t="shared" si="2"/>
        <v>0</v>
      </c>
      <c r="M43" s="29">
        <f>SUM(G43:L43)</f>
        <v>1</v>
      </c>
      <c r="N43" s="12"/>
      <c r="O43" s="55">
        <v>0</v>
      </c>
      <c r="P43" s="29">
        <f>IF(O43=1,SUM($O$43:O43),0)</f>
        <v>0</v>
      </c>
      <c r="Q43" s="29">
        <f>O43*A43</f>
        <v>0</v>
      </c>
      <c r="R43" s="21">
        <v>0</v>
      </c>
      <c r="S43" s="29"/>
      <c r="T43" s="29">
        <f>SUMPRODUCT(vSelection,dPrice)</f>
        <v>79935.91</v>
      </c>
      <c r="U43" s="28">
        <f>SUMPRODUCT(vSelection,dPoints)</f>
        <v>1184.96</v>
      </c>
      <c r="V43" s="28"/>
      <c r="W43" s="19" t="str">
        <f t="shared" ref="W43:AB43" si="3">G38</f>
        <v>GK</v>
      </c>
      <c r="X43" s="19" t="str">
        <f t="shared" si="3"/>
        <v>BK</v>
      </c>
      <c r="Y43" s="19" t="str">
        <f t="shared" si="3"/>
        <v>DP</v>
      </c>
      <c r="Z43" s="19" t="str">
        <f t="shared" si="3"/>
        <v>MF</v>
      </c>
      <c r="AA43" s="19" t="str">
        <f t="shared" si="3"/>
        <v>AF</v>
      </c>
      <c r="AB43" s="19" t="str">
        <f t="shared" si="3"/>
        <v>ST</v>
      </c>
      <c r="AC43" s="19" t="s">
        <v>32</v>
      </c>
      <c r="AD43" s="12"/>
    </row>
    <row r="44" spans="1:30" customFormat="1" ht="15" customHeight="1" x14ac:dyDescent="0.25">
      <c r="A44" s="56">
        <v>2</v>
      </c>
      <c r="B44" s="2" t="s">
        <v>38</v>
      </c>
      <c r="C44" s="2" t="s">
        <v>140</v>
      </c>
      <c r="D44" s="2" t="s">
        <v>28</v>
      </c>
      <c r="E44" s="22">
        <v>127.68</v>
      </c>
      <c r="F44" s="21">
        <v>9894.94</v>
      </c>
      <c r="G44" s="29">
        <f t="shared" si="2"/>
        <v>0</v>
      </c>
      <c r="H44" s="29">
        <f t="shared" si="2"/>
        <v>0</v>
      </c>
      <c r="I44" s="29">
        <f t="shared" si="2"/>
        <v>0</v>
      </c>
      <c r="J44" s="29">
        <f t="shared" si="2"/>
        <v>0</v>
      </c>
      <c r="K44" s="29">
        <f t="shared" si="2"/>
        <v>1</v>
      </c>
      <c r="L44" s="29">
        <f t="shared" si="2"/>
        <v>0</v>
      </c>
      <c r="M44" s="29">
        <f t="shared" ref="M44:M107" si="4">SUM(G44:L44)</f>
        <v>1</v>
      </c>
      <c r="N44" s="12"/>
      <c r="O44" s="55">
        <v>1</v>
      </c>
      <c r="P44" s="29">
        <f>IF(O44=1,SUM($O$43:O44),0)</f>
        <v>1</v>
      </c>
      <c r="Q44" s="29">
        <f t="shared" ref="Q44:Q74" si="5">O44*A44</f>
        <v>2</v>
      </c>
      <c r="R44" s="21">
        <v>0</v>
      </c>
      <c r="S44" s="29"/>
      <c r="W44">
        <f t="shared" ref="W44:AB44" si="6">SUMPRODUCT(vSelection,G43:G142)</f>
        <v>1</v>
      </c>
      <c r="X44">
        <f t="shared" si="6"/>
        <v>2</v>
      </c>
      <c r="Y44">
        <f t="shared" si="6"/>
        <v>2</v>
      </c>
      <c r="Z44">
        <f t="shared" si="6"/>
        <v>2</v>
      </c>
      <c r="AA44">
        <f t="shared" si="6"/>
        <v>2</v>
      </c>
      <c r="AB44">
        <f t="shared" si="6"/>
        <v>2</v>
      </c>
      <c r="AC44" s="12">
        <f>SUM(fPositionSelected)</f>
        <v>11</v>
      </c>
    </row>
    <row r="45" spans="1:30" customFormat="1" ht="15" customHeight="1" x14ac:dyDescent="0.25">
      <c r="A45" s="56">
        <v>3</v>
      </c>
      <c r="B45" s="2" t="s">
        <v>35</v>
      </c>
      <c r="C45" s="2" t="s">
        <v>146</v>
      </c>
      <c r="D45" s="2" t="s">
        <v>25</v>
      </c>
      <c r="E45" s="22">
        <v>121.4</v>
      </c>
      <c r="F45" s="21">
        <v>7962.74</v>
      </c>
      <c r="G45" s="29">
        <f t="shared" si="2"/>
        <v>0</v>
      </c>
      <c r="H45" s="29">
        <f t="shared" si="2"/>
        <v>1</v>
      </c>
      <c r="I45" s="29">
        <f t="shared" si="2"/>
        <v>0</v>
      </c>
      <c r="J45" s="29">
        <f t="shared" si="2"/>
        <v>0</v>
      </c>
      <c r="K45" s="29">
        <f t="shared" si="2"/>
        <v>0</v>
      </c>
      <c r="L45" s="29">
        <f t="shared" si="2"/>
        <v>0</v>
      </c>
      <c r="M45" s="29">
        <f t="shared" si="4"/>
        <v>1</v>
      </c>
      <c r="N45" s="12"/>
      <c r="O45" s="55">
        <v>1</v>
      </c>
      <c r="P45" s="29">
        <f>IF(O45=1,SUM($O$43:O45),0)</f>
        <v>2</v>
      </c>
      <c r="Q45" s="29">
        <f t="shared" si="5"/>
        <v>3</v>
      </c>
      <c r="R45" s="21">
        <v>0</v>
      </c>
      <c r="S45" s="29"/>
      <c r="X45" s="12"/>
      <c r="Y45" s="12"/>
      <c r="Z45" s="12"/>
    </row>
    <row r="46" spans="1:30" customFormat="1" ht="15" customHeight="1" x14ac:dyDescent="0.25">
      <c r="A46" s="56">
        <v>4</v>
      </c>
      <c r="B46" s="2" t="s">
        <v>33</v>
      </c>
      <c r="C46" s="2" t="s">
        <v>142</v>
      </c>
      <c r="D46" s="2" t="s">
        <v>28</v>
      </c>
      <c r="E46" s="22">
        <v>120.49</v>
      </c>
      <c r="F46" s="21">
        <v>8707.33</v>
      </c>
      <c r="G46" s="29">
        <f t="shared" si="2"/>
        <v>0</v>
      </c>
      <c r="H46" s="29">
        <f t="shared" si="2"/>
        <v>0</v>
      </c>
      <c r="I46" s="29">
        <f t="shared" si="2"/>
        <v>0</v>
      </c>
      <c r="J46" s="29">
        <f t="shared" si="2"/>
        <v>0</v>
      </c>
      <c r="K46" s="29">
        <f t="shared" si="2"/>
        <v>1</v>
      </c>
      <c r="L46" s="29">
        <f t="shared" si="2"/>
        <v>0</v>
      </c>
      <c r="M46" s="29">
        <f t="shared" si="4"/>
        <v>1</v>
      </c>
      <c r="N46" s="12"/>
      <c r="O46" s="55">
        <v>1</v>
      </c>
      <c r="P46" s="29">
        <f>IF(O46=1,SUM($O$43:O46),0)</f>
        <v>3</v>
      </c>
      <c r="Q46" s="29">
        <f t="shared" si="5"/>
        <v>4</v>
      </c>
      <c r="R46" s="21">
        <v>0</v>
      </c>
      <c r="S46" s="29"/>
      <c r="T46" s="12"/>
      <c r="U46" s="12"/>
      <c r="V46" s="12"/>
      <c r="W46" s="12"/>
      <c r="X46" s="12"/>
      <c r="Y46" s="12"/>
      <c r="Z46" s="12"/>
      <c r="AA46" s="12"/>
      <c r="AB46" s="48" t="s">
        <v>168</v>
      </c>
      <c r="AC46" s="48" t="b" cm="1">
        <f t="array" ref="AC46">AND(fPositionSelected&gt;=dPositionMin,fPositionSelected&lt;=dPositionMax,fPlayersSelected=dTeamSize,fPriceTotal&lt;=dBudget)</f>
        <v>1</v>
      </c>
    </row>
    <row r="47" spans="1:30" customFormat="1" ht="15" customHeight="1" x14ac:dyDescent="0.25">
      <c r="A47" s="56">
        <v>5</v>
      </c>
      <c r="B47" s="2" t="s">
        <v>44</v>
      </c>
      <c r="C47" s="2" t="s">
        <v>147</v>
      </c>
      <c r="D47" s="2" t="s">
        <v>27</v>
      </c>
      <c r="E47" s="22">
        <v>118.71</v>
      </c>
      <c r="F47" s="21">
        <v>7698.31</v>
      </c>
      <c r="G47" s="29">
        <f t="shared" si="2"/>
        <v>0</v>
      </c>
      <c r="H47" s="29">
        <f t="shared" si="2"/>
        <v>0</v>
      </c>
      <c r="I47" s="29">
        <f t="shared" si="2"/>
        <v>0</v>
      </c>
      <c r="J47" s="29">
        <f t="shared" si="2"/>
        <v>0</v>
      </c>
      <c r="K47" s="29">
        <f t="shared" si="2"/>
        <v>0</v>
      </c>
      <c r="L47" s="29">
        <f t="shared" si="2"/>
        <v>1</v>
      </c>
      <c r="M47" s="29">
        <f t="shared" si="4"/>
        <v>1</v>
      </c>
      <c r="N47" s="12"/>
      <c r="O47" s="55">
        <v>1</v>
      </c>
      <c r="P47" s="29">
        <f>IF(O47=1,SUM($O$43:O47),0)</f>
        <v>4</v>
      </c>
      <c r="Q47" s="29">
        <f t="shared" si="5"/>
        <v>5</v>
      </c>
      <c r="R47" s="21">
        <v>0</v>
      </c>
      <c r="S47" s="29"/>
      <c r="T47" s="12"/>
      <c r="U47" s="12"/>
      <c r="V47" s="12"/>
      <c r="W47" s="12"/>
      <c r="X47" s="12"/>
      <c r="Y47" s="12"/>
      <c r="Z47" s="12"/>
      <c r="AA47" s="12"/>
      <c r="AB47" s="12"/>
      <c r="AC47" s="12"/>
    </row>
    <row r="48" spans="1:30" customFormat="1" ht="15" customHeight="1" x14ac:dyDescent="0.25">
      <c r="A48" s="56">
        <v>6</v>
      </c>
      <c r="B48" s="2" t="s">
        <v>40</v>
      </c>
      <c r="C48" s="2" t="s">
        <v>143</v>
      </c>
      <c r="D48" s="2" t="s">
        <v>27</v>
      </c>
      <c r="E48" s="22">
        <v>118.67</v>
      </c>
      <c r="F48" s="21">
        <v>8772.5</v>
      </c>
      <c r="G48" s="29">
        <f t="shared" si="2"/>
        <v>0</v>
      </c>
      <c r="H48" s="29">
        <f t="shared" si="2"/>
        <v>0</v>
      </c>
      <c r="I48" s="29">
        <f t="shared" si="2"/>
        <v>0</v>
      </c>
      <c r="J48" s="29">
        <f t="shared" si="2"/>
        <v>0</v>
      </c>
      <c r="K48" s="29">
        <f t="shared" si="2"/>
        <v>0</v>
      </c>
      <c r="L48" s="29">
        <f t="shared" si="2"/>
        <v>1</v>
      </c>
      <c r="M48" s="29">
        <f t="shared" si="4"/>
        <v>1</v>
      </c>
      <c r="N48" s="12"/>
      <c r="O48" s="55">
        <v>0</v>
      </c>
      <c r="P48" s="29">
        <f>IF(O48=1,SUM($O$43:O48),0)</f>
        <v>0</v>
      </c>
      <c r="Q48" s="29">
        <f t="shared" si="5"/>
        <v>0</v>
      </c>
      <c r="R48" s="21">
        <v>0</v>
      </c>
      <c r="S48" s="29"/>
      <c r="T48" s="12"/>
      <c r="W48" s="12"/>
      <c r="X48" s="12"/>
      <c r="Y48" s="12"/>
      <c r="Z48" s="12"/>
      <c r="AA48" s="12"/>
      <c r="AB48" s="12"/>
      <c r="AC48" s="12"/>
    </row>
    <row r="49" spans="1:30" customFormat="1" ht="15" customHeight="1" x14ac:dyDescent="0.25">
      <c r="A49" s="56">
        <v>7</v>
      </c>
      <c r="B49" s="2" t="s">
        <v>43</v>
      </c>
      <c r="C49" s="2" t="s">
        <v>138</v>
      </c>
      <c r="D49" s="2" t="s">
        <v>23</v>
      </c>
      <c r="E49" s="22">
        <v>117.51</v>
      </c>
      <c r="F49" s="21">
        <v>7928.44</v>
      </c>
      <c r="G49" s="29">
        <f t="shared" si="2"/>
        <v>1</v>
      </c>
      <c r="H49" s="29">
        <f t="shared" si="2"/>
        <v>0</v>
      </c>
      <c r="I49" s="29">
        <f t="shared" si="2"/>
        <v>0</v>
      </c>
      <c r="J49" s="29">
        <f t="shared" si="2"/>
        <v>0</v>
      </c>
      <c r="K49" s="29">
        <f t="shared" si="2"/>
        <v>0</v>
      </c>
      <c r="L49" s="29">
        <f t="shared" si="2"/>
        <v>0</v>
      </c>
      <c r="M49" s="29">
        <f t="shared" si="4"/>
        <v>1</v>
      </c>
      <c r="N49" s="12"/>
      <c r="O49" s="55">
        <v>1</v>
      </c>
      <c r="P49" s="29">
        <f>IF(O49=1,SUM($O$43:O49),0)</f>
        <v>5</v>
      </c>
      <c r="Q49" s="29">
        <f t="shared" si="5"/>
        <v>7</v>
      </c>
      <c r="R49" s="21">
        <v>0</v>
      </c>
      <c r="S49" s="29"/>
      <c r="T49" s="12"/>
      <c r="X49" s="12"/>
      <c r="Y49" s="12"/>
      <c r="Z49" s="12"/>
    </row>
    <row r="50" spans="1:30" customFormat="1" ht="15" customHeight="1" x14ac:dyDescent="0.25">
      <c r="A50" s="56">
        <v>8</v>
      </c>
      <c r="B50" s="2" t="s">
        <v>36</v>
      </c>
      <c r="C50" s="2" t="s">
        <v>136</v>
      </c>
      <c r="D50" s="2" t="s">
        <v>25</v>
      </c>
      <c r="E50" s="22">
        <v>110.46</v>
      </c>
      <c r="F50" s="21">
        <v>8596.75</v>
      </c>
      <c r="G50" s="29">
        <f t="shared" si="2"/>
        <v>0</v>
      </c>
      <c r="H50" s="29">
        <f t="shared" si="2"/>
        <v>1</v>
      </c>
      <c r="I50" s="29">
        <f t="shared" si="2"/>
        <v>0</v>
      </c>
      <c r="J50" s="29">
        <f t="shared" si="2"/>
        <v>0</v>
      </c>
      <c r="K50" s="29">
        <f t="shared" si="2"/>
        <v>0</v>
      </c>
      <c r="L50" s="29">
        <f t="shared" si="2"/>
        <v>0</v>
      </c>
      <c r="M50" s="29">
        <f t="shared" si="4"/>
        <v>1</v>
      </c>
      <c r="N50" s="12"/>
      <c r="O50" s="55">
        <v>0</v>
      </c>
      <c r="P50" s="29">
        <f>IF(O50=1,SUM($O$43:O50),0)</f>
        <v>0</v>
      </c>
      <c r="Q50" s="29">
        <f t="shared" si="5"/>
        <v>0</v>
      </c>
      <c r="R50" s="21">
        <v>0</v>
      </c>
      <c r="S50" s="29"/>
      <c r="T50" s="12"/>
      <c r="X50" s="12"/>
      <c r="Y50" s="12"/>
      <c r="Z50" s="12"/>
    </row>
    <row r="51" spans="1:30" customFormat="1" ht="15" customHeight="1" x14ac:dyDescent="0.25">
      <c r="A51" s="56">
        <v>9</v>
      </c>
      <c r="B51" s="2" t="s">
        <v>39</v>
      </c>
      <c r="C51" s="2" t="s">
        <v>146</v>
      </c>
      <c r="D51" s="2" t="s">
        <v>27</v>
      </c>
      <c r="E51" s="22">
        <v>109.99</v>
      </c>
      <c r="F51" s="21">
        <v>7687.12</v>
      </c>
      <c r="G51" s="29">
        <f t="shared" si="2"/>
        <v>0</v>
      </c>
      <c r="H51" s="29">
        <f t="shared" si="2"/>
        <v>0</v>
      </c>
      <c r="I51" s="29">
        <f t="shared" si="2"/>
        <v>0</v>
      </c>
      <c r="J51" s="29">
        <f t="shared" si="2"/>
        <v>0</v>
      </c>
      <c r="K51" s="29">
        <f t="shared" si="2"/>
        <v>0</v>
      </c>
      <c r="L51" s="29">
        <f t="shared" si="2"/>
        <v>1</v>
      </c>
      <c r="M51" s="29">
        <f t="shared" si="4"/>
        <v>1</v>
      </c>
      <c r="N51" s="12"/>
      <c r="O51" s="55">
        <v>0</v>
      </c>
      <c r="P51" s="29">
        <f>IF(O51=1,SUM($O$43:O51),0)</f>
        <v>0</v>
      </c>
      <c r="Q51" s="29">
        <f t="shared" si="5"/>
        <v>0</v>
      </c>
      <c r="R51" s="21">
        <v>0</v>
      </c>
      <c r="S51" s="29"/>
      <c r="T51" s="1"/>
      <c r="X51" s="12"/>
      <c r="Y51" s="12"/>
      <c r="Z51" s="12"/>
    </row>
    <row r="52" spans="1:30" ht="15" customHeight="1" x14ac:dyDescent="0.25">
      <c r="A52" s="56">
        <v>10</v>
      </c>
      <c r="B52" s="2" t="s">
        <v>45</v>
      </c>
      <c r="C52" s="2" t="s">
        <v>141</v>
      </c>
      <c r="D52" s="2" t="s">
        <v>26</v>
      </c>
      <c r="E52" s="22">
        <v>108.66</v>
      </c>
      <c r="F52" s="21">
        <v>7595.26</v>
      </c>
      <c r="G52" s="29">
        <f t="shared" si="2"/>
        <v>0</v>
      </c>
      <c r="H52" s="29">
        <f t="shared" si="2"/>
        <v>0</v>
      </c>
      <c r="I52" s="29">
        <f t="shared" si="2"/>
        <v>1</v>
      </c>
      <c r="J52" s="29">
        <f t="shared" si="2"/>
        <v>0</v>
      </c>
      <c r="K52" s="29">
        <f t="shared" si="2"/>
        <v>0</v>
      </c>
      <c r="L52" s="29">
        <f t="shared" si="2"/>
        <v>0</v>
      </c>
      <c r="M52" s="29">
        <f t="shared" si="4"/>
        <v>1</v>
      </c>
      <c r="O52" s="55">
        <v>1</v>
      </c>
      <c r="P52" s="29">
        <f>IF(O52=1,SUM($O$43:O52),0)</f>
        <v>6</v>
      </c>
      <c r="Q52" s="29">
        <f t="shared" si="5"/>
        <v>10</v>
      </c>
      <c r="R52" s="21">
        <v>0</v>
      </c>
      <c r="S52" s="29"/>
      <c r="T52" s="1"/>
    </row>
    <row r="53" spans="1:30" ht="15" customHeight="1" x14ac:dyDescent="0.25">
      <c r="A53" s="56">
        <v>11</v>
      </c>
      <c r="B53" s="2" t="s">
        <v>42</v>
      </c>
      <c r="C53" s="2" t="s">
        <v>147</v>
      </c>
      <c r="D53" s="2" t="s">
        <v>25</v>
      </c>
      <c r="E53" s="22">
        <v>108.54</v>
      </c>
      <c r="F53" s="21">
        <v>6922.79</v>
      </c>
      <c r="G53" s="29">
        <f t="shared" ref="G53:L62" si="7">--($D53=G$42)</f>
        <v>0</v>
      </c>
      <c r="H53" s="29">
        <f t="shared" si="7"/>
        <v>1</v>
      </c>
      <c r="I53" s="29">
        <f t="shared" si="7"/>
        <v>0</v>
      </c>
      <c r="J53" s="29">
        <f t="shared" si="7"/>
        <v>0</v>
      </c>
      <c r="K53" s="29">
        <f t="shared" si="7"/>
        <v>0</v>
      </c>
      <c r="L53" s="29">
        <f t="shared" si="7"/>
        <v>0</v>
      </c>
      <c r="M53" s="29">
        <f t="shared" si="4"/>
        <v>1</v>
      </c>
      <c r="O53" s="55">
        <v>1</v>
      </c>
      <c r="P53" s="29">
        <f>IF(O53=1,SUM($O$43:O53),0)</f>
        <v>7</v>
      </c>
      <c r="Q53" s="29">
        <f t="shared" si="5"/>
        <v>11</v>
      </c>
      <c r="R53" s="21">
        <v>0</v>
      </c>
      <c r="S53" s="29"/>
      <c r="T53" s="1"/>
    </row>
    <row r="54" spans="1:30" customFormat="1" ht="15" customHeight="1" x14ac:dyDescent="0.25">
      <c r="A54" s="56">
        <v>12</v>
      </c>
      <c r="B54" s="2" t="s">
        <v>41</v>
      </c>
      <c r="C54" s="2" t="s">
        <v>142</v>
      </c>
      <c r="D54" s="2" t="s">
        <v>25</v>
      </c>
      <c r="E54" s="22">
        <v>107.72</v>
      </c>
      <c r="F54" s="21">
        <v>7668.53</v>
      </c>
      <c r="G54" s="29">
        <f t="shared" si="7"/>
        <v>0</v>
      </c>
      <c r="H54" s="29">
        <f t="shared" si="7"/>
        <v>1</v>
      </c>
      <c r="I54" s="29">
        <f t="shared" si="7"/>
        <v>0</v>
      </c>
      <c r="J54" s="29">
        <f t="shared" si="7"/>
        <v>0</v>
      </c>
      <c r="K54" s="29">
        <f t="shared" si="7"/>
        <v>0</v>
      </c>
      <c r="L54" s="29">
        <f t="shared" si="7"/>
        <v>0</v>
      </c>
      <c r="M54" s="29">
        <f t="shared" si="4"/>
        <v>1</v>
      </c>
      <c r="N54" s="12"/>
      <c r="O54" s="55">
        <v>0</v>
      </c>
      <c r="P54" s="29">
        <f>IF(O54=1,SUM($O$43:O54),0)</f>
        <v>0</v>
      </c>
      <c r="Q54" s="29">
        <f t="shared" si="5"/>
        <v>0</v>
      </c>
      <c r="R54" s="21">
        <v>0</v>
      </c>
      <c r="S54" s="29"/>
      <c r="T54" s="1"/>
      <c r="U54" s="12"/>
      <c r="V54" s="12"/>
      <c r="W54" s="12"/>
      <c r="X54" s="12"/>
      <c r="Y54" s="12"/>
      <c r="Z54" s="12"/>
      <c r="AA54" s="12"/>
      <c r="AB54" s="12"/>
    </row>
    <row r="55" spans="1:30" customFormat="1" ht="15" customHeight="1" x14ac:dyDescent="0.25">
      <c r="A55" s="56">
        <v>13</v>
      </c>
      <c r="B55" s="2" t="s">
        <v>37</v>
      </c>
      <c r="C55" s="2" t="s">
        <v>138</v>
      </c>
      <c r="D55" s="2" t="s">
        <v>24</v>
      </c>
      <c r="E55" s="22">
        <v>101.37</v>
      </c>
      <c r="F55" s="21">
        <v>7500.9</v>
      </c>
      <c r="G55" s="29">
        <f t="shared" si="7"/>
        <v>0</v>
      </c>
      <c r="H55" s="29">
        <f t="shared" si="7"/>
        <v>0</v>
      </c>
      <c r="I55" s="29">
        <f t="shared" si="7"/>
        <v>0</v>
      </c>
      <c r="J55" s="29">
        <f t="shared" si="7"/>
        <v>1</v>
      </c>
      <c r="K55" s="29">
        <f t="shared" si="7"/>
        <v>0</v>
      </c>
      <c r="L55" s="29">
        <f t="shared" si="7"/>
        <v>0</v>
      </c>
      <c r="M55" s="29">
        <f t="shared" si="4"/>
        <v>1</v>
      </c>
      <c r="N55" s="12"/>
      <c r="O55" s="55">
        <v>0</v>
      </c>
      <c r="P55" s="29">
        <f>IF(O55=1,SUM($O$43:O55),0)</f>
        <v>0</v>
      </c>
      <c r="Q55" s="29">
        <f t="shared" si="5"/>
        <v>0</v>
      </c>
      <c r="R55" s="21">
        <v>0</v>
      </c>
      <c r="S55" s="29"/>
      <c r="T55" s="1"/>
      <c r="U55" s="12"/>
      <c r="V55" s="12"/>
      <c r="W55" s="12"/>
      <c r="X55" s="12"/>
      <c r="Y55" s="12"/>
      <c r="Z55" s="12"/>
      <c r="AA55" s="12"/>
      <c r="AB55" s="12"/>
      <c r="AC55" s="12"/>
    </row>
    <row r="56" spans="1:30" ht="15" customHeight="1" x14ac:dyDescent="0.25">
      <c r="A56" s="56">
        <v>14</v>
      </c>
      <c r="B56" s="2" t="s">
        <v>47</v>
      </c>
      <c r="C56" s="2" t="s">
        <v>139</v>
      </c>
      <c r="D56" s="2" t="s">
        <v>24</v>
      </c>
      <c r="E56" s="22">
        <v>100.21</v>
      </c>
      <c r="F56" s="21">
        <v>6396.9</v>
      </c>
      <c r="G56" s="29">
        <f t="shared" si="7"/>
        <v>0</v>
      </c>
      <c r="H56" s="29">
        <f t="shared" si="7"/>
        <v>0</v>
      </c>
      <c r="I56" s="29">
        <f t="shared" si="7"/>
        <v>0</v>
      </c>
      <c r="J56" s="29">
        <f t="shared" si="7"/>
        <v>1</v>
      </c>
      <c r="K56" s="29">
        <f t="shared" si="7"/>
        <v>0</v>
      </c>
      <c r="L56" s="29">
        <f t="shared" si="7"/>
        <v>0</v>
      </c>
      <c r="M56" s="29">
        <f t="shared" si="4"/>
        <v>1</v>
      </c>
      <c r="O56" s="55">
        <v>1</v>
      </c>
      <c r="P56" s="29">
        <f>IF(O56=1,SUM($O$43:O56),0)</f>
        <v>8</v>
      </c>
      <c r="Q56" s="29">
        <f t="shared" si="5"/>
        <v>14</v>
      </c>
      <c r="R56" s="21">
        <v>0</v>
      </c>
      <c r="S56" s="29"/>
      <c r="T56" s="1"/>
      <c r="AD56"/>
    </row>
    <row r="57" spans="1:30" ht="15" customHeight="1" x14ac:dyDescent="0.25">
      <c r="A57" s="56">
        <v>15</v>
      </c>
      <c r="B57" s="2" t="s">
        <v>50</v>
      </c>
      <c r="C57" s="2" t="s">
        <v>146</v>
      </c>
      <c r="D57" s="2" t="s">
        <v>27</v>
      </c>
      <c r="E57" s="22">
        <v>100.19</v>
      </c>
      <c r="F57" s="21">
        <v>7150.29</v>
      </c>
      <c r="G57" s="29">
        <f t="shared" si="7"/>
        <v>0</v>
      </c>
      <c r="H57" s="29">
        <f t="shared" si="7"/>
        <v>0</v>
      </c>
      <c r="I57" s="29">
        <f t="shared" si="7"/>
        <v>0</v>
      </c>
      <c r="J57" s="29">
        <f t="shared" si="7"/>
        <v>0</v>
      </c>
      <c r="K57" s="29">
        <f t="shared" si="7"/>
        <v>0</v>
      </c>
      <c r="L57" s="29">
        <f t="shared" si="7"/>
        <v>1</v>
      </c>
      <c r="M57" s="29">
        <f t="shared" si="4"/>
        <v>1</v>
      </c>
      <c r="O57" s="55">
        <v>0</v>
      </c>
      <c r="P57" s="29">
        <f>IF(O57=1,SUM($O$43:O57),0)</f>
        <v>0</v>
      </c>
      <c r="Q57" s="29">
        <f t="shared" si="5"/>
        <v>0</v>
      </c>
      <c r="R57" s="21">
        <v>0</v>
      </c>
      <c r="S57" s="29"/>
      <c r="T57" s="1"/>
      <c r="AD57"/>
    </row>
    <row r="58" spans="1:30" ht="15" customHeight="1" x14ac:dyDescent="0.25">
      <c r="A58" s="56">
        <v>16</v>
      </c>
      <c r="B58" s="2" t="s">
        <v>49</v>
      </c>
      <c r="C58" s="2" t="s">
        <v>136</v>
      </c>
      <c r="D58" s="2" t="s">
        <v>24</v>
      </c>
      <c r="E58" s="22">
        <v>99.21</v>
      </c>
      <c r="F58" s="21">
        <v>6839.73</v>
      </c>
      <c r="G58" s="29">
        <f t="shared" si="7"/>
        <v>0</v>
      </c>
      <c r="H58" s="29">
        <f t="shared" si="7"/>
        <v>0</v>
      </c>
      <c r="I58" s="29">
        <f t="shared" si="7"/>
        <v>0</v>
      </c>
      <c r="J58" s="29">
        <f t="shared" si="7"/>
        <v>1</v>
      </c>
      <c r="K58" s="29">
        <f t="shared" si="7"/>
        <v>0</v>
      </c>
      <c r="L58" s="29">
        <f t="shared" si="7"/>
        <v>0</v>
      </c>
      <c r="M58" s="29">
        <f t="shared" si="4"/>
        <v>1</v>
      </c>
      <c r="O58" s="55">
        <v>1</v>
      </c>
      <c r="P58" s="29">
        <f>IF(O58=1,SUM($O$43:O58),0)</f>
        <v>9</v>
      </c>
      <c r="Q58" s="29">
        <f t="shared" si="5"/>
        <v>16</v>
      </c>
      <c r="R58" s="21">
        <v>0</v>
      </c>
      <c r="S58" s="29"/>
      <c r="T58"/>
      <c r="U58"/>
      <c r="V58"/>
      <c r="W58"/>
      <c r="X58"/>
      <c r="Y58"/>
      <c r="Z58"/>
      <c r="AD58"/>
    </row>
    <row r="59" spans="1:30" ht="15" customHeight="1" x14ac:dyDescent="0.25">
      <c r="A59" s="56">
        <v>17</v>
      </c>
      <c r="B59" s="2" t="s">
        <v>46</v>
      </c>
      <c r="C59" s="2" t="s">
        <v>140</v>
      </c>
      <c r="D59" s="2" t="s">
        <v>27</v>
      </c>
      <c r="E59" s="22">
        <v>98.63</v>
      </c>
      <c r="F59" s="21">
        <v>5970.6</v>
      </c>
      <c r="G59" s="29">
        <f t="shared" si="7"/>
        <v>0</v>
      </c>
      <c r="H59" s="29">
        <f t="shared" si="7"/>
        <v>0</v>
      </c>
      <c r="I59" s="29">
        <f t="shared" si="7"/>
        <v>0</v>
      </c>
      <c r="J59" s="29">
        <f t="shared" si="7"/>
        <v>0</v>
      </c>
      <c r="K59" s="29">
        <f t="shared" si="7"/>
        <v>0</v>
      </c>
      <c r="L59" s="29">
        <f t="shared" si="7"/>
        <v>1</v>
      </c>
      <c r="M59" s="29">
        <f t="shared" si="4"/>
        <v>1</v>
      </c>
      <c r="O59" s="55">
        <v>1</v>
      </c>
      <c r="P59" s="29">
        <f>IF(O59=1,SUM($O$43:O59),0)</f>
        <v>10</v>
      </c>
      <c r="Q59" s="29">
        <f t="shared" si="5"/>
        <v>17</v>
      </c>
      <c r="R59" s="21">
        <v>0</v>
      </c>
      <c r="S59" s="29"/>
      <c r="T59"/>
      <c r="U59"/>
      <c r="V59"/>
      <c r="W59"/>
      <c r="X59"/>
      <c r="Y59"/>
      <c r="Z59"/>
      <c r="AD59"/>
    </row>
    <row r="60" spans="1:30" ht="15" customHeight="1" x14ac:dyDescent="0.25">
      <c r="A60" s="56">
        <v>18</v>
      </c>
      <c r="B60" s="2" t="s">
        <v>48</v>
      </c>
      <c r="C60" s="2" t="s">
        <v>140</v>
      </c>
      <c r="D60" s="2" t="s">
        <v>24</v>
      </c>
      <c r="E60" s="22">
        <v>96.63</v>
      </c>
      <c r="F60" s="21">
        <v>6692.59</v>
      </c>
      <c r="G60" s="29">
        <f t="shared" si="7"/>
        <v>0</v>
      </c>
      <c r="H60" s="29">
        <f t="shared" si="7"/>
        <v>0</v>
      </c>
      <c r="I60" s="29">
        <f t="shared" si="7"/>
        <v>0</v>
      </c>
      <c r="J60" s="29">
        <f t="shared" si="7"/>
        <v>1</v>
      </c>
      <c r="K60" s="29">
        <f t="shared" si="7"/>
        <v>0</v>
      </c>
      <c r="L60" s="29">
        <f t="shared" si="7"/>
        <v>0</v>
      </c>
      <c r="M60" s="29">
        <f t="shared" si="4"/>
        <v>1</v>
      </c>
      <c r="O60" s="55">
        <v>0</v>
      </c>
      <c r="P60" s="29">
        <f>IF(O60=1,SUM($O$43:O60),0)</f>
        <v>0</v>
      </c>
      <c r="Q60" s="29">
        <f t="shared" si="5"/>
        <v>0</v>
      </c>
      <c r="R60" s="21">
        <v>0</v>
      </c>
      <c r="S60" s="29"/>
      <c r="T60"/>
      <c r="U60"/>
      <c r="V60"/>
      <c r="W60"/>
      <c r="X60"/>
      <c r="Y60"/>
      <c r="Z60"/>
    </row>
    <row r="61" spans="1:30" ht="15" customHeight="1" x14ac:dyDescent="0.25">
      <c r="A61" s="56">
        <v>19</v>
      </c>
      <c r="B61" s="2" t="s">
        <v>52</v>
      </c>
      <c r="C61" s="2" t="s">
        <v>138</v>
      </c>
      <c r="D61" s="2" t="s">
        <v>28</v>
      </c>
      <c r="E61" s="22">
        <v>95.85</v>
      </c>
      <c r="F61" s="21">
        <v>7701.23</v>
      </c>
      <c r="G61" s="29">
        <f t="shared" si="7"/>
        <v>0</v>
      </c>
      <c r="H61" s="29">
        <f t="shared" si="7"/>
        <v>0</v>
      </c>
      <c r="I61" s="29">
        <f t="shared" si="7"/>
        <v>0</v>
      </c>
      <c r="J61" s="29">
        <f t="shared" si="7"/>
        <v>0</v>
      </c>
      <c r="K61" s="29">
        <f t="shared" si="7"/>
        <v>1</v>
      </c>
      <c r="L61" s="29">
        <f t="shared" si="7"/>
        <v>0</v>
      </c>
      <c r="M61" s="29">
        <f t="shared" si="4"/>
        <v>1</v>
      </c>
      <c r="O61" s="55">
        <v>0</v>
      </c>
      <c r="P61" s="29">
        <f>IF(O61=1,SUM($O$43:O61),0)</f>
        <v>0</v>
      </c>
      <c r="Q61" s="29">
        <f t="shared" si="5"/>
        <v>0</v>
      </c>
      <c r="R61" s="21">
        <v>0</v>
      </c>
      <c r="S61" s="29"/>
      <c r="T61"/>
      <c r="U61"/>
      <c r="V61"/>
      <c r="W61"/>
      <c r="X61"/>
      <c r="Y61"/>
      <c r="Z61"/>
    </row>
    <row r="62" spans="1:30" customFormat="1" ht="15" customHeight="1" x14ac:dyDescent="0.25">
      <c r="A62" s="56">
        <v>20</v>
      </c>
      <c r="B62" s="2" t="s">
        <v>53</v>
      </c>
      <c r="C62" s="2" t="s">
        <v>136</v>
      </c>
      <c r="D62" s="2" t="s">
        <v>25</v>
      </c>
      <c r="E62" s="22">
        <v>92.39</v>
      </c>
      <c r="F62" s="21">
        <v>6709.32</v>
      </c>
      <c r="G62" s="29">
        <f t="shared" si="7"/>
        <v>0</v>
      </c>
      <c r="H62" s="29">
        <f t="shared" si="7"/>
        <v>1</v>
      </c>
      <c r="I62" s="29">
        <f t="shared" si="7"/>
        <v>0</v>
      </c>
      <c r="J62" s="29">
        <f t="shared" si="7"/>
        <v>0</v>
      </c>
      <c r="K62" s="29">
        <f t="shared" si="7"/>
        <v>0</v>
      </c>
      <c r="L62" s="29">
        <f t="shared" si="7"/>
        <v>0</v>
      </c>
      <c r="M62" s="29">
        <f t="shared" si="4"/>
        <v>1</v>
      </c>
      <c r="N62" s="12"/>
      <c r="O62" s="55">
        <v>0</v>
      </c>
      <c r="P62" s="29">
        <f>IF(O62=1,SUM($O$43:O62),0)</f>
        <v>0</v>
      </c>
      <c r="Q62" s="29">
        <f t="shared" si="5"/>
        <v>0</v>
      </c>
      <c r="R62" s="21">
        <v>0</v>
      </c>
      <c r="S62" s="29"/>
    </row>
    <row r="63" spans="1:30" customFormat="1" ht="15" customHeight="1" x14ac:dyDescent="0.25">
      <c r="A63" s="56">
        <v>21</v>
      </c>
      <c r="B63" s="2" t="s">
        <v>55</v>
      </c>
      <c r="C63" s="2" t="s">
        <v>141</v>
      </c>
      <c r="D63" s="2" t="s">
        <v>24</v>
      </c>
      <c r="E63" s="22">
        <v>92.25</v>
      </c>
      <c r="F63" s="21">
        <v>5752.93</v>
      </c>
      <c r="G63" s="29">
        <f t="shared" ref="G63:L72" si="8">--($D63=G$42)</f>
        <v>0</v>
      </c>
      <c r="H63" s="29">
        <f t="shared" si="8"/>
        <v>0</v>
      </c>
      <c r="I63" s="29">
        <f t="shared" si="8"/>
        <v>0</v>
      </c>
      <c r="J63" s="29">
        <f t="shared" si="8"/>
        <v>1</v>
      </c>
      <c r="K63" s="29">
        <f t="shared" si="8"/>
        <v>0</v>
      </c>
      <c r="L63" s="29">
        <f t="shared" si="8"/>
        <v>0</v>
      </c>
      <c r="M63" s="29">
        <f t="shared" si="4"/>
        <v>1</v>
      </c>
      <c r="N63" s="12"/>
      <c r="O63" s="55">
        <v>0</v>
      </c>
      <c r="P63" s="29">
        <f>IF(O63=1,SUM($O$43:O63),0)</f>
        <v>0</v>
      </c>
      <c r="Q63" s="29">
        <f t="shared" si="5"/>
        <v>0</v>
      </c>
      <c r="R63" s="21">
        <v>0</v>
      </c>
      <c r="S63" s="29"/>
    </row>
    <row r="64" spans="1:30" customFormat="1" ht="15" customHeight="1" x14ac:dyDescent="0.25">
      <c r="A64" s="56">
        <v>22</v>
      </c>
      <c r="B64" s="2" t="s">
        <v>57</v>
      </c>
      <c r="C64" s="2" t="s">
        <v>140</v>
      </c>
      <c r="D64" s="2" t="s">
        <v>24</v>
      </c>
      <c r="E64" s="22">
        <v>91.98</v>
      </c>
      <c r="F64" s="21">
        <v>6620.92</v>
      </c>
      <c r="G64" s="29">
        <f t="shared" si="8"/>
        <v>0</v>
      </c>
      <c r="H64" s="29">
        <f t="shared" si="8"/>
        <v>0</v>
      </c>
      <c r="I64" s="29">
        <f t="shared" si="8"/>
        <v>0</v>
      </c>
      <c r="J64" s="29">
        <f t="shared" si="8"/>
        <v>1</v>
      </c>
      <c r="K64" s="29">
        <f t="shared" si="8"/>
        <v>0</v>
      </c>
      <c r="L64" s="29">
        <f t="shared" si="8"/>
        <v>0</v>
      </c>
      <c r="M64" s="29">
        <f t="shared" si="4"/>
        <v>1</v>
      </c>
      <c r="N64" s="12"/>
      <c r="O64" s="55">
        <v>0</v>
      </c>
      <c r="P64" s="29">
        <f>IF(O64=1,SUM($O$43:O64),0)</f>
        <v>0</v>
      </c>
      <c r="Q64" s="29">
        <f t="shared" si="5"/>
        <v>0</v>
      </c>
      <c r="R64" s="21">
        <v>0</v>
      </c>
      <c r="S64" s="29"/>
    </row>
    <row r="65" spans="1:19" customFormat="1" ht="15" customHeight="1" x14ac:dyDescent="0.25">
      <c r="A65" s="56">
        <v>23</v>
      </c>
      <c r="B65" s="2" t="s">
        <v>51</v>
      </c>
      <c r="C65" s="2" t="s">
        <v>139</v>
      </c>
      <c r="D65" s="2" t="s">
        <v>24</v>
      </c>
      <c r="E65" s="22">
        <v>91.72</v>
      </c>
      <c r="F65" s="21">
        <v>6873.71</v>
      </c>
      <c r="G65" s="29">
        <f t="shared" si="8"/>
        <v>0</v>
      </c>
      <c r="H65" s="29">
        <f t="shared" si="8"/>
        <v>0</v>
      </c>
      <c r="I65" s="29">
        <f t="shared" si="8"/>
        <v>0</v>
      </c>
      <c r="J65" s="29">
        <f t="shared" si="8"/>
        <v>1</v>
      </c>
      <c r="K65" s="29">
        <f t="shared" si="8"/>
        <v>0</v>
      </c>
      <c r="L65" s="29">
        <f t="shared" si="8"/>
        <v>0</v>
      </c>
      <c r="M65" s="29">
        <f t="shared" si="4"/>
        <v>1</v>
      </c>
      <c r="N65" s="12"/>
      <c r="O65" s="55">
        <v>0</v>
      </c>
      <c r="P65" s="29">
        <f>IF(O65=1,SUM($O$43:O65),0)</f>
        <v>0</v>
      </c>
      <c r="Q65" s="29">
        <f t="shared" si="5"/>
        <v>0</v>
      </c>
      <c r="R65" s="21">
        <v>0</v>
      </c>
      <c r="S65" s="29"/>
    </row>
    <row r="66" spans="1:19" customFormat="1" ht="15" customHeight="1" x14ac:dyDescent="0.25">
      <c r="A66" s="56">
        <v>24</v>
      </c>
      <c r="B66" s="2" t="s">
        <v>58</v>
      </c>
      <c r="C66" s="2" t="s">
        <v>138</v>
      </c>
      <c r="D66" s="2" t="s">
        <v>24</v>
      </c>
      <c r="E66" s="22">
        <v>88.05</v>
      </c>
      <c r="F66" s="21">
        <v>6841.34</v>
      </c>
      <c r="G66" s="29">
        <f t="shared" si="8"/>
        <v>0</v>
      </c>
      <c r="H66" s="29">
        <f t="shared" si="8"/>
        <v>0</v>
      </c>
      <c r="I66" s="29">
        <f t="shared" si="8"/>
        <v>0</v>
      </c>
      <c r="J66" s="29">
        <f t="shared" si="8"/>
        <v>1</v>
      </c>
      <c r="K66" s="29">
        <f t="shared" si="8"/>
        <v>0</v>
      </c>
      <c r="L66" s="29">
        <f t="shared" si="8"/>
        <v>0</v>
      </c>
      <c r="M66" s="29">
        <f t="shared" si="4"/>
        <v>1</v>
      </c>
      <c r="N66" s="12"/>
      <c r="O66" s="55">
        <v>0</v>
      </c>
      <c r="P66" s="29">
        <f>IF(O66=1,SUM($O$43:O66),0)</f>
        <v>0</v>
      </c>
      <c r="Q66" s="29">
        <f t="shared" si="5"/>
        <v>0</v>
      </c>
      <c r="R66" s="21">
        <v>0</v>
      </c>
      <c r="S66" s="29"/>
    </row>
    <row r="67" spans="1:19" customFormat="1" ht="15" customHeight="1" x14ac:dyDescent="0.25">
      <c r="A67" s="56">
        <v>25</v>
      </c>
      <c r="B67" s="2" t="s">
        <v>54</v>
      </c>
      <c r="C67" s="2" t="s">
        <v>142</v>
      </c>
      <c r="D67" s="2" t="s">
        <v>28</v>
      </c>
      <c r="E67" s="22">
        <v>86.66</v>
      </c>
      <c r="F67" s="21">
        <v>6538.65</v>
      </c>
      <c r="G67" s="29">
        <f t="shared" si="8"/>
        <v>0</v>
      </c>
      <c r="H67" s="29">
        <f t="shared" si="8"/>
        <v>0</v>
      </c>
      <c r="I67" s="29">
        <f t="shared" si="8"/>
        <v>0</v>
      </c>
      <c r="J67" s="29">
        <f t="shared" si="8"/>
        <v>0</v>
      </c>
      <c r="K67" s="29">
        <f t="shared" si="8"/>
        <v>1</v>
      </c>
      <c r="L67" s="29">
        <f t="shared" si="8"/>
        <v>0</v>
      </c>
      <c r="M67" s="29">
        <f t="shared" si="4"/>
        <v>1</v>
      </c>
      <c r="N67" s="12"/>
      <c r="O67" s="55">
        <v>0</v>
      </c>
      <c r="P67" s="29">
        <f>IF(O67=1,SUM($O$43:O67),0)</f>
        <v>0</v>
      </c>
      <c r="Q67" s="29">
        <f t="shared" si="5"/>
        <v>0</v>
      </c>
      <c r="R67" s="21">
        <v>0</v>
      </c>
      <c r="S67" s="29"/>
    </row>
    <row r="68" spans="1:19" customFormat="1" ht="15" customHeight="1" x14ac:dyDescent="0.25">
      <c r="A68" s="56">
        <v>26</v>
      </c>
      <c r="B68" s="2" t="s">
        <v>61</v>
      </c>
      <c r="C68" s="2" t="s">
        <v>139</v>
      </c>
      <c r="D68" s="2" t="s">
        <v>26</v>
      </c>
      <c r="E68" s="22">
        <v>86.61</v>
      </c>
      <c r="F68" s="21">
        <v>6655.16</v>
      </c>
      <c r="G68" s="29">
        <f t="shared" si="8"/>
        <v>0</v>
      </c>
      <c r="H68" s="29">
        <f t="shared" si="8"/>
        <v>0</v>
      </c>
      <c r="I68" s="29">
        <f t="shared" si="8"/>
        <v>1</v>
      </c>
      <c r="J68" s="29">
        <f t="shared" si="8"/>
        <v>0</v>
      </c>
      <c r="K68" s="29">
        <f t="shared" si="8"/>
        <v>0</v>
      </c>
      <c r="L68" s="29">
        <f t="shared" si="8"/>
        <v>0</v>
      </c>
      <c r="M68" s="29">
        <f t="shared" si="4"/>
        <v>1</v>
      </c>
      <c r="N68" s="12"/>
      <c r="O68" s="55">
        <v>0</v>
      </c>
      <c r="P68" s="29">
        <f>IF(O68=1,SUM($O$43:O68),0)</f>
        <v>0</v>
      </c>
      <c r="Q68" s="29">
        <f t="shared" si="5"/>
        <v>0</v>
      </c>
      <c r="R68" s="21">
        <v>0</v>
      </c>
      <c r="S68" s="29"/>
    </row>
    <row r="69" spans="1:19" customFormat="1" ht="15" customHeight="1" x14ac:dyDescent="0.25">
      <c r="A69" s="56">
        <v>27</v>
      </c>
      <c r="B69" s="2" t="s">
        <v>59</v>
      </c>
      <c r="C69" s="2" t="s">
        <v>138</v>
      </c>
      <c r="D69" s="2" t="s">
        <v>24</v>
      </c>
      <c r="E69" s="22">
        <v>83.49</v>
      </c>
      <c r="F69" s="21">
        <v>6658.63</v>
      </c>
      <c r="G69" s="29">
        <f t="shared" si="8"/>
        <v>0</v>
      </c>
      <c r="H69" s="29">
        <f t="shared" si="8"/>
        <v>0</v>
      </c>
      <c r="I69" s="29">
        <f t="shared" si="8"/>
        <v>0</v>
      </c>
      <c r="J69" s="29">
        <f t="shared" si="8"/>
        <v>1</v>
      </c>
      <c r="K69" s="29">
        <f t="shared" si="8"/>
        <v>0</v>
      </c>
      <c r="L69" s="29">
        <f t="shared" si="8"/>
        <v>0</v>
      </c>
      <c r="M69" s="29">
        <f t="shared" si="4"/>
        <v>1</v>
      </c>
      <c r="N69" s="12"/>
      <c r="O69" s="55">
        <v>0</v>
      </c>
      <c r="P69" s="29">
        <f>IF(O69=1,SUM($O$43:O69),0)</f>
        <v>0</v>
      </c>
      <c r="Q69" s="29">
        <f t="shared" si="5"/>
        <v>0</v>
      </c>
      <c r="R69" s="21">
        <v>0</v>
      </c>
      <c r="S69" s="29"/>
    </row>
    <row r="70" spans="1:19" customFormat="1" ht="15" customHeight="1" x14ac:dyDescent="0.25">
      <c r="A70" s="56">
        <v>28</v>
      </c>
      <c r="B70" s="2" t="s">
        <v>65</v>
      </c>
      <c r="C70" s="2" t="s">
        <v>142</v>
      </c>
      <c r="D70" s="2" t="s">
        <v>24</v>
      </c>
      <c r="E70" s="22">
        <v>83.07</v>
      </c>
      <c r="F70" s="21">
        <v>6779.48</v>
      </c>
      <c r="G70" s="29">
        <f t="shared" si="8"/>
        <v>0</v>
      </c>
      <c r="H70" s="29">
        <f t="shared" si="8"/>
        <v>0</v>
      </c>
      <c r="I70" s="29">
        <f t="shared" si="8"/>
        <v>0</v>
      </c>
      <c r="J70" s="29">
        <f t="shared" si="8"/>
        <v>1</v>
      </c>
      <c r="K70" s="29">
        <f t="shared" si="8"/>
        <v>0</v>
      </c>
      <c r="L70" s="29">
        <f t="shared" si="8"/>
        <v>0</v>
      </c>
      <c r="M70" s="29">
        <f t="shared" si="4"/>
        <v>1</v>
      </c>
      <c r="N70" s="12"/>
      <c r="O70" s="55">
        <v>0</v>
      </c>
      <c r="P70" s="29">
        <f>IF(O70=1,SUM($O$43:O70),0)</f>
        <v>0</v>
      </c>
      <c r="Q70" s="29">
        <f t="shared" si="5"/>
        <v>0</v>
      </c>
      <c r="R70" s="21">
        <v>0</v>
      </c>
      <c r="S70" s="29"/>
    </row>
    <row r="71" spans="1:19" customFormat="1" ht="15" customHeight="1" x14ac:dyDescent="0.25">
      <c r="A71" s="56">
        <v>29</v>
      </c>
      <c r="B71" s="2" t="s">
        <v>71</v>
      </c>
      <c r="C71" s="2" t="s">
        <v>143</v>
      </c>
      <c r="D71" s="2" t="s">
        <v>25</v>
      </c>
      <c r="E71" s="22">
        <v>82.22</v>
      </c>
      <c r="F71" s="21">
        <v>5654.94</v>
      </c>
      <c r="G71" s="29">
        <f t="shared" si="8"/>
        <v>0</v>
      </c>
      <c r="H71" s="29">
        <f t="shared" si="8"/>
        <v>1</v>
      </c>
      <c r="I71" s="29">
        <f t="shared" si="8"/>
        <v>0</v>
      </c>
      <c r="J71" s="29">
        <f t="shared" si="8"/>
        <v>0</v>
      </c>
      <c r="K71" s="29">
        <f t="shared" si="8"/>
        <v>0</v>
      </c>
      <c r="L71" s="29">
        <f t="shared" si="8"/>
        <v>0</v>
      </c>
      <c r="M71" s="29">
        <f t="shared" si="4"/>
        <v>1</v>
      </c>
      <c r="N71" s="12"/>
      <c r="O71" s="55">
        <v>0</v>
      </c>
      <c r="P71" s="29">
        <f>IF(O71=1,SUM($O$43:O71),0)</f>
        <v>0</v>
      </c>
      <c r="Q71" s="29">
        <f t="shared" si="5"/>
        <v>0</v>
      </c>
      <c r="R71" s="21">
        <v>0</v>
      </c>
      <c r="S71" s="29"/>
    </row>
    <row r="72" spans="1:19" customFormat="1" ht="15" customHeight="1" x14ac:dyDescent="0.25">
      <c r="A72" s="56">
        <v>30</v>
      </c>
      <c r="B72" s="2" t="s">
        <v>56</v>
      </c>
      <c r="C72" s="2" t="s">
        <v>142</v>
      </c>
      <c r="D72" s="2" t="s">
        <v>23</v>
      </c>
      <c r="E72" s="22">
        <v>80.72</v>
      </c>
      <c r="F72" s="21">
        <v>5748.58</v>
      </c>
      <c r="G72" s="29">
        <f t="shared" si="8"/>
        <v>1</v>
      </c>
      <c r="H72" s="29">
        <f t="shared" si="8"/>
        <v>0</v>
      </c>
      <c r="I72" s="29">
        <f t="shared" si="8"/>
        <v>0</v>
      </c>
      <c r="J72" s="29">
        <f t="shared" si="8"/>
        <v>0</v>
      </c>
      <c r="K72" s="29">
        <f t="shared" si="8"/>
        <v>0</v>
      </c>
      <c r="L72" s="29">
        <f t="shared" si="8"/>
        <v>0</v>
      </c>
      <c r="M72" s="29">
        <f t="shared" si="4"/>
        <v>1</v>
      </c>
      <c r="N72" s="12"/>
      <c r="O72" s="55">
        <v>0</v>
      </c>
      <c r="P72" s="29">
        <f>IF(O72=1,SUM($O$43:O72),0)</f>
        <v>0</v>
      </c>
      <c r="Q72" s="29">
        <f t="shared" si="5"/>
        <v>0</v>
      </c>
      <c r="R72" s="21">
        <v>0</v>
      </c>
      <c r="S72" s="29"/>
    </row>
    <row r="73" spans="1:19" customFormat="1" ht="15" customHeight="1" x14ac:dyDescent="0.25">
      <c r="A73" s="56">
        <v>31</v>
      </c>
      <c r="B73" s="2" t="s">
        <v>69</v>
      </c>
      <c r="C73" s="2" t="s">
        <v>139</v>
      </c>
      <c r="D73" s="2" t="s">
        <v>24</v>
      </c>
      <c r="E73" s="22">
        <v>77.489999999999995</v>
      </c>
      <c r="F73" s="21">
        <v>5190.88</v>
      </c>
      <c r="G73" s="29">
        <f t="shared" ref="G73:L82" si="9">--($D73=G$42)</f>
        <v>0</v>
      </c>
      <c r="H73" s="29">
        <f t="shared" si="9"/>
        <v>0</v>
      </c>
      <c r="I73" s="29">
        <f t="shared" si="9"/>
        <v>0</v>
      </c>
      <c r="J73" s="29">
        <f t="shared" si="9"/>
        <v>1</v>
      </c>
      <c r="K73" s="29">
        <f t="shared" si="9"/>
        <v>0</v>
      </c>
      <c r="L73" s="29">
        <f t="shared" si="9"/>
        <v>0</v>
      </c>
      <c r="M73" s="29">
        <f t="shared" si="4"/>
        <v>1</v>
      </c>
      <c r="N73" s="12"/>
      <c r="O73" s="55">
        <v>0</v>
      </c>
      <c r="P73" s="29">
        <f>IF(O73=1,SUM($O$43:O73),0)</f>
        <v>0</v>
      </c>
      <c r="Q73" s="29">
        <f t="shared" si="5"/>
        <v>0</v>
      </c>
      <c r="R73" s="21">
        <v>0</v>
      </c>
      <c r="S73" s="29"/>
    </row>
    <row r="74" spans="1:19" customFormat="1" ht="15" customHeight="1" x14ac:dyDescent="0.25">
      <c r="A74" s="56">
        <v>32</v>
      </c>
      <c r="B74" s="2" t="s">
        <v>70</v>
      </c>
      <c r="C74" s="2" t="s">
        <v>136</v>
      </c>
      <c r="D74" s="2" t="s">
        <v>24</v>
      </c>
      <c r="E74" s="22">
        <v>77.42</v>
      </c>
      <c r="F74" s="21">
        <v>5593.51</v>
      </c>
      <c r="G74" s="29">
        <f t="shared" si="9"/>
        <v>0</v>
      </c>
      <c r="H74" s="29">
        <f t="shared" si="9"/>
        <v>0</v>
      </c>
      <c r="I74" s="29">
        <f t="shared" si="9"/>
        <v>0</v>
      </c>
      <c r="J74" s="29">
        <f t="shared" si="9"/>
        <v>1</v>
      </c>
      <c r="K74" s="29">
        <f t="shared" si="9"/>
        <v>0</v>
      </c>
      <c r="L74" s="29">
        <f t="shared" si="9"/>
        <v>0</v>
      </c>
      <c r="M74" s="29">
        <f t="shared" si="4"/>
        <v>1</v>
      </c>
      <c r="N74" s="12"/>
      <c r="O74" s="55">
        <v>0</v>
      </c>
      <c r="P74" s="29">
        <f>IF(O74=1,SUM($O$43:O74),0)</f>
        <v>0</v>
      </c>
      <c r="Q74" s="29">
        <f t="shared" si="5"/>
        <v>0</v>
      </c>
      <c r="R74" s="21">
        <v>0</v>
      </c>
      <c r="S74" s="29"/>
    </row>
    <row r="75" spans="1:19" customFormat="1" ht="15" customHeight="1" x14ac:dyDescent="0.25">
      <c r="A75" s="56">
        <v>33</v>
      </c>
      <c r="B75" s="2" t="s">
        <v>60</v>
      </c>
      <c r="C75" s="2" t="s">
        <v>137</v>
      </c>
      <c r="D75" s="2" t="s">
        <v>28</v>
      </c>
      <c r="E75" s="22">
        <v>76.05</v>
      </c>
      <c r="F75" s="21">
        <v>4369.8599999999997</v>
      </c>
      <c r="G75" s="29">
        <f t="shared" si="9"/>
        <v>0</v>
      </c>
      <c r="H75" s="29">
        <f t="shared" si="9"/>
        <v>0</v>
      </c>
      <c r="I75" s="29">
        <f t="shared" si="9"/>
        <v>0</v>
      </c>
      <c r="J75" s="29">
        <f t="shared" si="9"/>
        <v>0</v>
      </c>
      <c r="K75" s="29">
        <f t="shared" si="9"/>
        <v>1</v>
      </c>
      <c r="L75" s="29">
        <f t="shared" si="9"/>
        <v>0</v>
      </c>
      <c r="M75" s="29">
        <f t="shared" si="4"/>
        <v>1</v>
      </c>
      <c r="N75" s="12"/>
      <c r="O75" s="55">
        <v>0</v>
      </c>
      <c r="P75" s="29">
        <f>IF(O75=1,SUM($O$43:O75),0)</f>
        <v>0</v>
      </c>
      <c r="Q75" s="29">
        <f t="shared" ref="Q75:Q106" si="10">O75*A75</f>
        <v>0</v>
      </c>
      <c r="R75" s="21">
        <v>0</v>
      </c>
      <c r="S75" s="29"/>
    </row>
    <row r="76" spans="1:19" ht="15" customHeight="1" x14ac:dyDescent="0.25">
      <c r="A76" s="56">
        <v>34</v>
      </c>
      <c r="B76" s="2" t="s">
        <v>63</v>
      </c>
      <c r="C76" s="2" t="s">
        <v>136</v>
      </c>
      <c r="D76" s="2" t="s">
        <v>28</v>
      </c>
      <c r="E76" s="22">
        <v>75.25</v>
      </c>
      <c r="F76" s="21">
        <v>5991.13</v>
      </c>
      <c r="G76" s="29">
        <f t="shared" si="9"/>
        <v>0</v>
      </c>
      <c r="H76" s="29">
        <f t="shared" si="9"/>
        <v>0</v>
      </c>
      <c r="I76" s="29">
        <f t="shared" si="9"/>
        <v>0</v>
      </c>
      <c r="J76" s="29">
        <f t="shared" si="9"/>
        <v>0</v>
      </c>
      <c r="K76" s="29">
        <f t="shared" si="9"/>
        <v>1</v>
      </c>
      <c r="L76" s="29">
        <f t="shared" si="9"/>
        <v>0</v>
      </c>
      <c r="M76" s="29">
        <f t="shared" si="4"/>
        <v>1</v>
      </c>
      <c r="O76" s="55">
        <v>0</v>
      </c>
      <c r="P76" s="29">
        <f>IF(O76=1,SUM($O$43:O76),0)</f>
        <v>0</v>
      </c>
      <c r="Q76" s="29">
        <f t="shared" si="10"/>
        <v>0</v>
      </c>
      <c r="R76" s="21">
        <v>0</v>
      </c>
      <c r="S76" s="29"/>
    </row>
    <row r="77" spans="1:19" ht="15" customHeight="1" x14ac:dyDescent="0.25">
      <c r="A77" s="56">
        <v>35</v>
      </c>
      <c r="B77" s="2" t="s">
        <v>74</v>
      </c>
      <c r="C77" s="2" t="s">
        <v>142</v>
      </c>
      <c r="D77" s="2" t="s">
        <v>27</v>
      </c>
      <c r="E77" s="22">
        <v>75.22</v>
      </c>
      <c r="F77" s="21">
        <v>4706.3100000000004</v>
      </c>
      <c r="G77" s="29">
        <f t="shared" si="9"/>
        <v>0</v>
      </c>
      <c r="H77" s="29">
        <f t="shared" si="9"/>
        <v>0</v>
      </c>
      <c r="I77" s="29">
        <f t="shared" si="9"/>
        <v>0</v>
      </c>
      <c r="J77" s="29">
        <f t="shared" si="9"/>
        <v>0</v>
      </c>
      <c r="K77" s="29">
        <f t="shared" si="9"/>
        <v>0</v>
      </c>
      <c r="L77" s="29">
        <f t="shared" si="9"/>
        <v>1</v>
      </c>
      <c r="M77" s="29">
        <f t="shared" si="4"/>
        <v>1</v>
      </c>
      <c r="O77" s="55">
        <v>0</v>
      </c>
      <c r="P77" s="29">
        <f>IF(O77=1,SUM($O$43:O77),0)</f>
        <v>0</v>
      </c>
      <c r="Q77" s="29">
        <f t="shared" si="10"/>
        <v>0</v>
      </c>
      <c r="R77" s="21">
        <v>0</v>
      </c>
      <c r="S77" s="29"/>
    </row>
    <row r="78" spans="1:19" ht="15" customHeight="1" x14ac:dyDescent="0.25">
      <c r="A78" s="56">
        <v>36</v>
      </c>
      <c r="B78" s="2" t="s">
        <v>67</v>
      </c>
      <c r="C78" s="2" t="s">
        <v>147</v>
      </c>
      <c r="D78" s="2" t="s">
        <v>26</v>
      </c>
      <c r="E78" s="22">
        <v>75.05</v>
      </c>
      <c r="F78" s="21">
        <v>5909.02</v>
      </c>
      <c r="G78" s="29">
        <f t="shared" si="9"/>
        <v>0</v>
      </c>
      <c r="H78" s="29">
        <f t="shared" si="9"/>
        <v>0</v>
      </c>
      <c r="I78" s="29">
        <f t="shared" si="9"/>
        <v>1</v>
      </c>
      <c r="J78" s="29">
        <f t="shared" si="9"/>
        <v>0</v>
      </c>
      <c r="K78" s="29">
        <f t="shared" si="9"/>
        <v>0</v>
      </c>
      <c r="L78" s="29">
        <f t="shared" si="9"/>
        <v>0</v>
      </c>
      <c r="M78" s="29">
        <f t="shared" si="4"/>
        <v>1</v>
      </c>
      <c r="O78" s="55">
        <v>0</v>
      </c>
      <c r="P78" s="29">
        <f>IF(O78=1,SUM($O$43:O78),0)</f>
        <v>0</v>
      </c>
      <c r="Q78" s="29">
        <f t="shared" si="10"/>
        <v>0</v>
      </c>
      <c r="R78" s="21">
        <v>0</v>
      </c>
      <c r="S78" s="29"/>
    </row>
    <row r="79" spans="1:19" ht="15" customHeight="1" x14ac:dyDescent="0.25">
      <c r="A79" s="56">
        <v>37</v>
      </c>
      <c r="B79" s="2" t="s">
        <v>68</v>
      </c>
      <c r="C79" s="2" t="s">
        <v>137</v>
      </c>
      <c r="D79" s="2" t="s">
        <v>28</v>
      </c>
      <c r="E79" s="22">
        <v>74.290000000000006</v>
      </c>
      <c r="F79" s="21">
        <v>4318.32</v>
      </c>
      <c r="G79" s="29">
        <f t="shared" si="9"/>
        <v>0</v>
      </c>
      <c r="H79" s="29">
        <f t="shared" si="9"/>
        <v>0</v>
      </c>
      <c r="I79" s="29">
        <f t="shared" si="9"/>
        <v>0</v>
      </c>
      <c r="J79" s="29">
        <f t="shared" si="9"/>
        <v>0</v>
      </c>
      <c r="K79" s="29">
        <f t="shared" si="9"/>
        <v>1</v>
      </c>
      <c r="L79" s="29">
        <f t="shared" si="9"/>
        <v>0</v>
      </c>
      <c r="M79" s="29">
        <f t="shared" si="4"/>
        <v>1</v>
      </c>
      <c r="O79" s="55">
        <v>0</v>
      </c>
      <c r="P79" s="29">
        <f>IF(O79=1,SUM($O$43:O79),0)</f>
        <v>0</v>
      </c>
      <c r="Q79" s="29">
        <f t="shared" si="10"/>
        <v>0</v>
      </c>
      <c r="R79" s="21">
        <v>0</v>
      </c>
      <c r="S79" s="29"/>
    </row>
    <row r="80" spans="1:19" ht="15" customHeight="1" x14ac:dyDescent="0.25">
      <c r="A80" s="56">
        <v>38</v>
      </c>
      <c r="B80" s="2" t="s">
        <v>64</v>
      </c>
      <c r="C80" s="2" t="s">
        <v>147</v>
      </c>
      <c r="D80" s="2" t="s">
        <v>23</v>
      </c>
      <c r="E80" s="22">
        <v>74.28</v>
      </c>
      <c r="F80" s="21">
        <v>4425.72</v>
      </c>
      <c r="G80" s="29">
        <f t="shared" si="9"/>
        <v>1</v>
      </c>
      <c r="H80" s="29">
        <f t="shared" si="9"/>
        <v>0</v>
      </c>
      <c r="I80" s="29">
        <f t="shared" si="9"/>
        <v>0</v>
      </c>
      <c r="J80" s="29">
        <f t="shared" si="9"/>
        <v>0</v>
      </c>
      <c r="K80" s="29">
        <f t="shared" si="9"/>
        <v>0</v>
      </c>
      <c r="L80" s="29">
        <f t="shared" si="9"/>
        <v>0</v>
      </c>
      <c r="M80" s="29">
        <f t="shared" si="4"/>
        <v>1</v>
      </c>
      <c r="O80" s="55">
        <v>0</v>
      </c>
      <c r="P80" s="29">
        <f>IF(O80=1,SUM($O$43:O80),0)</f>
        <v>0</v>
      </c>
      <c r="Q80" s="29">
        <f t="shared" si="10"/>
        <v>0</v>
      </c>
      <c r="R80" s="21">
        <v>0</v>
      </c>
      <c r="S80" s="29"/>
    </row>
    <row r="81" spans="1:19" ht="15" customHeight="1" x14ac:dyDescent="0.25">
      <c r="A81" s="56">
        <v>39</v>
      </c>
      <c r="B81" s="2" t="s">
        <v>62</v>
      </c>
      <c r="C81" s="2" t="s">
        <v>140</v>
      </c>
      <c r="D81" s="2" t="s">
        <v>24</v>
      </c>
      <c r="E81" s="22">
        <v>70.959999999999994</v>
      </c>
      <c r="F81" s="21">
        <v>5962.51</v>
      </c>
      <c r="G81" s="29">
        <f t="shared" si="9"/>
        <v>0</v>
      </c>
      <c r="H81" s="29">
        <f t="shared" si="9"/>
        <v>0</v>
      </c>
      <c r="I81" s="29">
        <f t="shared" si="9"/>
        <v>0</v>
      </c>
      <c r="J81" s="29">
        <f t="shared" si="9"/>
        <v>1</v>
      </c>
      <c r="K81" s="29">
        <f t="shared" si="9"/>
        <v>0</v>
      </c>
      <c r="L81" s="29">
        <f t="shared" si="9"/>
        <v>0</v>
      </c>
      <c r="M81" s="29">
        <f t="shared" si="4"/>
        <v>1</v>
      </c>
      <c r="O81" s="55">
        <v>0</v>
      </c>
      <c r="P81" s="29">
        <f>IF(O81=1,SUM($O$43:O81),0)</f>
        <v>0</v>
      </c>
      <c r="Q81" s="29">
        <f t="shared" si="10"/>
        <v>0</v>
      </c>
      <c r="R81" s="21">
        <v>0</v>
      </c>
      <c r="S81" s="29"/>
    </row>
    <row r="82" spans="1:19" ht="15" customHeight="1" x14ac:dyDescent="0.25">
      <c r="A82" s="56">
        <v>40</v>
      </c>
      <c r="B82" s="2" t="s">
        <v>75</v>
      </c>
      <c r="C82" s="2" t="s">
        <v>147</v>
      </c>
      <c r="D82" s="2" t="s">
        <v>24</v>
      </c>
      <c r="E82" s="22">
        <v>69.05</v>
      </c>
      <c r="F82" s="21">
        <v>5592.78</v>
      </c>
      <c r="G82" s="29">
        <f t="shared" si="9"/>
        <v>0</v>
      </c>
      <c r="H82" s="29">
        <f t="shared" si="9"/>
        <v>0</v>
      </c>
      <c r="I82" s="29">
        <f t="shared" si="9"/>
        <v>0</v>
      </c>
      <c r="J82" s="29">
        <f t="shared" si="9"/>
        <v>1</v>
      </c>
      <c r="K82" s="29">
        <f t="shared" si="9"/>
        <v>0</v>
      </c>
      <c r="L82" s="29">
        <f t="shared" si="9"/>
        <v>0</v>
      </c>
      <c r="M82" s="29">
        <f t="shared" si="4"/>
        <v>1</v>
      </c>
      <c r="O82" s="55">
        <v>0</v>
      </c>
      <c r="P82" s="29">
        <f>IF(O82=1,SUM($O$43:O82),0)</f>
        <v>0</v>
      </c>
      <c r="Q82" s="29">
        <f t="shared" si="10"/>
        <v>0</v>
      </c>
      <c r="R82" s="21">
        <v>0</v>
      </c>
      <c r="S82" s="29"/>
    </row>
    <row r="83" spans="1:19" ht="15" customHeight="1" x14ac:dyDescent="0.25">
      <c r="A83" s="56">
        <v>41</v>
      </c>
      <c r="B83" s="2" t="s">
        <v>73</v>
      </c>
      <c r="C83" s="2" t="s">
        <v>136</v>
      </c>
      <c r="D83" s="2" t="s">
        <v>23</v>
      </c>
      <c r="E83" s="22">
        <v>67.5</v>
      </c>
      <c r="F83" s="21">
        <v>3949.5</v>
      </c>
      <c r="G83" s="29">
        <f t="shared" ref="G83:L92" si="11">--($D83=G$42)</f>
        <v>1</v>
      </c>
      <c r="H83" s="29">
        <f t="shared" si="11"/>
        <v>0</v>
      </c>
      <c r="I83" s="29">
        <f t="shared" si="11"/>
        <v>0</v>
      </c>
      <c r="J83" s="29">
        <f t="shared" si="11"/>
        <v>0</v>
      </c>
      <c r="K83" s="29">
        <f t="shared" si="11"/>
        <v>0</v>
      </c>
      <c r="L83" s="29">
        <f t="shared" si="11"/>
        <v>0</v>
      </c>
      <c r="M83" s="29">
        <f t="shared" si="4"/>
        <v>1</v>
      </c>
      <c r="O83" s="55">
        <v>0</v>
      </c>
      <c r="P83" s="29">
        <f>IF(O83=1,SUM($O$43:O83),0)</f>
        <v>0</v>
      </c>
      <c r="Q83" s="29">
        <f t="shared" si="10"/>
        <v>0</v>
      </c>
      <c r="R83" s="21">
        <v>0</v>
      </c>
      <c r="S83" s="29"/>
    </row>
    <row r="84" spans="1:19" ht="15" customHeight="1" x14ac:dyDescent="0.25">
      <c r="A84" s="56">
        <v>42</v>
      </c>
      <c r="B84" s="2" t="s">
        <v>79</v>
      </c>
      <c r="C84" s="2" t="s">
        <v>137</v>
      </c>
      <c r="D84" s="2" t="s">
        <v>25</v>
      </c>
      <c r="E84" s="22">
        <v>66.61</v>
      </c>
      <c r="F84" s="21">
        <v>4013.4</v>
      </c>
      <c r="G84" s="29">
        <f t="shared" si="11"/>
        <v>0</v>
      </c>
      <c r="H84" s="29">
        <f t="shared" si="11"/>
        <v>1</v>
      </c>
      <c r="I84" s="29">
        <f t="shared" si="11"/>
        <v>0</v>
      </c>
      <c r="J84" s="29">
        <f t="shared" si="11"/>
        <v>0</v>
      </c>
      <c r="K84" s="29">
        <f t="shared" si="11"/>
        <v>0</v>
      </c>
      <c r="L84" s="29">
        <f t="shared" si="11"/>
        <v>0</v>
      </c>
      <c r="M84" s="29">
        <f t="shared" si="4"/>
        <v>1</v>
      </c>
      <c r="O84" s="55">
        <v>0</v>
      </c>
      <c r="P84" s="29">
        <f>IF(O84=1,SUM($O$43:O84),0)</f>
        <v>0</v>
      </c>
      <c r="Q84" s="29">
        <f t="shared" si="10"/>
        <v>0</v>
      </c>
      <c r="R84" s="21">
        <v>0</v>
      </c>
      <c r="S84" s="29"/>
    </row>
    <row r="85" spans="1:19" ht="15" customHeight="1" x14ac:dyDescent="0.25">
      <c r="A85" s="56">
        <v>43</v>
      </c>
      <c r="B85" s="2" t="s">
        <v>76</v>
      </c>
      <c r="C85" s="2" t="s">
        <v>142</v>
      </c>
      <c r="D85" s="2" t="s">
        <v>25</v>
      </c>
      <c r="E85" s="22">
        <v>64.66</v>
      </c>
      <c r="F85" s="21">
        <v>5259.23</v>
      </c>
      <c r="G85" s="29">
        <f t="shared" si="11"/>
        <v>0</v>
      </c>
      <c r="H85" s="29">
        <f t="shared" si="11"/>
        <v>1</v>
      </c>
      <c r="I85" s="29">
        <f t="shared" si="11"/>
        <v>0</v>
      </c>
      <c r="J85" s="29">
        <f t="shared" si="11"/>
        <v>0</v>
      </c>
      <c r="K85" s="29">
        <f t="shared" si="11"/>
        <v>0</v>
      </c>
      <c r="L85" s="29">
        <f t="shared" si="11"/>
        <v>0</v>
      </c>
      <c r="M85" s="29">
        <f t="shared" si="4"/>
        <v>1</v>
      </c>
      <c r="O85" s="55">
        <v>0</v>
      </c>
      <c r="P85" s="29">
        <f>IF(O85=1,SUM($O$43:O85),0)</f>
        <v>0</v>
      </c>
      <c r="Q85" s="29">
        <f t="shared" si="10"/>
        <v>0</v>
      </c>
      <c r="R85" s="21">
        <v>0</v>
      </c>
      <c r="S85" s="29"/>
    </row>
    <row r="86" spans="1:19" ht="15" customHeight="1" x14ac:dyDescent="0.25">
      <c r="A86" s="56">
        <v>44</v>
      </c>
      <c r="B86" s="2" t="s">
        <v>81</v>
      </c>
      <c r="C86" s="2" t="s">
        <v>139</v>
      </c>
      <c r="D86" s="2" t="s">
        <v>24</v>
      </c>
      <c r="E86" s="22">
        <v>64.03</v>
      </c>
      <c r="F86" s="21">
        <v>4510.55</v>
      </c>
      <c r="G86" s="29">
        <f t="shared" si="11"/>
        <v>0</v>
      </c>
      <c r="H86" s="29">
        <f t="shared" si="11"/>
        <v>0</v>
      </c>
      <c r="I86" s="29">
        <f t="shared" si="11"/>
        <v>0</v>
      </c>
      <c r="J86" s="29">
        <f t="shared" si="11"/>
        <v>1</v>
      </c>
      <c r="K86" s="29">
        <f t="shared" si="11"/>
        <v>0</v>
      </c>
      <c r="L86" s="29">
        <f t="shared" si="11"/>
        <v>0</v>
      </c>
      <c r="M86" s="29">
        <f t="shared" si="4"/>
        <v>1</v>
      </c>
      <c r="O86" s="55">
        <v>0</v>
      </c>
      <c r="P86" s="29">
        <f>IF(O86=1,SUM($O$43:O86),0)</f>
        <v>0</v>
      </c>
      <c r="Q86" s="29">
        <f t="shared" si="10"/>
        <v>0</v>
      </c>
      <c r="R86" s="21">
        <v>0</v>
      </c>
      <c r="S86" s="29"/>
    </row>
    <row r="87" spans="1:19" ht="15" customHeight="1" x14ac:dyDescent="0.25">
      <c r="A87" s="56">
        <v>45</v>
      </c>
      <c r="B87" s="2" t="s">
        <v>66</v>
      </c>
      <c r="C87" s="2" t="s">
        <v>136</v>
      </c>
      <c r="D87" s="2" t="s">
        <v>26</v>
      </c>
      <c r="E87" s="22">
        <v>63.92</v>
      </c>
      <c r="F87" s="21">
        <v>4018.87</v>
      </c>
      <c r="G87" s="29">
        <f t="shared" si="11"/>
        <v>0</v>
      </c>
      <c r="H87" s="29">
        <f t="shared" si="11"/>
        <v>0</v>
      </c>
      <c r="I87" s="29">
        <f t="shared" si="11"/>
        <v>1</v>
      </c>
      <c r="J87" s="29">
        <f t="shared" si="11"/>
        <v>0</v>
      </c>
      <c r="K87" s="29">
        <f t="shared" si="11"/>
        <v>0</v>
      </c>
      <c r="L87" s="29">
        <f t="shared" si="11"/>
        <v>0</v>
      </c>
      <c r="M87" s="29">
        <f t="shared" si="4"/>
        <v>1</v>
      </c>
      <c r="O87" s="55">
        <v>1</v>
      </c>
      <c r="P87" s="29">
        <f>IF(O87=1,SUM($O$43:O87),0)</f>
        <v>11</v>
      </c>
      <c r="Q87" s="29">
        <f t="shared" si="10"/>
        <v>45</v>
      </c>
      <c r="R87" s="21">
        <v>0</v>
      </c>
      <c r="S87" s="29"/>
    </row>
    <row r="88" spans="1:19" ht="15" customHeight="1" x14ac:dyDescent="0.25">
      <c r="A88" s="56">
        <v>46</v>
      </c>
      <c r="B88" s="2" t="s">
        <v>84</v>
      </c>
      <c r="C88" s="2" t="s">
        <v>147</v>
      </c>
      <c r="D88" s="2" t="s">
        <v>23</v>
      </c>
      <c r="E88" s="22">
        <v>63.59</v>
      </c>
      <c r="F88" s="21">
        <v>4803.91</v>
      </c>
      <c r="G88" s="29">
        <f t="shared" si="11"/>
        <v>1</v>
      </c>
      <c r="H88" s="29">
        <f t="shared" si="11"/>
        <v>0</v>
      </c>
      <c r="I88" s="29">
        <f t="shared" si="11"/>
        <v>0</v>
      </c>
      <c r="J88" s="29">
        <f t="shared" si="11"/>
        <v>0</v>
      </c>
      <c r="K88" s="29">
        <f t="shared" si="11"/>
        <v>0</v>
      </c>
      <c r="L88" s="29">
        <f t="shared" si="11"/>
        <v>0</v>
      </c>
      <c r="M88" s="29">
        <f t="shared" si="4"/>
        <v>1</v>
      </c>
      <c r="O88" s="55">
        <v>0</v>
      </c>
      <c r="P88" s="29">
        <f>IF(O88=1,SUM($O$43:O88),0)</f>
        <v>0</v>
      </c>
      <c r="Q88" s="29">
        <f t="shared" si="10"/>
        <v>0</v>
      </c>
      <c r="R88" s="21">
        <v>0</v>
      </c>
      <c r="S88" s="29"/>
    </row>
    <row r="89" spans="1:19" ht="15" customHeight="1" x14ac:dyDescent="0.25">
      <c r="A89" s="56">
        <v>47</v>
      </c>
      <c r="B89" s="2" t="s">
        <v>77</v>
      </c>
      <c r="C89" s="2" t="s">
        <v>146</v>
      </c>
      <c r="D89" s="2" t="s">
        <v>28</v>
      </c>
      <c r="E89" s="22">
        <v>62.53</v>
      </c>
      <c r="F89" s="21">
        <v>4758.01</v>
      </c>
      <c r="G89" s="29">
        <f t="shared" si="11"/>
        <v>0</v>
      </c>
      <c r="H89" s="29">
        <f t="shared" si="11"/>
        <v>0</v>
      </c>
      <c r="I89" s="29">
        <f t="shared" si="11"/>
        <v>0</v>
      </c>
      <c r="J89" s="29">
        <f t="shared" si="11"/>
        <v>0</v>
      </c>
      <c r="K89" s="29">
        <f t="shared" si="11"/>
        <v>1</v>
      </c>
      <c r="L89" s="29">
        <f t="shared" si="11"/>
        <v>0</v>
      </c>
      <c r="M89" s="29">
        <f t="shared" si="4"/>
        <v>1</v>
      </c>
      <c r="O89" s="55">
        <v>0</v>
      </c>
      <c r="P89" s="29">
        <f>IF(O89=1,SUM($O$43:O89),0)</f>
        <v>0</v>
      </c>
      <c r="Q89" s="29">
        <f t="shared" si="10"/>
        <v>0</v>
      </c>
      <c r="R89" s="21">
        <v>0</v>
      </c>
      <c r="S89" s="29"/>
    </row>
    <row r="90" spans="1:19" ht="15" customHeight="1" x14ac:dyDescent="0.25">
      <c r="A90" s="56">
        <v>48</v>
      </c>
      <c r="B90" s="2" t="s">
        <v>83</v>
      </c>
      <c r="C90" s="2" t="s">
        <v>137</v>
      </c>
      <c r="D90" s="2" t="s">
        <v>27</v>
      </c>
      <c r="E90" s="22">
        <v>61.68</v>
      </c>
      <c r="F90" s="21">
        <v>4342.4399999999996</v>
      </c>
      <c r="G90" s="29">
        <f t="shared" si="11"/>
        <v>0</v>
      </c>
      <c r="H90" s="29">
        <f t="shared" si="11"/>
        <v>0</v>
      </c>
      <c r="I90" s="29">
        <f t="shared" si="11"/>
        <v>0</v>
      </c>
      <c r="J90" s="29">
        <f t="shared" si="11"/>
        <v>0</v>
      </c>
      <c r="K90" s="29">
        <f t="shared" si="11"/>
        <v>0</v>
      </c>
      <c r="L90" s="29">
        <f t="shared" si="11"/>
        <v>1</v>
      </c>
      <c r="M90" s="29">
        <f t="shared" si="4"/>
        <v>1</v>
      </c>
      <c r="O90" s="55">
        <v>0</v>
      </c>
      <c r="P90" s="29">
        <f>IF(O90=1,SUM($O$43:O90),0)</f>
        <v>0</v>
      </c>
      <c r="Q90" s="29">
        <f t="shared" si="10"/>
        <v>0</v>
      </c>
      <c r="R90" s="21">
        <v>0</v>
      </c>
      <c r="S90" s="29"/>
    </row>
    <row r="91" spans="1:19" ht="15" customHeight="1" x14ac:dyDescent="0.25">
      <c r="A91" s="56">
        <v>49</v>
      </c>
      <c r="B91" s="2" t="s">
        <v>78</v>
      </c>
      <c r="C91" s="2" t="s">
        <v>141</v>
      </c>
      <c r="D91" s="2" t="s">
        <v>24</v>
      </c>
      <c r="E91" s="22">
        <v>61.04</v>
      </c>
      <c r="F91" s="21">
        <v>5322.77</v>
      </c>
      <c r="G91" s="29">
        <f t="shared" si="11"/>
        <v>0</v>
      </c>
      <c r="H91" s="29">
        <f t="shared" si="11"/>
        <v>0</v>
      </c>
      <c r="I91" s="29">
        <f t="shared" si="11"/>
        <v>0</v>
      </c>
      <c r="J91" s="29">
        <f t="shared" si="11"/>
        <v>1</v>
      </c>
      <c r="K91" s="29">
        <f t="shared" si="11"/>
        <v>0</v>
      </c>
      <c r="L91" s="29">
        <f t="shared" si="11"/>
        <v>0</v>
      </c>
      <c r="M91" s="29">
        <f t="shared" si="4"/>
        <v>1</v>
      </c>
      <c r="O91" s="55">
        <v>0</v>
      </c>
      <c r="P91" s="29">
        <f>IF(O91=1,SUM($O$43:O91),0)</f>
        <v>0</v>
      </c>
      <c r="Q91" s="29">
        <f t="shared" si="10"/>
        <v>0</v>
      </c>
      <c r="R91" s="21">
        <v>0</v>
      </c>
      <c r="S91" s="29"/>
    </row>
    <row r="92" spans="1:19" ht="15" customHeight="1" x14ac:dyDescent="0.25">
      <c r="A92" s="56">
        <v>50</v>
      </c>
      <c r="B92" s="2" t="s">
        <v>72</v>
      </c>
      <c r="C92" s="2" t="s">
        <v>141</v>
      </c>
      <c r="D92" s="2" t="s">
        <v>26</v>
      </c>
      <c r="E92" s="22">
        <v>60.57</v>
      </c>
      <c r="F92" s="21">
        <v>3925.72</v>
      </c>
      <c r="G92" s="29">
        <f t="shared" si="11"/>
        <v>0</v>
      </c>
      <c r="H92" s="29">
        <f t="shared" si="11"/>
        <v>0</v>
      </c>
      <c r="I92" s="29">
        <f t="shared" si="11"/>
        <v>1</v>
      </c>
      <c r="J92" s="29">
        <f t="shared" si="11"/>
        <v>0</v>
      </c>
      <c r="K92" s="29">
        <f t="shared" si="11"/>
        <v>0</v>
      </c>
      <c r="L92" s="29">
        <f t="shared" si="11"/>
        <v>0</v>
      </c>
      <c r="M92" s="29">
        <f t="shared" si="4"/>
        <v>1</v>
      </c>
      <c r="O92" s="55">
        <v>0</v>
      </c>
      <c r="P92" s="29">
        <f>IF(O92=1,SUM($O$43:O92),0)</f>
        <v>0</v>
      </c>
      <c r="Q92" s="29">
        <f t="shared" si="10"/>
        <v>0</v>
      </c>
      <c r="R92" s="21">
        <v>0</v>
      </c>
      <c r="S92" s="29"/>
    </row>
    <row r="93" spans="1:19" ht="15" customHeight="1" x14ac:dyDescent="0.25">
      <c r="A93" s="56">
        <v>51</v>
      </c>
      <c r="B93" s="2" t="s">
        <v>87</v>
      </c>
      <c r="C93" s="2" t="s">
        <v>147</v>
      </c>
      <c r="D93" s="2" t="s">
        <v>26</v>
      </c>
      <c r="E93" s="22">
        <v>58.25</v>
      </c>
      <c r="F93" s="21">
        <v>5013.53</v>
      </c>
      <c r="G93" s="29">
        <f t="shared" ref="G93:L102" si="12">--($D93=G$42)</f>
        <v>0</v>
      </c>
      <c r="H93" s="29">
        <f t="shared" si="12"/>
        <v>0</v>
      </c>
      <c r="I93" s="29">
        <f t="shared" si="12"/>
        <v>1</v>
      </c>
      <c r="J93" s="29">
        <f t="shared" si="12"/>
        <v>0</v>
      </c>
      <c r="K93" s="29">
        <f t="shared" si="12"/>
        <v>0</v>
      </c>
      <c r="L93" s="29">
        <f t="shared" si="12"/>
        <v>0</v>
      </c>
      <c r="M93" s="29">
        <f t="shared" si="4"/>
        <v>1</v>
      </c>
      <c r="O93" s="55">
        <v>0</v>
      </c>
      <c r="P93" s="29">
        <f>IF(O93=1,SUM($O$43:O93),0)</f>
        <v>0</v>
      </c>
      <c r="Q93" s="29">
        <f t="shared" si="10"/>
        <v>0</v>
      </c>
      <c r="R93" s="21">
        <v>0</v>
      </c>
      <c r="S93" s="29"/>
    </row>
    <row r="94" spans="1:19" ht="15" customHeight="1" x14ac:dyDescent="0.25">
      <c r="A94" s="56">
        <v>52</v>
      </c>
      <c r="B94" s="2" t="s">
        <v>88</v>
      </c>
      <c r="C94" s="2" t="s">
        <v>146</v>
      </c>
      <c r="D94" s="2" t="s">
        <v>24</v>
      </c>
      <c r="E94" s="22">
        <v>57.65</v>
      </c>
      <c r="F94" s="21">
        <v>3705.47</v>
      </c>
      <c r="G94" s="29">
        <f t="shared" si="12"/>
        <v>0</v>
      </c>
      <c r="H94" s="29">
        <f t="shared" si="12"/>
        <v>0</v>
      </c>
      <c r="I94" s="29">
        <f t="shared" si="12"/>
        <v>0</v>
      </c>
      <c r="J94" s="29">
        <f t="shared" si="12"/>
        <v>1</v>
      </c>
      <c r="K94" s="29">
        <f t="shared" si="12"/>
        <v>0</v>
      </c>
      <c r="L94" s="29">
        <f t="shared" si="12"/>
        <v>0</v>
      </c>
      <c r="M94" s="29">
        <f t="shared" si="4"/>
        <v>1</v>
      </c>
      <c r="O94" s="55">
        <v>0</v>
      </c>
      <c r="P94" s="29">
        <f>IF(O94=1,SUM($O$43:O94),0)</f>
        <v>0</v>
      </c>
      <c r="Q94" s="29">
        <f t="shared" si="10"/>
        <v>0</v>
      </c>
      <c r="R94" s="21">
        <v>0</v>
      </c>
      <c r="S94" s="29"/>
    </row>
    <row r="95" spans="1:19" ht="15" customHeight="1" x14ac:dyDescent="0.25">
      <c r="A95" s="56">
        <v>53</v>
      </c>
      <c r="B95" s="2" t="s">
        <v>89</v>
      </c>
      <c r="C95" s="2" t="s">
        <v>138</v>
      </c>
      <c r="D95" s="2" t="s">
        <v>24</v>
      </c>
      <c r="E95" s="22">
        <v>57.36</v>
      </c>
      <c r="F95" s="21">
        <v>4420.01</v>
      </c>
      <c r="G95" s="29">
        <f t="shared" si="12"/>
        <v>0</v>
      </c>
      <c r="H95" s="29">
        <f t="shared" si="12"/>
        <v>0</v>
      </c>
      <c r="I95" s="29">
        <f t="shared" si="12"/>
        <v>0</v>
      </c>
      <c r="J95" s="29">
        <f t="shared" si="12"/>
        <v>1</v>
      </c>
      <c r="K95" s="29">
        <f t="shared" si="12"/>
        <v>0</v>
      </c>
      <c r="L95" s="29">
        <f t="shared" si="12"/>
        <v>0</v>
      </c>
      <c r="M95" s="29">
        <f t="shared" si="4"/>
        <v>1</v>
      </c>
      <c r="O95" s="55">
        <v>0</v>
      </c>
      <c r="P95" s="29">
        <f>IF(O95=1,SUM($O$43:O95),0)</f>
        <v>0</v>
      </c>
      <c r="Q95" s="29">
        <f t="shared" si="10"/>
        <v>0</v>
      </c>
      <c r="R95" s="21">
        <v>0</v>
      </c>
      <c r="S95" s="29"/>
    </row>
    <row r="96" spans="1:19" ht="15" customHeight="1" x14ac:dyDescent="0.25">
      <c r="A96" s="56">
        <v>54</v>
      </c>
      <c r="B96" s="2" t="s">
        <v>85</v>
      </c>
      <c r="C96" s="2" t="s">
        <v>146</v>
      </c>
      <c r="D96" s="2" t="s">
        <v>25</v>
      </c>
      <c r="E96" s="22">
        <v>56.48</v>
      </c>
      <c r="F96" s="21">
        <v>4635.59</v>
      </c>
      <c r="G96" s="29">
        <f t="shared" si="12"/>
        <v>0</v>
      </c>
      <c r="H96" s="29">
        <f t="shared" si="12"/>
        <v>1</v>
      </c>
      <c r="I96" s="29">
        <f t="shared" si="12"/>
        <v>0</v>
      </c>
      <c r="J96" s="29">
        <f t="shared" si="12"/>
        <v>0</v>
      </c>
      <c r="K96" s="29">
        <f t="shared" si="12"/>
        <v>0</v>
      </c>
      <c r="L96" s="29">
        <f t="shared" si="12"/>
        <v>0</v>
      </c>
      <c r="M96" s="29">
        <f t="shared" si="4"/>
        <v>1</v>
      </c>
      <c r="O96" s="55">
        <v>0</v>
      </c>
      <c r="P96" s="29">
        <f>IF(O96=1,SUM($O$43:O96),0)</f>
        <v>0</v>
      </c>
      <c r="Q96" s="29">
        <f t="shared" si="10"/>
        <v>0</v>
      </c>
      <c r="R96" s="21">
        <v>0</v>
      </c>
      <c r="S96" s="29"/>
    </row>
    <row r="97" spans="1:19" ht="15" customHeight="1" x14ac:dyDescent="0.25">
      <c r="A97" s="56">
        <v>55</v>
      </c>
      <c r="B97" s="2" t="s">
        <v>91</v>
      </c>
      <c r="C97" s="2" t="s">
        <v>140</v>
      </c>
      <c r="D97" s="2" t="s">
        <v>27</v>
      </c>
      <c r="E97" s="22">
        <v>55.98</v>
      </c>
      <c r="F97" s="21">
        <v>4425.8999999999996</v>
      </c>
      <c r="G97" s="29">
        <f t="shared" si="12"/>
        <v>0</v>
      </c>
      <c r="H97" s="29">
        <f t="shared" si="12"/>
        <v>0</v>
      </c>
      <c r="I97" s="29">
        <f t="shared" si="12"/>
        <v>0</v>
      </c>
      <c r="J97" s="29">
        <f t="shared" si="12"/>
        <v>0</v>
      </c>
      <c r="K97" s="29">
        <f t="shared" si="12"/>
        <v>0</v>
      </c>
      <c r="L97" s="29">
        <f t="shared" si="12"/>
        <v>1</v>
      </c>
      <c r="M97" s="29">
        <f t="shared" si="4"/>
        <v>1</v>
      </c>
      <c r="O97" s="55">
        <v>0</v>
      </c>
      <c r="P97" s="29">
        <f>IF(O97=1,SUM($O$43:O97),0)</f>
        <v>0</v>
      </c>
      <c r="Q97" s="29">
        <f t="shared" si="10"/>
        <v>0</v>
      </c>
      <c r="R97" s="21">
        <v>0</v>
      </c>
      <c r="S97" s="29"/>
    </row>
    <row r="98" spans="1:19" ht="15" customHeight="1" x14ac:dyDescent="0.25">
      <c r="A98" s="56">
        <v>56</v>
      </c>
      <c r="B98" s="2" t="s">
        <v>82</v>
      </c>
      <c r="C98" s="2" t="s">
        <v>143</v>
      </c>
      <c r="D98" s="2" t="s">
        <v>25</v>
      </c>
      <c r="E98" s="22">
        <v>54.94</v>
      </c>
      <c r="F98" s="21">
        <v>4960.34</v>
      </c>
      <c r="G98" s="29">
        <f t="shared" si="12"/>
        <v>0</v>
      </c>
      <c r="H98" s="29">
        <f t="shared" si="12"/>
        <v>1</v>
      </c>
      <c r="I98" s="29">
        <f t="shared" si="12"/>
        <v>0</v>
      </c>
      <c r="J98" s="29">
        <f t="shared" si="12"/>
        <v>0</v>
      </c>
      <c r="K98" s="29">
        <f t="shared" si="12"/>
        <v>0</v>
      </c>
      <c r="L98" s="29">
        <f t="shared" si="12"/>
        <v>0</v>
      </c>
      <c r="M98" s="29">
        <f t="shared" si="4"/>
        <v>1</v>
      </c>
      <c r="O98" s="55">
        <v>0</v>
      </c>
      <c r="P98" s="29">
        <f>IF(O98=1,SUM($O$43:O98),0)</f>
        <v>0</v>
      </c>
      <c r="Q98" s="29">
        <f t="shared" si="10"/>
        <v>0</v>
      </c>
      <c r="R98" s="21">
        <v>0</v>
      </c>
      <c r="S98" s="29"/>
    </row>
    <row r="99" spans="1:19" ht="15" customHeight="1" x14ac:dyDescent="0.25">
      <c r="A99" s="56">
        <v>57</v>
      </c>
      <c r="B99" s="2" t="s">
        <v>92</v>
      </c>
      <c r="C99" s="2" t="s">
        <v>146</v>
      </c>
      <c r="D99" s="2" t="s">
        <v>25</v>
      </c>
      <c r="E99" s="22">
        <v>52.95</v>
      </c>
      <c r="F99" s="21">
        <v>4474.66</v>
      </c>
      <c r="G99" s="29">
        <f t="shared" si="12"/>
        <v>0</v>
      </c>
      <c r="H99" s="29">
        <f t="shared" si="12"/>
        <v>1</v>
      </c>
      <c r="I99" s="29">
        <f t="shared" si="12"/>
        <v>0</v>
      </c>
      <c r="J99" s="29">
        <f t="shared" si="12"/>
        <v>0</v>
      </c>
      <c r="K99" s="29">
        <f t="shared" si="12"/>
        <v>0</v>
      </c>
      <c r="L99" s="29">
        <f t="shared" si="12"/>
        <v>0</v>
      </c>
      <c r="M99" s="29">
        <f t="shared" si="4"/>
        <v>1</v>
      </c>
      <c r="O99" s="55">
        <v>0</v>
      </c>
      <c r="P99" s="29">
        <f>IF(O99=1,SUM($O$43:O99),0)</f>
        <v>0</v>
      </c>
      <c r="Q99" s="29">
        <f t="shared" si="10"/>
        <v>0</v>
      </c>
      <c r="R99" s="21">
        <v>0</v>
      </c>
      <c r="S99" s="29"/>
    </row>
    <row r="100" spans="1:19" ht="15" customHeight="1" x14ac:dyDescent="0.25">
      <c r="A100" s="56">
        <v>58</v>
      </c>
      <c r="B100" s="2" t="s">
        <v>98</v>
      </c>
      <c r="C100" s="2" t="s">
        <v>138</v>
      </c>
      <c r="D100" s="2" t="s">
        <v>26</v>
      </c>
      <c r="E100" s="22">
        <v>52.1</v>
      </c>
      <c r="F100" s="21">
        <v>4265.6000000000004</v>
      </c>
      <c r="G100" s="29">
        <f t="shared" si="12"/>
        <v>0</v>
      </c>
      <c r="H100" s="29">
        <f t="shared" si="12"/>
        <v>0</v>
      </c>
      <c r="I100" s="29">
        <f t="shared" si="12"/>
        <v>1</v>
      </c>
      <c r="J100" s="29">
        <f t="shared" si="12"/>
        <v>0</v>
      </c>
      <c r="K100" s="29">
        <f t="shared" si="12"/>
        <v>0</v>
      </c>
      <c r="L100" s="29">
        <f t="shared" si="12"/>
        <v>0</v>
      </c>
      <c r="M100" s="29">
        <f t="shared" si="4"/>
        <v>1</v>
      </c>
      <c r="O100" s="55">
        <v>0</v>
      </c>
      <c r="P100" s="29">
        <f>IF(O100=1,SUM($O$43:O100),0)</f>
        <v>0</v>
      </c>
      <c r="Q100" s="29">
        <f t="shared" si="10"/>
        <v>0</v>
      </c>
      <c r="R100" s="21">
        <v>0</v>
      </c>
      <c r="S100" s="29"/>
    </row>
    <row r="101" spans="1:19" ht="15" customHeight="1" x14ac:dyDescent="0.25">
      <c r="A101" s="56">
        <v>59</v>
      </c>
      <c r="B101" s="2" t="s">
        <v>94</v>
      </c>
      <c r="C101" s="2" t="s">
        <v>136</v>
      </c>
      <c r="D101" s="2" t="s">
        <v>24</v>
      </c>
      <c r="E101" s="22">
        <v>51.63</v>
      </c>
      <c r="F101" s="21">
        <v>4486.91</v>
      </c>
      <c r="G101" s="29">
        <f t="shared" si="12"/>
        <v>0</v>
      </c>
      <c r="H101" s="29">
        <f t="shared" si="12"/>
        <v>0</v>
      </c>
      <c r="I101" s="29">
        <f t="shared" si="12"/>
        <v>0</v>
      </c>
      <c r="J101" s="29">
        <f t="shared" si="12"/>
        <v>1</v>
      </c>
      <c r="K101" s="29">
        <f t="shared" si="12"/>
        <v>0</v>
      </c>
      <c r="L101" s="29">
        <f t="shared" si="12"/>
        <v>0</v>
      </c>
      <c r="M101" s="29">
        <f t="shared" si="4"/>
        <v>1</v>
      </c>
      <c r="O101" s="55">
        <v>0</v>
      </c>
      <c r="P101" s="29">
        <f>IF(O101=1,SUM($O$43:O101),0)</f>
        <v>0</v>
      </c>
      <c r="Q101" s="29">
        <f t="shared" si="10"/>
        <v>0</v>
      </c>
      <c r="R101" s="21">
        <v>0</v>
      </c>
      <c r="S101" s="29"/>
    </row>
    <row r="102" spans="1:19" ht="15" customHeight="1" x14ac:dyDescent="0.25">
      <c r="A102" s="56">
        <v>60</v>
      </c>
      <c r="B102" s="2" t="s">
        <v>90</v>
      </c>
      <c r="C102" s="2" t="s">
        <v>142</v>
      </c>
      <c r="D102" s="2" t="s">
        <v>24</v>
      </c>
      <c r="E102" s="22">
        <v>50.94</v>
      </c>
      <c r="F102" s="21">
        <v>3110.33</v>
      </c>
      <c r="G102" s="29">
        <f t="shared" si="12"/>
        <v>0</v>
      </c>
      <c r="H102" s="29">
        <f t="shared" si="12"/>
        <v>0</v>
      </c>
      <c r="I102" s="29">
        <f t="shared" si="12"/>
        <v>0</v>
      </c>
      <c r="J102" s="29">
        <f t="shared" si="12"/>
        <v>1</v>
      </c>
      <c r="K102" s="29">
        <f t="shared" si="12"/>
        <v>0</v>
      </c>
      <c r="L102" s="29">
        <f t="shared" si="12"/>
        <v>0</v>
      </c>
      <c r="M102" s="29">
        <f t="shared" si="4"/>
        <v>1</v>
      </c>
      <c r="O102" s="55">
        <v>0</v>
      </c>
      <c r="P102" s="29">
        <f>IF(O102=1,SUM($O$43:O102),0)</f>
        <v>0</v>
      </c>
      <c r="Q102" s="29">
        <f t="shared" si="10"/>
        <v>0</v>
      </c>
      <c r="R102" s="21">
        <v>0</v>
      </c>
      <c r="S102" s="29"/>
    </row>
    <row r="103" spans="1:19" ht="15" customHeight="1" x14ac:dyDescent="0.25">
      <c r="A103" s="56">
        <v>61</v>
      </c>
      <c r="B103" s="2" t="s">
        <v>80</v>
      </c>
      <c r="C103" s="2" t="s">
        <v>141</v>
      </c>
      <c r="D103" s="2" t="s">
        <v>24</v>
      </c>
      <c r="E103" s="22">
        <v>50.75</v>
      </c>
      <c r="F103" s="21">
        <v>3368.53</v>
      </c>
      <c r="G103" s="29">
        <f t="shared" ref="G103:L112" si="13">--($D103=G$42)</f>
        <v>0</v>
      </c>
      <c r="H103" s="29">
        <f t="shared" si="13"/>
        <v>0</v>
      </c>
      <c r="I103" s="29">
        <f t="shared" si="13"/>
        <v>0</v>
      </c>
      <c r="J103" s="29">
        <f t="shared" si="13"/>
        <v>1</v>
      </c>
      <c r="K103" s="29">
        <f t="shared" si="13"/>
        <v>0</v>
      </c>
      <c r="L103" s="29">
        <f t="shared" si="13"/>
        <v>0</v>
      </c>
      <c r="M103" s="29">
        <f t="shared" si="4"/>
        <v>1</v>
      </c>
      <c r="O103" s="55">
        <v>0</v>
      </c>
      <c r="P103" s="29">
        <f>IF(O103=1,SUM($O$43:O103),0)</f>
        <v>0</v>
      </c>
      <c r="Q103" s="29">
        <f t="shared" si="10"/>
        <v>0</v>
      </c>
      <c r="R103" s="21">
        <v>0</v>
      </c>
      <c r="S103" s="29"/>
    </row>
    <row r="104" spans="1:19" ht="15" customHeight="1" x14ac:dyDescent="0.25">
      <c r="A104" s="56">
        <v>62</v>
      </c>
      <c r="B104" s="2" t="s">
        <v>100</v>
      </c>
      <c r="C104" s="2" t="s">
        <v>136</v>
      </c>
      <c r="D104" s="2" t="s">
        <v>26</v>
      </c>
      <c r="E104" s="22">
        <v>50.75</v>
      </c>
      <c r="F104" s="21">
        <v>4954.53</v>
      </c>
      <c r="G104" s="29">
        <f t="shared" si="13"/>
        <v>0</v>
      </c>
      <c r="H104" s="29">
        <f t="shared" si="13"/>
        <v>0</v>
      </c>
      <c r="I104" s="29">
        <f t="shared" si="13"/>
        <v>1</v>
      </c>
      <c r="J104" s="29">
        <f t="shared" si="13"/>
        <v>0</v>
      </c>
      <c r="K104" s="29">
        <f t="shared" si="13"/>
        <v>0</v>
      </c>
      <c r="L104" s="29">
        <f t="shared" si="13"/>
        <v>0</v>
      </c>
      <c r="M104" s="29">
        <f t="shared" si="4"/>
        <v>1</v>
      </c>
      <c r="O104" s="55">
        <v>0</v>
      </c>
      <c r="P104" s="29">
        <f>IF(O104=1,SUM($O$43:O104),0)</f>
        <v>0</v>
      </c>
      <c r="Q104" s="29">
        <f t="shared" si="10"/>
        <v>0</v>
      </c>
      <c r="R104" s="21">
        <v>0</v>
      </c>
      <c r="S104" s="29"/>
    </row>
    <row r="105" spans="1:19" ht="15" customHeight="1" x14ac:dyDescent="0.25">
      <c r="A105" s="56">
        <v>63</v>
      </c>
      <c r="B105" s="2" t="s">
        <v>101</v>
      </c>
      <c r="C105" s="2" t="s">
        <v>147</v>
      </c>
      <c r="D105" s="2" t="s">
        <v>24</v>
      </c>
      <c r="E105" s="22">
        <v>49.56</v>
      </c>
      <c r="F105" s="21">
        <v>4402.3</v>
      </c>
      <c r="G105" s="29">
        <f t="shared" si="13"/>
        <v>0</v>
      </c>
      <c r="H105" s="29">
        <f t="shared" si="13"/>
        <v>0</v>
      </c>
      <c r="I105" s="29">
        <f t="shared" si="13"/>
        <v>0</v>
      </c>
      <c r="J105" s="29">
        <f t="shared" si="13"/>
        <v>1</v>
      </c>
      <c r="K105" s="29">
        <f t="shared" si="13"/>
        <v>0</v>
      </c>
      <c r="L105" s="29">
        <f t="shared" si="13"/>
        <v>0</v>
      </c>
      <c r="M105" s="29">
        <f t="shared" si="4"/>
        <v>1</v>
      </c>
      <c r="O105" s="55">
        <v>0</v>
      </c>
      <c r="P105" s="29">
        <f>IF(O105=1,SUM($O$43:O105),0)</f>
        <v>0</v>
      </c>
      <c r="Q105" s="29">
        <f t="shared" si="10"/>
        <v>0</v>
      </c>
      <c r="R105" s="21">
        <v>0</v>
      </c>
      <c r="S105" s="29"/>
    </row>
    <row r="106" spans="1:19" ht="15" customHeight="1" x14ac:dyDescent="0.25">
      <c r="A106" s="56">
        <v>64</v>
      </c>
      <c r="B106" s="2" t="s">
        <v>97</v>
      </c>
      <c r="C106" s="2" t="s">
        <v>146</v>
      </c>
      <c r="D106" s="2" t="s">
        <v>26</v>
      </c>
      <c r="E106" s="22">
        <v>48.6</v>
      </c>
      <c r="F106" s="21">
        <v>3785.22</v>
      </c>
      <c r="G106" s="29">
        <f t="shared" si="13"/>
        <v>0</v>
      </c>
      <c r="H106" s="29">
        <f t="shared" si="13"/>
        <v>0</v>
      </c>
      <c r="I106" s="29">
        <f t="shared" si="13"/>
        <v>1</v>
      </c>
      <c r="J106" s="29">
        <f t="shared" si="13"/>
        <v>0</v>
      </c>
      <c r="K106" s="29">
        <f t="shared" si="13"/>
        <v>0</v>
      </c>
      <c r="L106" s="29">
        <f t="shared" si="13"/>
        <v>0</v>
      </c>
      <c r="M106" s="29">
        <f t="shared" si="4"/>
        <v>1</v>
      </c>
      <c r="O106" s="55">
        <v>0</v>
      </c>
      <c r="P106" s="29">
        <f>IF(O106=1,SUM($O$43:O106),0)</f>
        <v>0</v>
      </c>
      <c r="Q106" s="29">
        <f t="shared" si="10"/>
        <v>0</v>
      </c>
      <c r="R106" s="21">
        <v>0</v>
      </c>
      <c r="S106" s="29"/>
    </row>
    <row r="107" spans="1:19" ht="15" customHeight="1" x14ac:dyDescent="0.25">
      <c r="A107" s="56">
        <v>65</v>
      </c>
      <c r="B107" s="2" t="s">
        <v>102</v>
      </c>
      <c r="C107" s="2" t="s">
        <v>139</v>
      </c>
      <c r="D107" s="2" t="s">
        <v>26</v>
      </c>
      <c r="E107" s="22">
        <v>48.3</v>
      </c>
      <c r="F107" s="21">
        <v>4547.4799999999996</v>
      </c>
      <c r="G107" s="29">
        <f t="shared" si="13"/>
        <v>0</v>
      </c>
      <c r="H107" s="29">
        <f t="shared" si="13"/>
        <v>0</v>
      </c>
      <c r="I107" s="29">
        <f t="shared" si="13"/>
        <v>1</v>
      </c>
      <c r="J107" s="29">
        <f t="shared" si="13"/>
        <v>0</v>
      </c>
      <c r="K107" s="29">
        <f t="shared" si="13"/>
        <v>0</v>
      </c>
      <c r="L107" s="29">
        <f t="shared" si="13"/>
        <v>0</v>
      </c>
      <c r="M107" s="29">
        <f t="shared" si="4"/>
        <v>1</v>
      </c>
      <c r="O107" s="55">
        <v>0</v>
      </c>
      <c r="P107" s="29">
        <f>IF(O107=1,SUM($O$43:O107),0)</f>
        <v>0</v>
      </c>
      <c r="Q107" s="29">
        <f t="shared" ref="Q107:Q142" si="14">O107*A107</f>
        <v>0</v>
      </c>
      <c r="R107" s="21">
        <v>0</v>
      </c>
      <c r="S107" s="29"/>
    </row>
    <row r="108" spans="1:19" ht="15" customHeight="1" x14ac:dyDescent="0.25">
      <c r="A108" s="56">
        <v>66</v>
      </c>
      <c r="B108" s="2" t="s">
        <v>96</v>
      </c>
      <c r="C108" s="2" t="s">
        <v>143</v>
      </c>
      <c r="D108" s="2" t="s">
        <v>28</v>
      </c>
      <c r="E108" s="22">
        <v>47.3</v>
      </c>
      <c r="F108" s="21">
        <v>4495.84</v>
      </c>
      <c r="G108" s="29">
        <f t="shared" si="13"/>
        <v>0</v>
      </c>
      <c r="H108" s="29">
        <f t="shared" si="13"/>
        <v>0</v>
      </c>
      <c r="I108" s="29">
        <f t="shared" si="13"/>
        <v>0</v>
      </c>
      <c r="J108" s="29">
        <f t="shared" si="13"/>
        <v>0</v>
      </c>
      <c r="K108" s="29">
        <f t="shared" si="13"/>
        <v>1</v>
      </c>
      <c r="L108" s="29">
        <f t="shared" si="13"/>
        <v>0</v>
      </c>
      <c r="M108" s="29">
        <f t="shared" ref="M108:M142" si="15">SUM(G108:L108)</f>
        <v>1</v>
      </c>
      <c r="O108" s="55">
        <v>0</v>
      </c>
      <c r="P108" s="29">
        <f>IF(O108=1,SUM($O$43:O108),0)</f>
        <v>0</v>
      </c>
      <c r="Q108" s="29">
        <f t="shared" si="14"/>
        <v>0</v>
      </c>
      <c r="R108" s="21">
        <v>0</v>
      </c>
      <c r="S108" s="29"/>
    </row>
    <row r="109" spans="1:19" ht="15" customHeight="1" x14ac:dyDescent="0.25">
      <c r="A109" s="56">
        <v>67</v>
      </c>
      <c r="B109" s="2" t="s">
        <v>95</v>
      </c>
      <c r="C109" s="2" t="s">
        <v>137</v>
      </c>
      <c r="D109" s="2" t="s">
        <v>24</v>
      </c>
      <c r="E109" s="22">
        <v>46.9</v>
      </c>
      <c r="F109" s="21">
        <v>3176.6</v>
      </c>
      <c r="G109" s="29">
        <f t="shared" si="13"/>
        <v>0</v>
      </c>
      <c r="H109" s="29">
        <f t="shared" si="13"/>
        <v>0</v>
      </c>
      <c r="I109" s="29">
        <f t="shared" si="13"/>
        <v>0</v>
      </c>
      <c r="J109" s="29">
        <f t="shared" si="13"/>
        <v>1</v>
      </c>
      <c r="K109" s="29">
        <f t="shared" si="13"/>
        <v>0</v>
      </c>
      <c r="L109" s="29">
        <f t="shared" si="13"/>
        <v>0</v>
      </c>
      <c r="M109" s="29">
        <f t="shared" si="15"/>
        <v>1</v>
      </c>
      <c r="O109" s="55">
        <v>0</v>
      </c>
      <c r="P109" s="29">
        <f>IF(O109=1,SUM($O$43:O109),0)</f>
        <v>0</v>
      </c>
      <c r="Q109" s="29">
        <f t="shared" si="14"/>
        <v>0</v>
      </c>
      <c r="R109" s="21">
        <v>0</v>
      </c>
      <c r="S109" s="29"/>
    </row>
    <row r="110" spans="1:19" ht="15" customHeight="1" x14ac:dyDescent="0.25">
      <c r="A110" s="56">
        <v>68</v>
      </c>
      <c r="B110" s="2" t="s">
        <v>104</v>
      </c>
      <c r="C110" s="2" t="s">
        <v>136</v>
      </c>
      <c r="D110" s="2" t="s">
        <v>27</v>
      </c>
      <c r="E110" s="22">
        <v>44.67</v>
      </c>
      <c r="F110" s="21">
        <v>4722.03</v>
      </c>
      <c r="G110" s="29">
        <f t="shared" si="13"/>
        <v>0</v>
      </c>
      <c r="H110" s="29">
        <f t="shared" si="13"/>
        <v>0</v>
      </c>
      <c r="I110" s="29">
        <f t="shared" si="13"/>
        <v>0</v>
      </c>
      <c r="J110" s="29">
        <f t="shared" si="13"/>
        <v>0</v>
      </c>
      <c r="K110" s="29">
        <f t="shared" si="13"/>
        <v>0</v>
      </c>
      <c r="L110" s="29">
        <f t="shared" si="13"/>
        <v>1</v>
      </c>
      <c r="M110" s="29">
        <f t="shared" si="15"/>
        <v>1</v>
      </c>
      <c r="O110" s="55">
        <v>0</v>
      </c>
      <c r="P110" s="29">
        <f>IF(O110=1,SUM($O$43:O110),0)</f>
        <v>0</v>
      </c>
      <c r="Q110" s="29">
        <f t="shared" si="14"/>
        <v>0</v>
      </c>
      <c r="R110" s="21">
        <v>0</v>
      </c>
      <c r="S110" s="29"/>
    </row>
    <row r="111" spans="1:19" ht="15" customHeight="1" x14ac:dyDescent="0.25">
      <c r="A111" s="56">
        <v>69</v>
      </c>
      <c r="B111" s="2" t="s">
        <v>108</v>
      </c>
      <c r="C111" s="2" t="s">
        <v>147</v>
      </c>
      <c r="D111" s="2" t="s">
        <v>26</v>
      </c>
      <c r="E111" s="22">
        <v>43.77</v>
      </c>
      <c r="F111" s="21">
        <v>2874.83</v>
      </c>
      <c r="G111" s="29">
        <f t="shared" si="13"/>
        <v>0</v>
      </c>
      <c r="H111" s="29">
        <f t="shared" si="13"/>
        <v>0</v>
      </c>
      <c r="I111" s="29">
        <f t="shared" si="13"/>
        <v>1</v>
      </c>
      <c r="J111" s="29">
        <f t="shared" si="13"/>
        <v>0</v>
      </c>
      <c r="K111" s="29">
        <f t="shared" si="13"/>
        <v>0</v>
      </c>
      <c r="L111" s="29">
        <f t="shared" si="13"/>
        <v>0</v>
      </c>
      <c r="M111" s="29">
        <f t="shared" si="15"/>
        <v>1</v>
      </c>
      <c r="O111" s="55">
        <v>0</v>
      </c>
      <c r="P111" s="29">
        <f>IF(O111=1,SUM($O$43:O111),0)</f>
        <v>0</v>
      </c>
      <c r="Q111" s="29">
        <f t="shared" si="14"/>
        <v>0</v>
      </c>
      <c r="R111" s="21">
        <v>0</v>
      </c>
      <c r="S111" s="29"/>
    </row>
    <row r="112" spans="1:19" ht="15" customHeight="1" x14ac:dyDescent="0.25">
      <c r="A112" s="56">
        <v>70</v>
      </c>
      <c r="B112" s="2" t="s">
        <v>106</v>
      </c>
      <c r="C112" s="2" t="s">
        <v>137</v>
      </c>
      <c r="D112" s="2" t="s">
        <v>25</v>
      </c>
      <c r="E112" s="22">
        <v>43.61</v>
      </c>
      <c r="F112" s="21">
        <v>2794.18</v>
      </c>
      <c r="G112" s="29">
        <f t="shared" si="13"/>
        <v>0</v>
      </c>
      <c r="H112" s="29">
        <f t="shared" si="13"/>
        <v>1</v>
      </c>
      <c r="I112" s="29">
        <f t="shared" si="13"/>
        <v>0</v>
      </c>
      <c r="J112" s="29">
        <f t="shared" si="13"/>
        <v>0</v>
      </c>
      <c r="K112" s="29">
        <f t="shared" si="13"/>
        <v>0</v>
      </c>
      <c r="L112" s="29">
        <f t="shared" si="13"/>
        <v>0</v>
      </c>
      <c r="M112" s="29">
        <f t="shared" si="15"/>
        <v>1</v>
      </c>
      <c r="O112" s="55">
        <v>0</v>
      </c>
      <c r="P112" s="29">
        <f>IF(O112=1,SUM($O$43:O112),0)</f>
        <v>0</v>
      </c>
      <c r="Q112" s="29">
        <f t="shared" si="14"/>
        <v>0</v>
      </c>
      <c r="R112" s="21">
        <v>0</v>
      </c>
      <c r="S112" s="29"/>
    </row>
    <row r="113" spans="1:19" ht="15" customHeight="1" x14ac:dyDescent="0.25">
      <c r="A113" s="56">
        <v>71</v>
      </c>
      <c r="B113" s="2" t="s">
        <v>86</v>
      </c>
      <c r="C113" s="2" t="s">
        <v>142</v>
      </c>
      <c r="D113" s="2" t="s">
        <v>25</v>
      </c>
      <c r="E113" s="22">
        <v>43.2</v>
      </c>
      <c r="F113" s="21">
        <v>4296.78</v>
      </c>
      <c r="G113" s="29">
        <f t="shared" ref="G113:L122" si="16">--($D113=G$42)</f>
        <v>0</v>
      </c>
      <c r="H113" s="29">
        <f t="shared" si="16"/>
        <v>1</v>
      </c>
      <c r="I113" s="29">
        <f t="shared" si="16"/>
        <v>0</v>
      </c>
      <c r="J113" s="29">
        <f t="shared" si="16"/>
        <v>0</v>
      </c>
      <c r="K113" s="29">
        <f t="shared" si="16"/>
        <v>0</v>
      </c>
      <c r="L113" s="29">
        <f t="shared" si="16"/>
        <v>0</v>
      </c>
      <c r="M113" s="29">
        <f t="shared" si="15"/>
        <v>1</v>
      </c>
      <c r="O113" s="55">
        <v>0</v>
      </c>
      <c r="P113" s="29">
        <f>IF(O113=1,SUM($O$43:O113),0)</f>
        <v>0</v>
      </c>
      <c r="Q113" s="29">
        <f t="shared" si="14"/>
        <v>0</v>
      </c>
      <c r="R113" s="21">
        <v>0</v>
      </c>
      <c r="S113" s="29"/>
    </row>
    <row r="114" spans="1:19" ht="15" customHeight="1" x14ac:dyDescent="0.25">
      <c r="A114" s="56">
        <v>72</v>
      </c>
      <c r="B114" s="2" t="s">
        <v>99</v>
      </c>
      <c r="C114" s="2" t="s">
        <v>147</v>
      </c>
      <c r="D114" s="2" t="s">
        <v>25</v>
      </c>
      <c r="E114" s="22">
        <v>42.63</v>
      </c>
      <c r="F114" s="21">
        <v>3251.98</v>
      </c>
      <c r="G114" s="29">
        <f t="shared" si="16"/>
        <v>0</v>
      </c>
      <c r="H114" s="29">
        <f t="shared" si="16"/>
        <v>1</v>
      </c>
      <c r="I114" s="29">
        <f t="shared" si="16"/>
        <v>0</v>
      </c>
      <c r="J114" s="29">
        <f t="shared" si="16"/>
        <v>0</v>
      </c>
      <c r="K114" s="29">
        <f t="shared" si="16"/>
        <v>0</v>
      </c>
      <c r="L114" s="29">
        <f t="shared" si="16"/>
        <v>0</v>
      </c>
      <c r="M114" s="29">
        <f t="shared" si="15"/>
        <v>1</v>
      </c>
      <c r="O114" s="55">
        <v>0</v>
      </c>
      <c r="P114" s="29">
        <f>IF(O114=1,SUM($O$43:O114),0)</f>
        <v>0</v>
      </c>
      <c r="Q114" s="29">
        <f t="shared" si="14"/>
        <v>0</v>
      </c>
      <c r="R114" s="21">
        <v>0</v>
      </c>
      <c r="S114" s="29"/>
    </row>
    <row r="115" spans="1:19" ht="15" customHeight="1" x14ac:dyDescent="0.25">
      <c r="A115" s="56">
        <v>73</v>
      </c>
      <c r="B115" s="2" t="s">
        <v>115</v>
      </c>
      <c r="C115" s="2" t="s">
        <v>136</v>
      </c>
      <c r="D115" s="2" t="s">
        <v>25</v>
      </c>
      <c r="E115" s="22">
        <v>42.61</v>
      </c>
      <c r="F115" s="21">
        <v>3784.29</v>
      </c>
      <c r="G115" s="29">
        <f t="shared" si="16"/>
        <v>0</v>
      </c>
      <c r="H115" s="29">
        <f t="shared" si="16"/>
        <v>1</v>
      </c>
      <c r="I115" s="29">
        <f t="shared" si="16"/>
        <v>0</v>
      </c>
      <c r="J115" s="29">
        <f t="shared" si="16"/>
        <v>0</v>
      </c>
      <c r="K115" s="29">
        <f t="shared" si="16"/>
        <v>0</v>
      </c>
      <c r="L115" s="29">
        <f t="shared" si="16"/>
        <v>0</v>
      </c>
      <c r="M115" s="29">
        <f t="shared" si="15"/>
        <v>1</v>
      </c>
      <c r="O115" s="55">
        <v>0</v>
      </c>
      <c r="P115" s="29">
        <f>IF(O115=1,SUM($O$43:O115),0)</f>
        <v>0</v>
      </c>
      <c r="Q115" s="29">
        <f t="shared" si="14"/>
        <v>0</v>
      </c>
      <c r="R115" s="21">
        <v>0</v>
      </c>
      <c r="S115" s="29"/>
    </row>
    <row r="116" spans="1:19" ht="15" customHeight="1" x14ac:dyDescent="0.25">
      <c r="A116" s="56">
        <v>74</v>
      </c>
      <c r="B116" s="2" t="s">
        <v>111</v>
      </c>
      <c r="C116" s="2" t="s">
        <v>146</v>
      </c>
      <c r="D116" s="2" t="s">
        <v>26</v>
      </c>
      <c r="E116" s="22">
        <v>41</v>
      </c>
      <c r="F116" s="21">
        <v>3025.8</v>
      </c>
      <c r="G116" s="29">
        <f t="shared" si="16"/>
        <v>0</v>
      </c>
      <c r="H116" s="29">
        <f t="shared" si="16"/>
        <v>0</v>
      </c>
      <c r="I116" s="29">
        <f t="shared" si="16"/>
        <v>1</v>
      </c>
      <c r="J116" s="29">
        <f t="shared" si="16"/>
        <v>0</v>
      </c>
      <c r="K116" s="29">
        <f t="shared" si="16"/>
        <v>0</v>
      </c>
      <c r="L116" s="29">
        <f t="shared" si="16"/>
        <v>0</v>
      </c>
      <c r="M116" s="29">
        <f t="shared" si="15"/>
        <v>1</v>
      </c>
      <c r="O116" s="55">
        <v>0</v>
      </c>
      <c r="P116" s="29">
        <f>IF(O116=1,SUM($O$43:O116),0)</f>
        <v>0</v>
      </c>
      <c r="Q116" s="29">
        <f t="shared" si="14"/>
        <v>0</v>
      </c>
      <c r="R116" s="21">
        <v>0</v>
      </c>
      <c r="S116" s="29"/>
    </row>
    <row r="117" spans="1:19" ht="15" customHeight="1" x14ac:dyDescent="0.25">
      <c r="A117" s="56">
        <v>75</v>
      </c>
      <c r="B117" s="2" t="s">
        <v>116</v>
      </c>
      <c r="C117" s="2" t="s">
        <v>146</v>
      </c>
      <c r="D117" s="2" t="s">
        <v>28</v>
      </c>
      <c r="E117" s="22">
        <v>38.630000000000003</v>
      </c>
      <c r="F117" s="21">
        <v>4345.3599999999997</v>
      </c>
      <c r="G117" s="29">
        <f t="shared" si="16"/>
        <v>0</v>
      </c>
      <c r="H117" s="29">
        <f t="shared" si="16"/>
        <v>0</v>
      </c>
      <c r="I117" s="29">
        <f t="shared" si="16"/>
        <v>0</v>
      </c>
      <c r="J117" s="29">
        <f t="shared" si="16"/>
        <v>0</v>
      </c>
      <c r="K117" s="29">
        <f t="shared" si="16"/>
        <v>1</v>
      </c>
      <c r="L117" s="29">
        <f t="shared" si="16"/>
        <v>0</v>
      </c>
      <c r="M117" s="29">
        <f t="shared" si="15"/>
        <v>1</v>
      </c>
      <c r="O117" s="55">
        <v>0</v>
      </c>
      <c r="P117" s="29">
        <f>IF(O117=1,SUM($O$43:O117),0)</f>
        <v>0</v>
      </c>
      <c r="Q117" s="29">
        <f t="shared" si="14"/>
        <v>0</v>
      </c>
      <c r="R117" s="21">
        <v>0</v>
      </c>
      <c r="S117" s="29"/>
    </row>
    <row r="118" spans="1:19" ht="15" customHeight="1" x14ac:dyDescent="0.25">
      <c r="A118" s="56">
        <v>76</v>
      </c>
      <c r="B118" s="2" t="s">
        <v>107</v>
      </c>
      <c r="C118" s="2" t="s">
        <v>140</v>
      </c>
      <c r="D118" s="2" t="s">
        <v>27</v>
      </c>
      <c r="E118" s="22">
        <v>38.49</v>
      </c>
      <c r="F118" s="21">
        <v>3716.99</v>
      </c>
      <c r="G118" s="29">
        <f t="shared" si="16"/>
        <v>0</v>
      </c>
      <c r="H118" s="29">
        <f t="shared" si="16"/>
        <v>0</v>
      </c>
      <c r="I118" s="29">
        <f t="shared" si="16"/>
        <v>0</v>
      </c>
      <c r="J118" s="29">
        <f t="shared" si="16"/>
        <v>0</v>
      </c>
      <c r="K118" s="29">
        <f t="shared" si="16"/>
        <v>0</v>
      </c>
      <c r="L118" s="29">
        <f t="shared" si="16"/>
        <v>1</v>
      </c>
      <c r="M118" s="29">
        <f t="shared" si="15"/>
        <v>1</v>
      </c>
      <c r="O118" s="55">
        <v>0</v>
      </c>
      <c r="P118" s="29">
        <f>IF(O118=1,SUM($O$43:O118),0)</f>
        <v>0</v>
      </c>
      <c r="Q118" s="29">
        <f t="shared" si="14"/>
        <v>0</v>
      </c>
      <c r="R118" s="21">
        <v>0</v>
      </c>
      <c r="S118" s="29"/>
    </row>
    <row r="119" spans="1:19" ht="15" customHeight="1" x14ac:dyDescent="0.25">
      <c r="A119" s="56">
        <v>77</v>
      </c>
      <c r="B119" s="2" t="s">
        <v>103</v>
      </c>
      <c r="C119" s="2" t="s">
        <v>141</v>
      </c>
      <c r="D119" s="2" t="s">
        <v>27</v>
      </c>
      <c r="E119" s="22">
        <v>38.08</v>
      </c>
      <c r="F119" s="21">
        <v>4227.2700000000004</v>
      </c>
      <c r="G119" s="29">
        <f t="shared" si="16"/>
        <v>0</v>
      </c>
      <c r="H119" s="29">
        <f t="shared" si="16"/>
        <v>0</v>
      </c>
      <c r="I119" s="29">
        <f t="shared" si="16"/>
        <v>0</v>
      </c>
      <c r="J119" s="29">
        <f t="shared" si="16"/>
        <v>0</v>
      </c>
      <c r="K119" s="29">
        <f t="shared" si="16"/>
        <v>0</v>
      </c>
      <c r="L119" s="29">
        <f t="shared" si="16"/>
        <v>1</v>
      </c>
      <c r="M119" s="29">
        <f t="shared" si="15"/>
        <v>1</v>
      </c>
      <c r="O119" s="55">
        <v>0</v>
      </c>
      <c r="P119" s="29">
        <f>IF(O119=1,SUM($O$43:O119),0)</f>
        <v>0</v>
      </c>
      <c r="Q119" s="29">
        <f t="shared" si="14"/>
        <v>0</v>
      </c>
      <c r="R119" s="21">
        <v>0</v>
      </c>
      <c r="S119" s="29"/>
    </row>
    <row r="120" spans="1:19" ht="15" customHeight="1" x14ac:dyDescent="0.25">
      <c r="A120" s="56">
        <v>78</v>
      </c>
      <c r="B120" s="2" t="s">
        <v>114</v>
      </c>
      <c r="C120" s="2" t="s">
        <v>136</v>
      </c>
      <c r="D120" s="2" t="s">
        <v>27</v>
      </c>
      <c r="E120" s="22">
        <v>37.03</v>
      </c>
      <c r="F120" s="21">
        <v>2563.3000000000002</v>
      </c>
      <c r="G120" s="29">
        <f t="shared" si="16"/>
        <v>0</v>
      </c>
      <c r="H120" s="29">
        <f t="shared" si="16"/>
        <v>0</v>
      </c>
      <c r="I120" s="29">
        <f t="shared" si="16"/>
        <v>0</v>
      </c>
      <c r="J120" s="29">
        <f t="shared" si="16"/>
        <v>0</v>
      </c>
      <c r="K120" s="29">
        <f t="shared" si="16"/>
        <v>0</v>
      </c>
      <c r="L120" s="29">
        <f t="shared" si="16"/>
        <v>1</v>
      </c>
      <c r="M120" s="29">
        <f t="shared" si="15"/>
        <v>1</v>
      </c>
      <c r="O120" s="55">
        <v>0</v>
      </c>
      <c r="P120" s="29">
        <f>IF(O120=1,SUM($O$43:O120),0)</f>
        <v>0</v>
      </c>
      <c r="Q120" s="29">
        <f t="shared" si="14"/>
        <v>0</v>
      </c>
      <c r="R120" s="21">
        <v>0</v>
      </c>
      <c r="S120" s="29"/>
    </row>
    <row r="121" spans="1:19" ht="15" customHeight="1" x14ac:dyDescent="0.25">
      <c r="A121" s="56">
        <v>79</v>
      </c>
      <c r="B121" s="2" t="s">
        <v>93</v>
      </c>
      <c r="C121" s="2" t="s">
        <v>143</v>
      </c>
      <c r="D121" s="2" t="s">
        <v>26</v>
      </c>
      <c r="E121" s="22">
        <v>36.270000000000003</v>
      </c>
      <c r="F121" s="21">
        <v>3219.71</v>
      </c>
      <c r="G121" s="29">
        <f t="shared" si="16"/>
        <v>0</v>
      </c>
      <c r="H121" s="29">
        <f t="shared" si="16"/>
        <v>0</v>
      </c>
      <c r="I121" s="29">
        <f t="shared" si="16"/>
        <v>1</v>
      </c>
      <c r="J121" s="29">
        <f t="shared" si="16"/>
        <v>0</v>
      </c>
      <c r="K121" s="29">
        <f t="shared" si="16"/>
        <v>0</v>
      </c>
      <c r="L121" s="29">
        <f t="shared" si="16"/>
        <v>0</v>
      </c>
      <c r="M121" s="29">
        <f t="shared" si="15"/>
        <v>1</v>
      </c>
      <c r="O121" s="55">
        <v>0</v>
      </c>
      <c r="P121" s="29">
        <f>IF(O121=1,SUM($O$43:O121),0)</f>
        <v>0</v>
      </c>
      <c r="Q121" s="29">
        <f t="shared" si="14"/>
        <v>0</v>
      </c>
      <c r="R121" s="21">
        <v>0</v>
      </c>
      <c r="S121" s="29"/>
    </row>
    <row r="122" spans="1:19" x14ac:dyDescent="0.25">
      <c r="A122" s="56">
        <v>80</v>
      </c>
      <c r="B122" s="2" t="s">
        <v>110</v>
      </c>
      <c r="C122" s="2" t="s">
        <v>140</v>
      </c>
      <c r="D122" s="2" t="s">
        <v>24</v>
      </c>
      <c r="E122" s="22">
        <v>33.340000000000003</v>
      </c>
      <c r="F122" s="21">
        <v>3638.96</v>
      </c>
      <c r="G122" s="29">
        <f t="shared" si="16"/>
        <v>0</v>
      </c>
      <c r="H122" s="29">
        <f t="shared" si="16"/>
        <v>0</v>
      </c>
      <c r="I122" s="29">
        <f t="shared" si="16"/>
        <v>0</v>
      </c>
      <c r="J122" s="29">
        <f t="shared" si="16"/>
        <v>1</v>
      </c>
      <c r="K122" s="29">
        <f t="shared" si="16"/>
        <v>0</v>
      </c>
      <c r="L122" s="29">
        <f t="shared" si="16"/>
        <v>0</v>
      </c>
      <c r="M122" s="29">
        <f t="shared" si="15"/>
        <v>1</v>
      </c>
      <c r="O122" s="55">
        <v>0</v>
      </c>
      <c r="P122" s="29">
        <f>IF(O122=1,SUM($O$43:O122),0)</f>
        <v>0</v>
      </c>
      <c r="Q122" s="29">
        <f t="shared" si="14"/>
        <v>0</v>
      </c>
      <c r="R122" s="21">
        <v>0</v>
      </c>
      <c r="S122" s="29"/>
    </row>
    <row r="123" spans="1:19" x14ac:dyDescent="0.25">
      <c r="A123" s="56">
        <v>81</v>
      </c>
      <c r="B123" s="2" t="s">
        <v>118</v>
      </c>
      <c r="C123" s="2" t="s">
        <v>140</v>
      </c>
      <c r="D123" s="2" t="s">
        <v>23</v>
      </c>
      <c r="E123" s="22">
        <v>33.22</v>
      </c>
      <c r="F123" s="21">
        <v>2495.7199999999998</v>
      </c>
      <c r="G123" s="29">
        <f t="shared" ref="G123:L132" si="17">--($D123=G$42)</f>
        <v>1</v>
      </c>
      <c r="H123" s="29">
        <f t="shared" si="17"/>
        <v>0</v>
      </c>
      <c r="I123" s="29">
        <f t="shared" si="17"/>
        <v>0</v>
      </c>
      <c r="J123" s="29">
        <f t="shared" si="17"/>
        <v>0</v>
      </c>
      <c r="K123" s="29">
        <f t="shared" si="17"/>
        <v>0</v>
      </c>
      <c r="L123" s="29">
        <f t="shared" si="17"/>
        <v>0</v>
      </c>
      <c r="M123" s="29">
        <f t="shared" si="15"/>
        <v>1</v>
      </c>
      <c r="O123" s="55">
        <v>0</v>
      </c>
      <c r="P123" s="29">
        <f>IF(O123=1,SUM($O$43:O123),0)</f>
        <v>0</v>
      </c>
      <c r="Q123" s="29">
        <f t="shared" si="14"/>
        <v>0</v>
      </c>
      <c r="R123" s="21">
        <v>0</v>
      </c>
      <c r="S123" s="29"/>
    </row>
    <row r="124" spans="1:19" x14ac:dyDescent="0.25">
      <c r="A124" s="56">
        <v>82</v>
      </c>
      <c r="B124" s="2" t="s">
        <v>113</v>
      </c>
      <c r="C124" s="2" t="s">
        <v>142</v>
      </c>
      <c r="D124" s="2" t="s">
        <v>26</v>
      </c>
      <c r="E124" s="22">
        <v>32.880000000000003</v>
      </c>
      <c r="F124" s="21">
        <v>4385.59</v>
      </c>
      <c r="G124" s="29">
        <f t="shared" si="17"/>
        <v>0</v>
      </c>
      <c r="H124" s="29">
        <f t="shared" si="17"/>
        <v>0</v>
      </c>
      <c r="I124" s="29">
        <f t="shared" si="17"/>
        <v>1</v>
      </c>
      <c r="J124" s="29">
        <f t="shared" si="17"/>
        <v>0</v>
      </c>
      <c r="K124" s="29">
        <f t="shared" si="17"/>
        <v>0</v>
      </c>
      <c r="L124" s="29">
        <f t="shared" si="17"/>
        <v>0</v>
      </c>
      <c r="M124" s="29">
        <f t="shared" si="15"/>
        <v>1</v>
      </c>
      <c r="O124" s="55">
        <v>0</v>
      </c>
      <c r="P124" s="29">
        <f>IF(O124=1,SUM($O$43:O124),0)</f>
        <v>0</v>
      </c>
      <c r="Q124" s="29">
        <f t="shared" si="14"/>
        <v>0</v>
      </c>
      <c r="R124" s="21">
        <v>0</v>
      </c>
      <c r="S124" s="29"/>
    </row>
    <row r="125" spans="1:19" x14ac:dyDescent="0.25">
      <c r="A125" s="56">
        <v>83</v>
      </c>
      <c r="B125" s="2" t="s">
        <v>131</v>
      </c>
      <c r="C125" s="2" t="s">
        <v>141</v>
      </c>
      <c r="D125" s="2" t="s">
        <v>24</v>
      </c>
      <c r="E125" s="22">
        <v>29.32</v>
      </c>
      <c r="F125" s="21">
        <v>2541.59</v>
      </c>
      <c r="G125" s="29">
        <f t="shared" si="17"/>
        <v>0</v>
      </c>
      <c r="H125" s="29">
        <f t="shared" si="17"/>
        <v>0</v>
      </c>
      <c r="I125" s="29">
        <f t="shared" si="17"/>
        <v>0</v>
      </c>
      <c r="J125" s="29">
        <f t="shared" si="17"/>
        <v>1</v>
      </c>
      <c r="K125" s="29">
        <f t="shared" si="17"/>
        <v>0</v>
      </c>
      <c r="L125" s="29">
        <f t="shared" si="17"/>
        <v>0</v>
      </c>
      <c r="M125" s="29">
        <f t="shared" si="15"/>
        <v>1</v>
      </c>
      <c r="O125" s="55">
        <v>0</v>
      </c>
      <c r="P125" s="29">
        <f>IF(O125=1,SUM($O$43:O125),0)</f>
        <v>0</v>
      </c>
      <c r="Q125" s="29">
        <f t="shared" si="14"/>
        <v>0</v>
      </c>
      <c r="R125" s="21">
        <v>0</v>
      </c>
      <c r="S125" s="29"/>
    </row>
    <row r="126" spans="1:19" x14ac:dyDescent="0.25">
      <c r="A126" s="56">
        <v>84</v>
      </c>
      <c r="B126" s="2" t="s">
        <v>130</v>
      </c>
      <c r="C126" s="2" t="s">
        <v>136</v>
      </c>
      <c r="D126" s="2" t="s">
        <v>28</v>
      </c>
      <c r="E126" s="22">
        <v>28.76</v>
      </c>
      <c r="F126" s="21">
        <v>2927.36</v>
      </c>
      <c r="G126" s="29">
        <f t="shared" si="17"/>
        <v>0</v>
      </c>
      <c r="H126" s="29">
        <f t="shared" si="17"/>
        <v>0</v>
      </c>
      <c r="I126" s="29">
        <f t="shared" si="17"/>
        <v>0</v>
      </c>
      <c r="J126" s="29">
        <f t="shared" si="17"/>
        <v>0</v>
      </c>
      <c r="K126" s="29">
        <f t="shared" si="17"/>
        <v>1</v>
      </c>
      <c r="L126" s="29">
        <f t="shared" si="17"/>
        <v>0</v>
      </c>
      <c r="M126" s="29">
        <f t="shared" si="15"/>
        <v>1</v>
      </c>
      <c r="O126" s="55">
        <v>0</v>
      </c>
      <c r="P126" s="29">
        <f>IF(O126=1,SUM($O$43:O126),0)</f>
        <v>0</v>
      </c>
      <c r="Q126" s="29">
        <f t="shared" si="14"/>
        <v>0</v>
      </c>
      <c r="R126" s="21">
        <v>0</v>
      </c>
      <c r="S126" s="29"/>
    </row>
    <row r="127" spans="1:19" x14ac:dyDescent="0.25">
      <c r="A127" s="56">
        <v>85</v>
      </c>
      <c r="B127" s="2" t="s">
        <v>112</v>
      </c>
      <c r="C127" s="2" t="s">
        <v>136</v>
      </c>
      <c r="D127" s="2" t="s">
        <v>28</v>
      </c>
      <c r="E127" s="22">
        <v>28.46</v>
      </c>
      <c r="F127" s="21">
        <v>4222.37</v>
      </c>
      <c r="G127" s="29">
        <f t="shared" si="17"/>
        <v>0</v>
      </c>
      <c r="H127" s="29">
        <f t="shared" si="17"/>
        <v>0</v>
      </c>
      <c r="I127" s="29">
        <f t="shared" si="17"/>
        <v>0</v>
      </c>
      <c r="J127" s="29">
        <f t="shared" si="17"/>
        <v>0</v>
      </c>
      <c r="K127" s="29">
        <f t="shared" si="17"/>
        <v>1</v>
      </c>
      <c r="L127" s="29">
        <f t="shared" si="17"/>
        <v>0</v>
      </c>
      <c r="M127" s="29">
        <f t="shared" si="15"/>
        <v>1</v>
      </c>
      <c r="O127" s="55">
        <v>0</v>
      </c>
      <c r="P127" s="29">
        <f>IF(O127=1,SUM($O$43:O127),0)</f>
        <v>0</v>
      </c>
      <c r="Q127" s="29">
        <f t="shared" si="14"/>
        <v>0</v>
      </c>
      <c r="R127" s="21">
        <v>0</v>
      </c>
      <c r="S127" s="29"/>
    </row>
    <row r="128" spans="1:19" x14ac:dyDescent="0.25">
      <c r="A128" s="56">
        <v>86</v>
      </c>
      <c r="B128" s="2" t="s">
        <v>128</v>
      </c>
      <c r="C128" s="2" t="s">
        <v>147</v>
      </c>
      <c r="D128" s="2" t="s">
        <v>27</v>
      </c>
      <c r="E128" s="22">
        <v>28.33</v>
      </c>
      <c r="F128" s="21">
        <v>3049.37</v>
      </c>
      <c r="G128" s="29">
        <f t="shared" si="17"/>
        <v>0</v>
      </c>
      <c r="H128" s="29">
        <f t="shared" si="17"/>
        <v>0</v>
      </c>
      <c r="I128" s="29">
        <f t="shared" si="17"/>
        <v>0</v>
      </c>
      <c r="J128" s="29">
        <f t="shared" si="17"/>
        <v>0</v>
      </c>
      <c r="K128" s="29">
        <f t="shared" si="17"/>
        <v>0</v>
      </c>
      <c r="L128" s="29">
        <f t="shared" si="17"/>
        <v>1</v>
      </c>
      <c r="M128" s="29">
        <f t="shared" si="15"/>
        <v>1</v>
      </c>
      <c r="O128" s="55">
        <v>0</v>
      </c>
      <c r="P128" s="29">
        <f>IF(O128=1,SUM($O$43:O128),0)</f>
        <v>0</v>
      </c>
      <c r="Q128" s="29">
        <f t="shared" si="14"/>
        <v>0</v>
      </c>
      <c r="R128" s="21">
        <v>0</v>
      </c>
      <c r="S128" s="29"/>
    </row>
    <row r="129" spans="1:19" x14ac:dyDescent="0.25">
      <c r="A129" s="56">
        <v>87</v>
      </c>
      <c r="B129" s="2" t="s">
        <v>105</v>
      </c>
      <c r="C129" s="2" t="s">
        <v>141</v>
      </c>
      <c r="D129" s="2" t="s">
        <v>26</v>
      </c>
      <c r="E129" s="22">
        <v>28.31</v>
      </c>
      <c r="F129" s="21">
        <v>2728.91</v>
      </c>
      <c r="G129" s="29">
        <f t="shared" si="17"/>
        <v>0</v>
      </c>
      <c r="H129" s="29">
        <f t="shared" si="17"/>
        <v>0</v>
      </c>
      <c r="I129" s="29">
        <f t="shared" si="17"/>
        <v>1</v>
      </c>
      <c r="J129" s="29">
        <f t="shared" si="17"/>
        <v>0</v>
      </c>
      <c r="K129" s="29">
        <f t="shared" si="17"/>
        <v>0</v>
      </c>
      <c r="L129" s="29">
        <f t="shared" si="17"/>
        <v>0</v>
      </c>
      <c r="M129" s="29">
        <f t="shared" si="15"/>
        <v>1</v>
      </c>
      <c r="O129" s="55">
        <v>0</v>
      </c>
      <c r="P129" s="29">
        <f>IF(O129=1,SUM($O$43:O129),0)</f>
        <v>0</v>
      </c>
      <c r="Q129" s="29">
        <f t="shared" si="14"/>
        <v>0</v>
      </c>
      <c r="R129" s="21">
        <v>0</v>
      </c>
      <c r="S129" s="29"/>
    </row>
    <row r="130" spans="1:19" x14ac:dyDescent="0.25">
      <c r="A130" s="56">
        <v>88</v>
      </c>
      <c r="B130" s="2" t="s">
        <v>132</v>
      </c>
      <c r="C130" s="2" t="s">
        <v>136</v>
      </c>
      <c r="D130" s="2" t="s">
        <v>25</v>
      </c>
      <c r="E130" s="22">
        <v>27.18</v>
      </c>
      <c r="F130" s="21">
        <v>2804.37</v>
      </c>
      <c r="G130" s="29">
        <f t="shared" si="17"/>
        <v>0</v>
      </c>
      <c r="H130" s="29">
        <f t="shared" si="17"/>
        <v>1</v>
      </c>
      <c r="I130" s="29">
        <f t="shared" si="17"/>
        <v>0</v>
      </c>
      <c r="J130" s="29">
        <f t="shared" si="17"/>
        <v>0</v>
      </c>
      <c r="K130" s="29">
        <f t="shared" si="17"/>
        <v>0</v>
      </c>
      <c r="L130" s="29">
        <f t="shared" si="17"/>
        <v>0</v>
      </c>
      <c r="M130" s="29">
        <f t="shared" si="15"/>
        <v>1</v>
      </c>
      <c r="O130" s="55">
        <v>0</v>
      </c>
      <c r="P130" s="29">
        <f>IF(O130=1,SUM($O$43:O130),0)</f>
        <v>0</v>
      </c>
      <c r="Q130" s="29">
        <f t="shared" si="14"/>
        <v>0</v>
      </c>
      <c r="R130" s="21">
        <v>0</v>
      </c>
      <c r="S130" s="29"/>
    </row>
    <row r="131" spans="1:19" x14ac:dyDescent="0.25">
      <c r="A131" s="56">
        <v>89</v>
      </c>
      <c r="B131" s="2" t="s">
        <v>125</v>
      </c>
      <c r="C131" s="2" t="s">
        <v>136</v>
      </c>
      <c r="D131" s="2" t="s">
        <v>28</v>
      </c>
      <c r="E131" s="22">
        <v>27.13</v>
      </c>
      <c r="F131" s="21">
        <v>3137.27</v>
      </c>
      <c r="G131" s="29">
        <f t="shared" si="17"/>
        <v>0</v>
      </c>
      <c r="H131" s="29">
        <f t="shared" si="17"/>
        <v>0</v>
      </c>
      <c r="I131" s="29">
        <f t="shared" si="17"/>
        <v>0</v>
      </c>
      <c r="J131" s="29">
        <f t="shared" si="17"/>
        <v>0</v>
      </c>
      <c r="K131" s="29">
        <f t="shared" si="17"/>
        <v>1</v>
      </c>
      <c r="L131" s="29">
        <f t="shared" si="17"/>
        <v>0</v>
      </c>
      <c r="M131" s="29">
        <f t="shared" si="15"/>
        <v>1</v>
      </c>
      <c r="O131" s="55">
        <v>0</v>
      </c>
      <c r="P131" s="29">
        <f>IF(O131=1,SUM($O$43:O131),0)</f>
        <v>0</v>
      </c>
      <c r="Q131" s="29">
        <f t="shared" si="14"/>
        <v>0</v>
      </c>
      <c r="R131" s="21">
        <v>0</v>
      </c>
      <c r="S131" s="29"/>
    </row>
    <row r="132" spans="1:19" x14ac:dyDescent="0.25">
      <c r="A132" s="56">
        <v>90</v>
      </c>
      <c r="B132" s="2" t="s">
        <v>117</v>
      </c>
      <c r="C132" s="2" t="s">
        <v>143</v>
      </c>
      <c r="D132" s="2" t="s">
        <v>27</v>
      </c>
      <c r="E132" s="22">
        <v>27.09</v>
      </c>
      <c r="F132" s="21">
        <v>2416.38</v>
      </c>
      <c r="G132" s="29">
        <f t="shared" si="17"/>
        <v>0</v>
      </c>
      <c r="H132" s="29">
        <f t="shared" si="17"/>
        <v>0</v>
      </c>
      <c r="I132" s="29">
        <f t="shared" si="17"/>
        <v>0</v>
      </c>
      <c r="J132" s="29">
        <f t="shared" si="17"/>
        <v>0</v>
      </c>
      <c r="K132" s="29">
        <f t="shared" si="17"/>
        <v>0</v>
      </c>
      <c r="L132" s="29">
        <f t="shared" si="17"/>
        <v>1</v>
      </c>
      <c r="M132" s="29">
        <f t="shared" si="15"/>
        <v>1</v>
      </c>
      <c r="O132" s="55">
        <v>0</v>
      </c>
      <c r="P132" s="29">
        <f>IF(O132=1,SUM($O$43:O132),0)</f>
        <v>0</v>
      </c>
      <c r="Q132" s="29">
        <f t="shared" si="14"/>
        <v>0</v>
      </c>
      <c r="R132" s="21">
        <v>0</v>
      </c>
      <c r="S132" s="29"/>
    </row>
    <row r="133" spans="1:19" x14ac:dyDescent="0.25">
      <c r="A133" s="56">
        <v>91</v>
      </c>
      <c r="B133" s="2" t="s">
        <v>126</v>
      </c>
      <c r="C133" s="2" t="s">
        <v>147</v>
      </c>
      <c r="D133" s="2" t="s">
        <v>27</v>
      </c>
      <c r="E133" s="22">
        <v>26.13</v>
      </c>
      <c r="F133" s="21">
        <v>3571.56</v>
      </c>
      <c r="G133" s="29">
        <f t="shared" ref="G133:L142" si="18">--($D133=G$42)</f>
        <v>0</v>
      </c>
      <c r="H133" s="29">
        <f t="shared" si="18"/>
        <v>0</v>
      </c>
      <c r="I133" s="29">
        <f t="shared" si="18"/>
        <v>0</v>
      </c>
      <c r="J133" s="29">
        <f t="shared" si="18"/>
        <v>0</v>
      </c>
      <c r="K133" s="29">
        <f t="shared" si="18"/>
        <v>0</v>
      </c>
      <c r="L133" s="29">
        <f t="shared" si="18"/>
        <v>1</v>
      </c>
      <c r="M133" s="29">
        <f t="shared" si="15"/>
        <v>1</v>
      </c>
      <c r="O133" s="55">
        <v>0</v>
      </c>
      <c r="P133" s="29">
        <f>IF(O133=1,SUM($O$43:O133),0)</f>
        <v>0</v>
      </c>
      <c r="Q133" s="29">
        <f t="shared" si="14"/>
        <v>0</v>
      </c>
      <c r="R133" s="21">
        <v>0</v>
      </c>
      <c r="S133" s="29"/>
    </row>
    <row r="134" spans="1:19" x14ac:dyDescent="0.25">
      <c r="A134" s="56">
        <v>92</v>
      </c>
      <c r="B134" s="2" t="s">
        <v>121</v>
      </c>
      <c r="C134" s="2" t="s">
        <v>137</v>
      </c>
      <c r="D134" s="2" t="s">
        <v>28</v>
      </c>
      <c r="E134" s="22">
        <v>25.16</v>
      </c>
      <c r="F134" s="21">
        <v>3571.27</v>
      </c>
      <c r="G134" s="29">
        <f t="shared" si="18"/>
        <v>0</v>
      </c>
      <c r="H134" s="29">
        <f t="shared" si="18"/>
        <v>0</v>
      </c>
      <c r="I134" s="29">
        <f t="shared" si="18"/>
        <v>0</v>
      </c>
      <c r="J134" s="29">
        <f t="shared" si="18"/>
        <v>0</v>
      </c>
      <c r="K134" s="29">
        <f t="shared" si="18"/>
        <v>1</v>
      </c>
      <c r="L134" s="29">
        <f t="shared" si="18"/>
        <v>0</v>
      </c>
      <c r="M134" s="29">
        <f t="shared" si="15"/>
        <v>1</v>
      </c>
      <c r="O134" s="55">
        <v>0</v>
      </c>
      <c r="P134" s="29">
        <f>IF(O134=1,SUM($O$43:O134),0)</f>
        <v>0</v>
      </c>
      <c r="Q134" s="29">
        <f t="shared" si="14"/>
        <v>0</v>
      </c>
      <c r="R134" s="21">
        <v>0</v>
      </c>
      <c r="S134" s="29"/>
    </row>
    <row r="135" spans="1:19" x14ac:dyDescent="0.25">
      <c r="A135" s="56">
        <v>93</v>
      </c>
      <c r="B135" s="2" t="s">
        <v>123</v>
      </c>
      <c r="C135" s="2" t="s">
        <v>147</v>
      </c>
      <c r="D135" s="2" t="s">
        <v>25</v>
      </c>
      <c r="E135" s="22">
        <v>25.01</v>
      </c>
      <c r="F135" s="21">
        <v>2298.1999999999998</v>
      </c>
      <c r="G135" s="29">
        <f t="shared" si="18"/>
        <v>0</v>
      </c>
      <c r="H135" s="29">
        <f t="shared" si="18"/>
        <v>1</v>
      </c>
      <c r="I135" s="29">
        <f t="shared" si="18"/>
        <v>0</v>
      </c>
      <c r="J135" s="29">
        <f t="shared" si="18"/>
        <v>0</v>
      </c>
      <c r="K135" s="29">
        <f t="shared" si="18"/>
        <v>0</v>
      </c>
      <c r="L135" s="29">
        <f t="shared" si="18"/>
        <v>0</v>
      </c>
      <c r="M135" s="29">
        <f t="shared" si="15"/>
        <v>1</v>
      </c>
      <c r="O135" s="55">
        <v>0</v>
      </c>
      <c r="P135" s="29">
        <f>IF(O135=1,SUM($O$43:O135),0)</f>
        <v>0</v>
      </c>
      <c r="Q135" s="29">
        <f t="shared" si="14"/>
        <v>0</v>
      </c>
      <c r="R135" s="21">
        <v>0</v>
      </c>
      <c r="S135" s="29"/>
    </row>
    <row r="136" spans="1:19" x14ac:dyDescent="0.25">
      <c r="A136" s="56">
        <v>94</v>
      </c>
      <c r="B136" s="2" t="s">
        <v>124</v>
      </c>
      <c r="C136" s="2" t="s">
        <v>146</v>
      </c>
      <c r="D136" s="2" t="s">
        <v>23</v>
      </c>
      <c r="E136" s="22">
        <v>24.56</v>
      </c>
      <c r="F136" s="21">
        <v>3736.1</v>
      </c>
      <c r="G136" s="29">
        <f t="shared" si="18"/>
        <v>1</v>
      </c>
      <c r="H136" s="29">
        <f t="shared" si="18"/>
        <v>0</v>
      </c>
      <c r="I136" s="29">
        <f t="shared" si="18"/>
        <v>0</v>
      </c>
      <c r="J136" s="29">
        <f t="shared" si="18"/>
        <v>0</v>
      </c>
      <c r="K136" s="29">
        <f t="shared" si="18"/>
        <v>0</v>
      </c>
      <c r="L136" s="29">
        <f t="shared" si="18"/>
        <v>0</v>
      </c>
      <c r="M136" s="29">
        <f t="shared" si="15"/>
        <v>1</v>
      </c>
      <c r="O136" s="55">
        <v>0</v>
      </c>
      <c r="P136" s="29">
        <f>IF(O136=1,SUM($O$43:O136),0)</f>
        <v>0</v>
      </c>
      <c r="Q136" s="29">
        <f t="shared" si="14"/>
        <v>0</v>
      </c>
      <c r="R136" s="21">
        <v>0</v>
      </c>
      <c r="S136" s="29"/>
    </row>
    <row r="137" spans="1:19" x14ac:dyDescent="0.25">
      <c r="A137" s="56">
        <v>95</v>
      </c>
      <c r="B137" s="2" t="s">
        <v>122</v>
      </c>
      <c r="C137" s="2" t="s">
        <v>142</v>
      </c>
      <c r="D137" s="2" t="s">
        <v>28</v>
      </c>
      <c r="E137" s="22">
        <v>24.33</v>
      </c>
      <c r="F137" s="21">
        <v>3492.51</v>
      </c>
      <c r="G137" s="29">
        <f t="shared" si="18"/>
        <v>0</v>
      </c>
      <c r="H137" s="29">
        <f t="shared" si="18"/>
        <v>0</v>
      </c>
      <c r="I137" s="29">
        <f t="shared" si="18"/>
        <v>0</v>
      </c>
      <c r="J137" s="29">
        <f t="shared" si="18"/>
        <v>0</v>
      </c>
      <c r="K137" s="29">
        <f t="shared" si="18"/>
        <v>1</v>
      </c>
      <c r="L137" s="29">
        <f t="shared" si="18"/>
        <v>0</v>
      </c>
      <c r="M137" s="29">
        <f t="shared" si="15"/>
        <v>1</v>
      </c>
      <c r="O137" s="55">
        <v>0</v>
      </c>
      <c r="P137" s="29">
        <f>IF(O137=1,SUM($O$43:O137),0)</f>
        <v>0</v>
      </c>
      <c r="Q137" s="29">
        <f t="shared" si="14"/>
        <v>0</v>
      </c>
      <c r="R137" s="21">
        <v>0</v>
      </c>
      <c r="S137" s="29"/>
    </row>
    <row r="138" spans="1:19" x14ac:dyDescent="0.25">
      <c r="A138" s="56">
        <v>96</v>
      </c>
      <c r="B138" s="2" t="s">
        <v>109</v>
      </c>
      <c r="C138" s="2" t="s">
        <v>138</v>
      </c>
      <c r="D138" s="2" t="s">
        <v>27</v>
      </c>
      <c r="E138" s="22">
        <v>24.3</v>
      </c>
      <c r="F138" s="21">
        <v>2792.92</v>
      </c>
      <c r="G138" s="29">
        <f t="shared" si="18"/>
        <v>0</v>
      </c>
      <c r="H138" s="29">
        <f t="shared" si="18"/>
        <v>0</v>
      </c>
      <c r="I138" s="29">
        <f t="shared" si="18"/>
        <v>0</v>
      </c>
      <c r="J138" s="29">
        <f t="shared" si="18"/>
        <v>0</v>
      </c>
      <c r="K138" s="29">
        <f t="shared" si="18"/>
        <v>0</v>
      </c>
      <c r="L138" s="29">
        <f t="shared" si="18"/>
        <v>1</v>
      </c>
      <c r="M138" s="29">
        <f t="shared" si="15"/>
        <v>1</v>
      </c>
      <c r="O138" s="55">
        <v>0</v>
      </c>
      <c r="P138" s="29">
        <f>IF(O138=1,SUM($O$43:O138),0)</f>
        <v>0</v>
      </c>
      <c r="Q138" s="29">
        <f t="shared" si="14"/>
        <v>0</v>
      </c>
      <c r="R138" s="21">
        <v>0</v>
      </c>
      <c r="S138" s="29"/>
    </row>
    <row r="139" spans="1:19" x14ac:dyDescent="0.25">
      <c r="A139" s="56">
        <v>97</v>
      </c>
      <c r="B139" s="2" t="s">
        <v>127</v>
      </c>
      <c r="C139" s="2" t="s">
        <v>141</v>
      </c>
      <c r="D139" s="2" t="s">
        <v>26</v>
      </c>
      <c r="E139" s="22">
        <v>24</v>
      </c>
      <c r="F139" s="21">
        <v>2800</v>
      </c>
      <c r="G139" s="29">
        <f t="shared" si="18"/>
        <v>0</v>
      </c>
      <c r="H139" s="29">
        <f t="shared" si="18"/>
        <v>0</v>
      </c>
      <c r="I139" s="29">
        <f t="shared" si="18"/>
        <v>1</v>
      </c>
      <c r="J139" s="29">
        <f t="shared" si="18"/>
        <v>0</v>
      </c>
      <c r="K139" s="29">
        <f t="shared" si="18"/>
        <v>0</v>
      </c>
      <c r="L139" s="29">
        <f t="shared" si="18"/>
        <v>0</v>
      </c>
      <c r="M139" s="29">
        <f t="shared" si="15"/>
        <v>1</v>
      </c>
      <c r="O139" s="55">
        <v>0</v>
      </c>
      <c r="P139" s="29">
        <f>IF(O139=1,SUM($O$43:O139),0)</f>
        <v>0</v>
      </c>
      <c r="Q139" s="29">
        <f t="shared" si="14"/>
        <v>0</v>
      </c>
      <c r="R139" s="21">
        <v>0</v>
      </c>
      <c r="S139" s="29"/>
    </row>
    <row r="140" spans="1:19" x14ac:dyDescent="0.25">
      <c r="A140" s="56">
        <v>98</v>
      </c>
      <c r="B140" s="2" t="s">
        <v>119</v>
      </c>
      <c r="C140" s="2" t="s">
        <v>139</v>
      </c>
      <c r="D140" s="2" t="s">
        <v>24</v>
      </c>
      <c r="E140" s="22">
        <v>22.92</v>
      </c>
      <c r="F140" s="21">
        <v>2498.3000000000002</v>
      </c>
      <c r="G140" s="29">
        <f t="shared" si="18"/>
        <v>0</v>
      </c>
      <c r="H140" s="29">
        <f t="shared" si="18"/>
        <v>0</v>
      </c>
      <c r="I140" s="29">
        <f t="shared" si="18"/>
        <v>0</v>
      </c>
      <c r="J140" s="29">
        <f t="shared" si="18"/>
        <v>1</v>
      </c>
      <c r="K140" s="29">
        <f t="shared" si="18"/>
        <v>0</v>
      </c>
      <c r="L140" s="29">
        <f t="shared" si="18"/>
        <v>0</v>
      </c>
      <c r="M140" s="29">
        <f t="shared" si="15"/>
        <v>1</v>
      </c>
      <c r="O140" s="55">
        <v>0</v>
      </c>
      <c r="P140" s="29">
        <f>IF(O140=1,SUM($O$43:O140),0)</f>
        <v>0</v>
      </c>
      <c r="Q140" s="29">
        <f t="shared" si="14"/>
        <v>0</v>
      </c>
      <c r="R140" s="21">
        <v>0</v>
      </c>
      <c r="S140" s="29"/>
    </row>
    <row r="141" spans="1:19" x14ac:dyDescent="0.25">
      <c r="A141" s="56">
        <v>99</v>
      </c>
      <c r="B141" s="2" t="s">
        <v>129</v>
      </c>
      <c r="C141" s="2" t="s">
        <v>140</v>
      </c>
      <c r="D141" s="2" t="s">
        <v>26</v>
      </c>
      <c r="E141" s="22">
        <v>22.62</v>
      </c>
      <c r="F141" s="21">
        <v>4184.71</v>
      </c>
      <c r="G141" s="29">
        <f t="shared" si="18"/>
        <v>0</v>
      </c>
      <c r="H141" s="29">
        <f t="shared" si="18"/>
        <v>0</v>
      </c>
      <c r="I141" s="29">
        <f t="shared" si="18"/>
        <v>1</v>
      </c>
      <c r="J141" s="29">
        <f t="shared" si="18"/>
        <v>0</v>
      </c>
      <c r="K141" s="29">
        <f t="shared" si="18"/>
        <v>0</v>
      </c>
      <c r="L141" s="29">
        <f t="shared" si="18"/>
        <v>0</v>
      </c>
      <c r="M141" s="29">
        <f t="shared" si="15"/>
        <v>1</v>
      </c>
      <c r="O141" s="55">
        <v>0</v>
      </c>
      <c r="P141" s="29">
        <f>IF(O141=1,SUM($O$43:O141),0)</f>
        <v>0</v>
      </c>
      <c r="Q141" s="29">
        <f t="shared" si="14"/>
        <v>0</v>
      </c>
      <c r="R141" s="21">
        <v>0</v>
      </c>
      <c r="S141" s="29"/>
    </row>
    <row r="142" spans="1:19" x14ac:dyDescent="0.25">
      <c r="A142" s="56">
        <v>100</v>
      </c>
      <c r="B142" s="2" t="s">
        <v>120</v>
      </c>
      <c r="C142" s="2" t="s">
        <v>142</v>
      </c>
      <c r="D142" s="2" t="s">
        <v>26</v>
      </c>
      <c r="E142" s="22">
        <v>16.18</v>
      </c>
      <c r="F142" s="21">
        <v>3209.91</v>
      </c>
      <c r="G142" s="29">
        <f t="shared" si="18"/>
        <v>0</v>
      </c>
      <c r="H142" s="29">
        <f t="shared" si="18"/>
        <v>0</v>
      </c>
      <c r="I142" s="29">
        <f t="shared" si="18"/>
        <v>1</v>
      </c>
      <c r="J142" s="29">
        <f t="shared" si="18"/>
        <v>0</v>
      </c>
      <c r="K142" s="29">
        <f t="shared" si="18"/>
        <v>0</v>
      </c>
      <c r="L142" s="29">
        <f t="shared" si="18"/>
        <v>0</v>
      </c>
      <c r="M142" s="29">
        <f t="shared" si="15"/>
        <v>1</v>
      </c>
      <c r="O142" s="55">
        <v>0</v>
      </c>
      <c r="P142" s="29">
        <f>IF(O142=1,SUM($O$43:O142),0)</f>
        <v>0</v>
      </c>
      <c r="Q142" s="29">
        <f t="shared" si="14"/>
        <v>0</v>
      </c>
      <c r="R142" s="21">
        <v>0</v>
      </c>
      <c r="S142" s="29"/>
    </row>
    <row r="143" spans="1:19" x14ac:dyDescent="0.25">
      <c r="A143" s="31" t="s">
        <v>32</v>
      </c>
      <c r="B143" s="31"/>
      <c r="C143" s="31"/>
      <c r="D143" s="31"/>
      <c r="E143" s="33">
        <f>SUM(E43:E142)</f>
        <v>6374.4300000000012</v>
      </c>
      <c r="F143" s="32">
        <f>SUM(F43:F142)</f>
        <v>497481.28</v>
      </c>
      <c r="G143" s="31">
        <f t="shared" ref="G143:L143" si="19">SUM(G43:G142)</f>
        <v>7</v>
      </c>
      <c r="H143" s="31">
        <f t="shared" si="19"/>
        <v>17</v>
      </c>
      <c r="I143" s="31">
        <f t="shared" si="19"/>
        <v>18</v>
      </c>
      <c r="J143" s="31">
        <f t="shared" si="19"/>
        <v>26</v>
      </c>
      <c r="K143" s="31">
        <f t="shared" si="19"/>
        <v>16</v>
      </c>
      <c r="L143" s="31">
        <f t="shared" si="19"/>
        <v>16</v>
      </c>
      <c r="M143" s="42">
        <f>SUM(G143:L143)</f>
        <v>100</v>
      </c>
      <c r="O143" s="31">
        <f>SUM(O43:O142)</f>
        <v>11</v>
      </c>
      <c r="P143" s="31"/>
      <c r="Q143" s="31"/>
      <c r="R143" s="31">
        <f>SUM(R43:R142)</f>
        <v>0</v>
      </c>
    </row>
    <row r="144" spans="1:19" x14ac:dyDescent="0.25"/>
    <row r="145" s="12" customFormat="1" hidden="1" x14ac:dyDescent="0.25"/>
    <row r="146" s="12" customFormat="1" hidden="1" x14ac:dyDescent="0.25"/>
    <row r="147" s="12" customFormat="1" hidden="1" x14ac:dyDescent="0.25"/>
    <row r="148" s="12" customFormat="1" hidden="1" x14ac:dyDescent="0.25"/>
    <row r="149" s="12" customFormat="1" hidden="1" x14ac:dyDescent="0.25"/>
    <row r="150" s="12" customFormat="1" hidden="1" x14ac:dyDescent="0.25"/>
  </sheetData>
  <sheetProtection selectLockedCells="1"/>
  <sortState xmlns:xlrd2="http://schemas.microsoft.com/office/spreadsheetml/2017/richdata2" ref="A43:F142">
    <sortCondition descending="1" ref="F43:F142"/>
  </sortState>
  <phoneticPr fontId="15" type="noConversion"/>
  <conditionalFormatting sqref="T43">
    <cfRule type="expression" dxfId="3" priority="3">
      <formula>$T$43&gt;$C$5</formula>
    </cfRule>
  </conditionalFormatting>
  <conditionalFormatting sqref="AC44">
    <cfRule type="expression" dxfId="2" priority="2">
      <formula>$AC$44&lt;&gt;$C$6</formula>
    </cfRule>
  </conditionalFormatting>
  <conditionalFormatting sqref="W44:AB44">
    <cfRule type="expression" dxfId="1" priority="11">
      <formula>OR(W44&lt;G39,W44&gt;G40)</formula>
    </cfRule>
  </conditionalFormatting>
  <conditionalFormatting sqref="AC46">
    <cfRule type="expression" dxfId="0" priority="1">
      <formula>AC46=FALSE</formula>
    </cfRule>
  </conditionalFormatting>
  <pageMargins left="0.59055118110236227" right="0.59055118110236227" top="0.59055118110236227" bottom="0.59055118110236227" header="0.31496062992125984" footer="0.31496062992125984"/>
  <pageSetup paperSize="9" scale="75" fitToHeight="0" orientation="landscape" horizontalDpi="0" verticalDpi="0" r:id="rId1"/>
  <headerFooter>
    <oddFooter>&amp;LFile: &amp;F, Worksheet: &amp;A&amp;CPage &amp;P of &amp;N&amp;RCopyright www.solvermax.com</oddFooter>
  </headerFooter>
  <rowBreaks count="2" manualBreakCount="2">
    <brk id="34" max="16383" man="1"/>
    <brk id="52" max="16383" man="1"/>
  </rowBreaks>
  <ignoredErrors>
    <ignoredError sqref="P44:P142" formulaRange="1"/>
    <ignoredError sqref="Q44:Q142" unlocked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0933-EC80-4274-9509-B30F2956C5A0}">
  <sheetPr codeName="Sheet3">
    <pageSetUpPr fitToPage="1"/>
  </sheetPr>
  <dimension ref="A1:AG157"/>
  <sheetViews>
    <sheetView showGridLines="0" zoomScaleNormal="100" workbookViewId="0">
      <selection activeCell="A2" sqref="A2"/>
    </sheetView>
  </sheetViews>
  <sheetFormatPr defaultColWidth="0" defaultRowHeight="15" zeroHeight="1" x14ac:dyDescent="0.25"/>
  <cols>
    <col min="1" max="2" width="9.375" customWidth="1"/>
    <col min="3" max="3" width="3.75" customWidth="1"/>
    <col min="4" max="4" width="16.25" customWidth="1"/>
    <col min="5" max="5" width="7.5" customWidth="1"/>
    <col min="6" max="6" width="8.75" customWidth="1"/>
    <col min="7" max="7" width="3.75" customWidth="1"/>
    <col min="8" max="9" width="8.75" customWidth="1"/>
    <col min="10" max="12" width="7.5" customWidth="1"/>
    <col min="13" max="13" width="3.75" customWidth="1"/>
    <col min="14" max="15" width="8.75" customWidth="1"/>
    <col min="16" max="26" width="7.5" customWidth="1"/>
    <col min="27" max="27" width="2.5" customWidth="1"/>
    <col min="28" max="33" width="0" hidden="1" customWidth="1"/>
    <col min="34" max="16384" width="8" hidden="1"/>
  </cols>
  <sheetData>
    <row r="1" spans="1:26" ht="21" x14ac:dyDescent="0.35">
      <c r="A1" s="8" t="s">
        <v>3</v>
      </c>
    </row>
    <row r="2" spans="1:26" x14ac:dyDescent="0.25"/>
    <row r="3" spans="1:26" ht="17.25" x14ac:dyDescent="0.3">
      <c r="A3" s="7" t="s">
        <v>12</v>
      </c>
      <c r="B3" s="7"/>
      <c r="C3" s="7"/>
      <c r="D3" s="7"/>
      <c r="E3" s="7"/>
      <c r="F3" s="7"/>
      <c r="G3" s="7"/>
      <c r="H3" s="7"/>
      <c r="I3" s="7"/>
      <c r="J3" s="7"/>
      <c r="K3" s="7"/>
      <c r="L3" s="7"/>
      <c r="M3" s="7"/>
      <c r="N3" s="7"/>
      <c r="O3" s="7"/>
      <c r="P3" s="7"/>
      <c r="Q3" s="7"/>
      <c r="R3" s="7"/>
      <c r="S3" s="7"/>
      <c r="T3" s="7"/>
      <c r="U3" s="7"/>
      <c r="V3" s="7"/>
      <c r="W3" s="7"/>
      <c r="X3" s="7"/>
      <c r="Y3" s="7"/>
      <c r="Z3" s="7"/>
    </row>
    <row r="4" spans="1:26" x14ac:dyDescent="0.25"/>
    <row r="5" spans="1:26" x14ac:dyDescent="0.25"/>
    <row r="6" spans="1:26" x14ac:dyDescent="0.25"/>
    <row r="7" spans="1:26" x14ac:dyDescent="0.25"/>
    <row r="8" spans="1:26" x14ac:dyDescent="0.25"/>
    <row r="9" spans="1:26" x14ac:dyDescent="0.25"/>
    <row r="10" spans="1:26" x14ac:dyDescent="0.25"/>
    <row r="11" spans="1:26" x14ac:dyDescent="0.25"/>
    <row r="12" spans="1:26" x14ac:dyDescent="0.25"/>
    <row r="13" spans="1:26" x14ac:dyDescent="0.25"/>
    <row r="14" spans="1:26" x14ac:dyDescent="0.25"/>
    <row r="15" spans="1:26" x14ac:dyDescent="0.25"/>
    <row r="16" spans="1:26" x14ac:dyDescent="0.25"/>
    <row r="17" spans="1:26" x14ac:dyDescent="0.25"/>
    <row r="18" spans="1:26" x14ac:dyDescent="0.25"/>
    <row r="19" spans="1:26" x14ac:dyDescent="0.25"/>
    <row r="20" spans="1:26" x14ac:dyDescent="0.25"/>
    <row r="21" spans="1:26" x14ac:dyDescent="0.25"/>
    <row r="22" spans="1:26" x14ac:dyDescent="0.25"/>
    <row r="23" spans="1:26" x14ac:dyDescent="0.25"/>
    <row r="24" spans="1:26" x14ac:dyDescent="0.25"/>
    <row r="25" spans="1:26" x14ac:dyDescent="0.25"/>
    <row r="26" spans="1:26" ht="17.25" x14ac:dyDescent="0.3">
      <c r="A26" s="7" t="s">
        <v>166</v>
      </c>
      <c r="B26" s="7"/>
      <c r="C26" s="7"/>
      <c r="D26" s="7"/>
      <c r="E26" s="7"/>
      <c r="F26" s="7"/>
      <c r="G26" s="7"/>
      <c r="H26" s="7"/>
      <c r="I26" s="7"/>
      <c r="J26" s="7"/>
      <c r="K26" s="7"/>
      <c r="L26" s="7"/>
      <c r="M26" s="7"/>
      <c r="N26" s="7"/>
      <c r="O26" s="7"/>
      <c r="P26" s="7"/>
      <c r="Q26" s="7"/>
      <c r="R26" s="7"/>
      <c r="S26" s="7"/>
      <c r="T26" s="7"/>
      <c r="U26" s="7"/>
      <c r="V26" s="7"/>
      <c r="W26" s="7"/>
      <c r="X26" s="7"/>
      <c r="Y26" s="7"/>
      <c r="Z26" s="7"/>
    </row>
    <row r="27" spans="1:26" x14ac:dyDescent="0.25"/>
    <row r="28" spans="1:26" ht="17.25" x14ac:dyDescent="0.25">
      <c r="A28" s="35" t="s">
        <v>151</v>
      </c>
      <c r="B28" s="35"/>
      <c r="C28" s="35"/>
      <c r="D28" s="35"/>
      <c r="E28" s="35"/>
      <c r="F28" s="35"/>
      <c r="G28" s="35"/>
      <c r="H28" s="35"/>
      <c r="I28" s="35"/>
      <c r="J28" s="35"/>
      <c r="K28" s="35"/>
      <c r="L28" s="35"/>
      <c r="N28" s="35" t="s">
        <v>157</v>
      </c>
      <c r="O28" s="35"/>
      <c r="P28" s="35"/>
      <c r="Q28" s="35"/>
      <c r="R28" s="35"/>
      <c r="S28" s="35"/>
      <c r="T28" s="35"/>
      <c r="U28" s="35"/>
      <c r="V28" s="35"/>
      <c r="W28" s="35"/>
      <c r="X28" s="35"/>
      <c r="Y28" s="35"/>
      <c r="Z28" s="35"/>
    </row>
    <row r="29" spans="1:26" ht="15.75" x14ac:dyDescent="0.25">
      <c r="A29" s="36" t="s">
        <v>163</v>
      </c>
      <c r="N29" s="46" t="s">
        <v>165</v>
      </c>
    </row>
    <row r="30" spans="1:26" x14ac:dyDescent="0.25"/>
    <row r="31" spans="1:26" x14ac:dyDescent="0.25"/>
    <row r="32" spans="1:26"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spans="1:26" x14ac:dyDescent="0.25"/>
    <row r="50" spans="1:26" x14ac:dyDescent="0.25"/>
    <row r="51" spans="1:26" x14ac:dyDescent="0.25"/>
    <row r="52" spans="1:26" x14ac:dyDescent="0.25"/>
    <row r="53" spans="1:26" x14ac:dyDescent="0.25"/>
    <row r="54" spans="1:26" x14ac:dyDescent="0.25"/>
    <row r="55" spans="1:26" ht="17.25" x14ac:dyDescent="0.25">
      <c r="A55" s="35" t="s">
        <v>161</v>
      </c>
      <c r="B55" s="17"/>
      <c r="D55" s="35" t="s">
        <v>162</v>
      </c>
      <c r="E55" s="17"/>
      <c r="F55" s="17"/>
      <c r="H55" s="45" t="s">
        <v>154</v>
      </c>
      <c r="I55" s="17"/>
      <c r="N55" s="35" t="s">
        <v>152</v>
      </c>
      <c r="O55" s="35"/>
      <c r="P55" s="35"/>
      <c r="Q55" s="35"/>
      <c r="R55" s="35"/>
      <c r="S55" s="35"/>
      <c r="T55" s="35"/>
      <c r="U55" s="35"/>
      <c r="V55" s="35"/>
      <c r="W55" s="35"/>
      <c r="X55" s="35"/>
      <c r="Y55" s="35"/>
      <c r="Z55" s="35"/>
    </row>
    <row r="56" spans="1:26" ht="15.75" x14ac:dyDescent="0.25">
      <c r="A56" s="26" t="s">
        <v>29</v>
      </c>
      <c r="B56" s="26" t="s">
        <v>21</v>
      </c>
      <c r="D56" s="25" t="s">
        <v>18</v>
      </c>
      <c r="E56" s="26" t="s">
        <v>21</v>
      </c>
      <c r="F56" s="26" t="s">
        <v>133</v>
      </c>
      <c r="H56" t="s">
        <v>158</v>
      </c>
      <c r="I56" s="38">
        <v>399.32</v>
      </c>
      <c r="M56" s="36"/>
      <c r="N56" s="36" t="s">
        <v>164</v>
      </c>
    </row>
    <row r="57" spans="1:26" x14ac:dyDescent="0.25">
      <c r="A57" s="37">
        <v>60000</v>
      </c>
      <c r="B57" s="38">
        <v>957.59</v>
      </c>
      <c r="D57" t="str">
        <f>Model!B43</f>
        <v>Jorden Wynn</v>
      </c>
      <c r="E57" s="47" t="e">
        <f>IF(Model!$O43=1,Model!E43,NA())</f>
        <v>#N/A</v>
      </c>
      <c r="F57" s="47" t="e">
        <f>IF(Model!$O43=1,Model!F43,NA())</f>
        <v>#N/A</v>
      </c>
      <c r="H57" t="s">
        <v>160</v>
      </c>
      <c r="I57" s="38">
        <v>693.56</v>
      </c>
    </row>
    <row r="58" spans="1:26" x14ac:dyDescent="0.25">
      <c r="A58" s="37">
        <v>61000</v>
      </c>
      <c r="B58" s="38">
        <v>974.39</v>
      </c>
      <c r="D58" t="str">
        <f>Model!B44</f>
        <v>Storm Parker</v>
      </c>
      <c r="E58" s="47">
        <f>IF(Model!$O44=1,Model!E44,NA())</f>
        <v>127.68</v>
      </c>
      <c r="F58" s="47">
        <f>IF(Model!$O44=1,Model!F44,NA())</f>
        <v>9894.94</v>
      </c>
      <c r="H58" t="s">
        <v>159</v>
      </c>
      <c r="I58" s="38">
        <v>1015.74</v>
      </c>
    </row>
    <row r="59" spans="1:26" x14ac:dyDescent="0.25">
      <c r="A59" s="37">
        <v>62000</v>
      </c>
      <c r="B59" s="38">
        <v>988.85</v>
      </c>
      <c r="D59" t="str">
        <f>Model!B45</f>
        <v>Amritpal Horne</v>
      </c>
      <c r="E59" s="47">
        <f>IF(Model!$O45=1,Model!E45,NA())</f>
        <v>121.4</v>
      </c>
      <c r="F59" s="47">
        <f>IF(Model!$O45=1,Model!F45,NA())</f>
        <v>7962.74</v>
      </c>
    </row>
    <row r="60" spans="1:26" ht="17.25" x14ac:dyDescent="0.25">
      <c r="A60" s="37">
        <v>63000</v>
      </c>
      <c r="B60" s="38">
        <v>998.14</v>
      </c>
      <c r="D60" t="str">
        <f>Model!B46</f>
        <v>Kenzie Quinn</v>
      </c>
      <c r="E60" s="47">
        <f>IF(Model!$O46=1,Model!E46,NA())</f>
        <v>120.49</v>
      </c>
      <c r="F60" s="47">
        <f>IF(Model!$O46=1,Model!F46,NA())</f>
        <v>8707.33</v>
      </c>
      <c r="H60" s="35" t="s">
        <v>154</v>
      </c>
      <c r="I60" s="17"/>
      <c r="J60" s="17"/>
    </row>
    <row r="61" spans="1:26" ht="15.75" x14ac:dyDescent="0.25">
      <c r="A61" s="37">
        <v>64000</v>
      </c>
      <c r="B61" s="38">
        <v>1010.01</v>
      </c>
      <c r="D61" t="str">
        <f>Model!B47</f>
        <v>Billie Castro</v>
      </c>
      <c r="E61" s="47">
        <f>IF(Model!$O47=1,Model!E47,NA())</f>
        <v>118.71</v>
      </c>
      <c r="F61" s="47">
        <f>IF(Model!$O47=1,Model!F47,NA())</f>
        <v>7698.31</v>
      </c>
      <c r="H61" s="26" t="s">
        <v>21</v>
      </c>
      <c r="I61" s="26" t="s">
        <v>155</v>
      </c>
      <c r="J61" s="26" t="s">
        <v>156</v>
      </c>
    </row>
    <row r="62" spans="1:26" x14ac:dyDescent="0.25">
      <c r="A62" s="37">
        <v>65000</v>
      </c>
      <c r="B62" s="38">
        <v>1030.1600000000001</v>
      </c>
      <c r="D62" t="str">
        <f>Model!B48</f>
        <v>Avneet Hogan</v>
      </c>
      <c r="E62" s="47" t="e">
        <f>IF(Model!$O48=1,Model!E48,NA())</f>
        <v>#N/A</v>
      </c>
      <c r="F62" s="47" t="e">
        <f>IF(Model!$O48=1,Model!F48,NA())</f>
        <v>#N/A</v>
      </c>
      <c r="H62" s="37">
        <v>0</v>
      </c>
      <c r="I62" s="37">
        <v>0</v>
      </c>
      <c r="J62" s="43">
        <f t="shared" ref="J62:J93" si="0">I62/$I$119</f>
        <v>0</v>
      </c>
    </row>
    <row r="63" spans="1:26" x14ac:dyDescent="0.25">
      <c r="A63" s="37">
        <v>66000</v>
      </c>
      <c r="B63" s="38">
        <v>1037.8699999999999</v>
      </c>
      <c r="D63" t="str">
        <f>Model!B49</f>
        <v>Anam Higgs</v>
      </c>
      <c r="E63" s="47">
        <f>IF(Model!$O49=1,Model!E49,NA())</f>
        <v>117.51</v>
      </c>
      <c r="F63" s="47">
        <f>IF(Model!$O49=1,Model!F49,NA())</f>
        <v>7928.44</v>
      </c>
      <c r="H63" s="37">
        <v>25</v>
      </c>
      <c r="I63" s="37">
        <v>0</v>
      </c>
      <c r="J63" s="43">
        <f t="shared" si="0"/>
        <v>0</v>
      </c>
    </row>
    <row r="64" spans="1:26" x14ac:dyDescent="0.25">
      <c r="A64" s="37">
        <v>67000</v>
      </c>
      <c r="B64" s="38">
        <v>1048.1500000000001</v>
      </c>
      <c r="D64" t="str">
        <f>Model!B50</f>
        <v>Armani Yoder</v>
      </c>
      <c r="E64" s="47" t="e">
        <f>IF(Model!$O50=1,Model!E50,NA())</f>
        <v>#N/A</v>
      </c>
      <c r="F64" s="47" t="e">
        <f>IF(Model!$O50=1,Model!F50,NA())</f>
        <v>#N/A</v>
      </c>
      <c r="H64" s="37">
        <v>50</v>
      </c>
      <c r="I64" s="37">
        <v>0</v>
      </c>
      <c r="J64" s="43">
        <f t="shared" si="0"/>
        <v>0</v>
      </c>
    </row>
    <row r="65" spans="1:10" x14ac:dyDescent="0.25">
      <c r="A65" s="37">
        <v>68000</v>
      </c>
      <c r="B65" s="38">
        <v>1061.8599999999999</v>
      </c>
      <c r="D65" t="str">
        <f>Model!B51</f>
        <v>Corey Penn</v>
      </c>
      <c r="E65" s="47" t="e">
        <f>IF(Model!$O51=1,Model!E51,NA())</f>
        <v>#N/A</v>
      </c>
      <c r="F65" s="47" t="e">
        <f>IF(Model!$O51=1,Model!F51,NA())</f>
        <v>#N/A</v>
      </c>
      <c r="H65" s="37">
        <v>75</v>
      </c>
      <c r="I65" s="37">
        <v>0</v>
      </c>
      <c r="J65" s="43">
        <f t="shared" si="0"/>
        <v>0</v>
      </c>
    </row>
    <row r="66" spans="1:10" x14ac:dyDescent="0.25">
      <c r="A66" s="37">
        <v>69000</v>
      </c>
      <c r="B66" s="38">
        <v>1080.17</v>
      </c>
      <c r="D66" t="str">
        <f>Model!B52</f>
        <v>Kendal Reed</v>
      </c>
      <c r="E66" s="47">
        <f>IF(Model!$O52=1,Model!E52,NA())</f>
        <v>108.66</v>
      </c>
      <c r="F66" s="47">
        <f>IF(Model!$O52=1,Model!F52,NA())</f>
        <v>7595.26</v>
      </c>
      <c r="H66" s="37">
        <v>100</v>
      </c>
      <c r="I66" s="37">
        <v>0</v>
      </c>
      <c r="J66" s="43">
        <f t="shared" si="0"/>
        <v>0</v>
      </c>
    </row>
    <row r="67" spans="1:10" x14ac:dyDescent="0.25">
      <c r="A67" s="37">
        <v>70000</v>
      </c>
      <c r="B67" s="38">
        <v>1084.55</v>
      </c>
      <c r="D67" t="str">
        <f>Model!B53</f>
        <v>Chance Bonilla</v>
      </c>
      <c r="E67" s="47">
        <f>IF(Model!$O53=1,Model!E53,NA())</f>
        <v>108.54</v>
      </c>
      <c r="F67" s="47">
        <f>IF(Model!$O53=1,Model!F53,NA())</f>
        <v>6922.79</v>
      </c>
      <c r="H67" s="37">
        <v>125</v>
      </c>
      <c r="I67" s="37">
        <v>0</v>
      </c>
      <c r="J67" s="43">
        <f t="shared" si="0"/>
        <v>0</v>
      </c>
    </row>
    <row r="68" spans="1:10" x14ac:dyDescent="0.25">
      <c r="A68" s="37">
        <v>71000</v>
      </c>
      <c r="B68" s="38">
        <v>1092.1199999999999</v>
      </c>
      <c r="D68" t="str">
        <f>Model!B54</f>
        <v>Bailey Philip</v>
      </c>
      <c r="E68" s="47" t="e">
        <f>IF(Model!$O54=1,Model!E54,NA())</f>
        <v>#N/A</v>
      </c>
      <c r="F68" s="47" t="e">
        <f>IF(Model!$O54=1,Model!F54,NA())</f>
        <v>#N/A</v>
      </c>
      <c r="H68" s="37">
        <v>150</v>
      </c>
      <c r="I68" s="37">
        <v>0</v>
      </c>
      <c r="J68" s="43">
        <f t="shared" si="0"/>
        <v>0</v>
      </c>
    </row>
    <row r="69" spans="1:10" x14ac:dyDescent="0.25">
      <c r="A69" s="37">
        <v>72000</v>
      </c>
      <c r="B69" s="38">
        <v>1106.07</v>
      </c>
      <c r="D69" t="str">
        <f>Model!B55</f>
        <v>Eman Reeve</v>
      </c>
      <c r="E69" s="47" t="e">
        <f>IF(Model!$O55=1,Model!E55,NA())</f>
        <v>#N/A</v>
      </c>
      <c r="F69" s="47" t="e">
        <f>IF(Model!$O55=1,Model!F55,NA())</f>
        <v>#N/A</v>
      </c>
      <c r="H69" s="37">
        <v>175</v>
      </c>
      <c r="I69" s="37">
        <v>0</v>
      </c>
      <c r="J69" s="43">
        <f t="shared" si="0"/>
        <v>0</v>
      </c>
    </row>
    <row r="70" spans="1:10" x14ac:dyDescent="0.25">
      <c r="A70" s="37">
        <v>73000</v>
      </c>
      <c r="B70" s="38">
        <v>1116.93</v>
      </c>
      <c r="D70" t="str">
        <f>Model!B56</f>
        <v>Aoife Tang</v>
      </c>
      <c r="E70" s="47">
        <f>IF(Model!$O56=1,Model!E56,NA())</f>
        <v>100.21</v>
      </c>
      <c r="F70" s="47">
        <f>IF(Model!$O56=1,Model!F56,NA())</f>
        <v>6396.9</v>
      </c>
      <c r="H70" s="37">
        <v>200</v>
      </c>
      <c r="I70" s="37">
        <v>0</v>
      </c>
      <c r="J70" s="43">
        <f t="shared" si="0"/>
        <v>0</v>
      </c>
    </row>
    <row r="71" spans="1:10" x14ac:dyDescent="0.25">
      <c r="A71" s="37">
        <v>74000</v>
      </c>
      <c r="B71" s="38">
        <v>1126.3699999999999</v>
      </c>
      <c r="D71" t="str">
        <f>Model!B57</f>
        <v>Ho Hogg</v>
      </c>
      <c r="E71" s="47" t="e">
        <f>IF(Model!$O57=1,Model!E57,NA())</f>
        <v>#N/A</v>
      </c>
      <c r="F71" s="47" t="e">
        <f>IF(Model!$O57=1,Model!F57,NA())</f>
        <v>#N/A</v>
      </c>
      <c r="H71" s="37">
        <v>225</v>
      </c>
      <c r="I71" s="37">
        <v>0</v>
      </c>
      <c r="J71" s="43">
        <f t="shared" si="0"/>
        <v>0</v>
      </c>
    </row>
    <row r="72" spans="1:10" x14ac:dyDescent="0.25">
      <c r="A72" s="37">
        <v>75000</v>
      </c>
      <c r="B72" s="38">
        <v>1138.56</v>
      </c>
      <c r="D72" t="str">
        <f>Model!B58</f>
        <v>Elis Akhtar</v>
      </c>
      <c r="E72" s="47">
        <f>IF(Model!$O58=1,Model!E58,NA())</f>
        <v>99.21</v>
      </c>
      <c r="F72" s="47">
        <f>IF(Model!$O58=1,Model!F58,NA())</f>
        <v>6839.73</v>
      </c>
      <c r="H72" s="37">
        <v>250</v>
      </c>
      <c r="I72" s="37">
        <v>0</v>
      </c>
      <c r="J72" s="43">
        <f t="shared" si="0"/>
        <v>0</v>
      </c>
    </row>
    <row r="73" spans="1:10" x14ac:dyDescent="0.25">
      <c r="A73" s="37">
        <v>76000</v>
      </c>
      <c r="B73" s="38">
        <v>1149.53</v>
      </c>
      <c r="D73" t="str">
        <f>Model!B59</f>
        <v>Cameron Welsh</v>
      </c>
      <c r="E73" s="47">
        <f>IF(Model!$O59=1,Model!E59,NA())</f>
        <v>98.63</v>
      </c>
      <c r="F73" s="47">
        <f>IF(Model!$O59=1,Model!F59,NA())</f>
        <v>5970.6</v>
      </c>
      <c r="H73" s="37">
        <v>275</v>
      </c>
      <c r="I73" s="37">
        <v>0</v>
      </c>
      <c r="J73" s="43">
        <f t="shared" si="0"/>
        <v>0</v>
      </c>
    </row>
    <row r="74" spans="1:10" x14ac:dyDescent="0.25">
      <c r="A74" s="37">
        <v>77000</v>
      </c>
      <c r="B74" s="38">
        <v>1160.31</v>
      </c>
      <c r="D74" t="str">
        <f>Model!B60</f>
        <v>Shaan Elliott</v>
      </c>
      <c r="E74" s="47" t="e">
        <f>IF(Model!$O60=1,Model!E60,NA())</f>
        <v>#N/A</v>
      </c>
      <c r="F74" s="47" t="e">
        <f>IF(Model!$O60=1,Model!F60,NA())</f>
        <v>#N/A</v>
      </c>
      <c r="H74" s="37">
        <v>300</v>
      </c>
      <c r="I74" s="37">
        <v>0</v>
      </c>
      <c r="J74" s="43">
        <f t="shared" si="0"/>
        <v>0</v>
      </c>
    </row>
    <row r="75" spans="1:10" x14ac:dyDescent="0.25">
      <c r="A75" s="37">
        <v>78000</v>
      </c>
      <c r="B75" s="38">
        <v>1168.99</v>
      </c>
      <c r="D75" t="str">
        <f>Model!B61</f>
        <v>Teagan Bassett</v>
      </c>
      <c r="E75" s="47" t="e">
        <f>IF(Model!$O61=1,Model!E61,NA())</f>
        <v>#N/A</v>
      </c>
      <c r="F75" s="47" t="e">
        <f>IF(Model!$O61=1,Model!F61,NA())</f>
        <v>#N/A</v>
      </c>
      <c r="H75" s="37">
        <v>325</v>
      </c>
      <c r="I75" s="37">
        <v>0</v>
      </c>
      <c r="J75" s="43">
        <f t="shared" si="0"/>
        <v>0</v>
      </c>
    </row>
    <row r="76" spans="1:10" x14ac:dyDescent="0.25">
      <c r="A76" s="37">
        <v>79000</v>
      </c>
      <c r="B76" s="38">
        <v>1178</v>
      </c>
      <c r="D76" t="str">
        <f>Model!B62</f>
        <v>Angel Milner</v>
      </c>
      <c r="E76" s="47" t="e">
        <f>IF(Model!$O62=1,Model!E62,NA())</f>
        <v>#N/A</v>
      </c>
      <c r="F76" s="47" t="e">
        <f>IF(Model!$O62=1,Model!F62,NA())</f>
        <v>#N/A</v>
      </c>
      <c r="H76" s="37">
        <v>350</v>
      </c>
      <c r="I76" s="37">
        <v>0</v>
      </c>
      <c r="J76" s="43">
        <f t="shared" si="0"/>
        <v>0</v>
      </c>
    </row>
    <row r="77" spans="1:10" x14ac:dyDescent="0.25">
      <c r="A77" s="37">
        <v>80000</v>
      </c>
      <c r="B77" s="38">
        <v>1184.96</v>
      </c>
      <c r="D77" t="str">
        <f>Model!B63</f>
        <v>Max Prince</v>
      </c>
      <c r="E77" s="47" t="e">
        <f>IF(Model!$O63=1,Model!E63,NA())</f>
        <v>#N/A</v>
      </c>
      <c r="F77" s="47" t="e">
        <f>IF(Model!$O63=1,Model!F63,NA())</f>
        <v>#N/A</v>
      </c>
      <c r="H77" s="37">
        <v>375</v>
      </c>
      <c r="I77" s="37">
        <v>0</v>
      </c>
      <c r="J77" s="43">
        <f t="shared" si="0"/>
        <v>0</v>
      </c>
    </row>
    <row r="78" spans="1:10" x14ac:dyDescent="0.25">
      <c r="A78" s="37">
        <v>81000</v>
      </c>
      <c r="B78" s="38">
        <v>1192.74</v>
      </c>
      <c r="D78" t="str">
        <f>Model!B64</f>
        <v>Camden Burris</v>
      </c>
      <c r="E78" s="47" t="e">
        <f>IF(Model!$O64=1,Model!E64,NA())</f>
        <v>#N/A</v>
      </c>
      <c r="F78" s="47" t="e">
        <f>IF(Model!$O64=1,Model!F64,NA())</f>
        <v>#N/A</v>
      </c>
      <c r="H78" s="37">
        <v>400</v>
      </c>
      <c r="I78" s="37">
        <v>1</v>
      </c>
      <c r="J78" s="43">
        <f t="shared" si="0"/>
        <v>1E-4</v>
      </c>
    </row>
    <row r="79" spans="1:10" x14ac:dyDescent="0.25">
      <c r="A79" s="37">
        <v>82000</v>
      </c>
      <c r="B79" s="38">
        <v>1200.69</v>
      </c>
      <c r="D79" t="str">
        <f>Model!B65</f>
        <v>Nola Stokes</v>
      </c>
      <c r="E79" s="47" t="e">
        <f>IF(Model!$O65=1,Model!E65,NA())</f>
        <v>#N/A</v>
      </c>
      <c r="F79" s="47" t="e">
        <f>IF(Model!$O65=1,Model!F65,NA())</f>
        <v>#N/A</v>
      </c>
      <c r="H79" s="37">
        <v>425</v>
      </c>
      <c r="I79" s="37">
        <v>5</v>
      </c>
      <c r="J79" s="43">
        <f t="shared" si="0"/>
        <v>5.0000000000000001E-4</v>
      </c>
    </row>
    <row r="80" spans="1:10" x14ac:dyDescent="0.25">
      <c r="A80" s="37">
        <v>83000</v>
      </c>
      <c r="B80" s="38">
        <v>1209.8900000000001</v>
      </c>
      <c r="D80" t="str">
        <f>Model!B66</f>
        <v>Bobbi Rowe</v>
      </c>
      <c r="E80" s="47" t="e">
        <f>IF(Model!$O66=1,Model!E66,NA())</f>
        <v>#N/A</v>
      </c>
      <c r="F80" s="47" t="e">
        <f>IF(Model!$O66=1,Model!F66,NA())</f>
        <v>#N/A</v>
      </c>
      <c r="H80" s="37">
        <v>450</v>
      </c>
      <c r="I80" s="37">
        <v>11</v>
      </c>
      <c r="J80" s="43">
        <f t="shared" si="0"/>
        <v>1.1000000000000001E-3</v>
      </c>
    </row>
    <row r="81" spans="1:10" x14ac:dyDescent="0.25">
      <c r="A81" s="37">
        <v>84000</v>
      </c>
      <c r="B81" s="38">
        <v>1216.8699999999999</v>
      </c>
      <c r="D81" t="str">
        <f>Model!B67</f>
        <v>Liberty Hartman</v>
      </c>
      <c r="E81" s="47" t="e">
        <f>IF(Model!$O67=1,Model!E67,NA())</f>
        <v>#N/A</v>
      </c>
      <c r="F81" s="47" t="e">
        <f>IF(Model!$O67=1,Model!F67,NA())</f>
        <v>#N/A</v>
      </c>
      <c r="H81" s="37">
        <v>475</v>
      </c>
      <c r="I81" s="37">
        <v>39</v>
      </c>
      <c r="J81" s="43">
        <f t="shared" si="0"/>
        <v>3.8999999999999998E-3</v>
      </c>
    </row>
    <row r="82" spans="1:10" x14ac:dyDescent="0.25">
      <c r="A82" s="37">
        <v>85000</v>
      </c>
      <c r="B82" s="38">
        <v>1225.55</v>
      </c>
      <c r="D82" t="str">
        <f>Model!B68</f>
        <v>Rayhan Fleming</v>
      </c>
      <c r="E82" s="47" t="e">
        <f>IF(Model!$O68=1,Model!E68,NA())</f>
        <v>#N/A</v>
      </c>
      <c r="F82" s="47" t="e">
        <f>IF(Model!$O68=1,Model!F68,NA())</f>
        <v>#N/A</v>
      </c>
      <c r="H82" s="37">
        <v>500</v>
      </c>
      <c r="I82" s="37">
        <v>92</v>
      </c>
      <c r="J82" s="43">
        <f t="shared" si="0"/>
        <v>9.1999999999999998E-3</v>
      </c>
    </row>
    <row r="83" spans="1:10" x14ac:dyDescent="0.25">
      <c r="A83" s="37">
        <v>86000</v>
      </c>
      <c r="B83" s="38">
        <v>1234.56</v>
      </c>
      <c r="D83" t="str">
        <f>Model!B69</f>
        <v>Indigo Ratcliffe</v>
      </c>
      <c r="E83" s="47" t="e">
        <f>IF(Model!$O69=1,Model!E69,NA())</f>
        <v>#N/A</v>
      </c>
      <c r="F83" s="47" t="e">
        <f>IF(Model!$O69=1,Model!F69,NA())</f>
        <v>#N/A</v>
      </c>
      <c r="H83" s="37">
        <v>525</v>
      </c>
      <c r="I83" s="37">
        <v>178</v>
      </c>
      <c r="J83" s="43">
        <f t="shared" si="0"/>
        <v>1.78E-2</v>
      </c>
    </row>
    <row r="84" spans="1:10" x14ac:dyDescent="0.25">
      <c r="A84" s="37">
        <v>87000</v>
      </c>
      <c r="B84" s="38">
        <v>1238.94</v>
      </c>
      <c r="D84" t="str">
        <f>Model!B70</f>
        <v>Lea Vazquez</v>
      </c>
      <c r="E84" s="47" t="e">
        <f>IF(Model!$O70=1,Model!E70,NA())</f>
        <v>#N/A</v>
      </c>
      <c r="F84" s="47" t="e">
        <f>IF(Model!$O70=1,Model!F70,NA())</f>
        <v>#N/A</v>
      </c>
      <c r="H84" s="37">
        <v>550</v>
      </c>
      <c r="I84" s="37">
        <v>286</v>
      </c>
      <c r="J84" s="43">
        <f t="shared" si="0"/>
        <v>2.86E-2</v>
      </c>
    </row>
    <row r="85" spans="1:10" x14ac:dyDescent="0.25">
      <c r="A85" s="37">
        <v>88000</v>
      </c>
      <c r="B85" s="38">
        <v>1244.69</v>
      </c>
      <c r="D85" t="str">
        <f>Model!B71</f>
        <v>Vivian Whitehead</v>
      </c>
      <c r="E85" s="47" t="e">
        <f>IF(Model!$O71=1,Model!E71,NA())</f>
        <v>#N/A</v>
      </c>
      <c r="F85" s="47" t="e">
        <f>IF(Model!$O71=1,Model!F71,NA())</f>
        <v>#N/A</v>
      </c>
      <c r="H85" s="37">
        <v>575</v>
      </c>
      <c r="I85" s="37">
        <v>426</v>
      </c>
      <c r="J85" s="43">
        <f t="shared" si="0"/>
        <v>4.2599999999999999E-2</v>
      </c>
    </row>
    <row r="86" spans="1:10" x14ac:dyDescent="0.25">
      <c r="A86" s="37">
        <v>89000</v>
      </c>
      <c r="B86" s="38">
        <v>1251.6500000000001</v>
      </c>
      <c r="D86" t="str">
        <f>Model!B72</f>
        <v>Jude Mcconnell</v>
      </c>
      <c r="E86" s="47" t="e">
        <f>IF(Model!$O72=1,Model!E72,NA())</f>
        <v>#N/A</v>
      </c>
      <c r="F86" s="47" t="e">
        <f>IF(Model!$O72=1,Model!F72,NA())</f>
        <v>#N/A</v>
      </c>
      <c r="H86" s="37">
        <v>600</v>
      </c>
      <c r="I86" s="37">
        <v>583</v>
      </c>
      <c r="J86" s="43">
        <f t="shared" si="0"/>
        <v>5.8299999999999998E-2</v>
      </c>
    </row>
    <row r="87" spans="1:10" x14ac:dyDescent="0.25">
      <c r="A87" s="37">
        <v>90000</v>
      </c>
      <c r="B87" s="38">
        <v>1253.81</v>
      </c>
      <c r="D87" t="str">
        <f>Model!B73</f>
        <v>Sian Brookes</v>
      </c>
      <c r="E87" s="47" t="e">
        <f>IF(Model!$O73=1,Model!E73,NA())</f>
        <v>#N/A</v>
      </c>
      <c r="F87" s="47" t="e">
        <f>IF(Model!$O73=1,Model!F73,NA())</f>
        <v>#N/A</v>
      </c>
      <c r="H87" s="37">
        <v>625</v>
      </c>
      <c r="I87" s="37">
        <v>735</v>
      </c>
      <c r="J87" s="43">
        <f t="shared" si="0"/>
        <v>7.3499999999999996E-2</v>
      </c>
    </row>
    <row r="88" spans="1:10" x14ac:dyDescent="0.25">
      <c r="A88" s="37">
        <v>91000</v>
      </c>
      <c r="B88" s="38">
        <v>1253.81</v>
      </c>
      <c r="D88" t="str">
        <f>Model!B74</f>
        <v>Tatiana Malone</v>
      </c>
      <c r="E88" s="47" t="e">
        <f>IF(Model!$O74=1,Model!E74,NA())</f>
        <v>#N/A</v>
      </c>
      <c r="F88" s="47" t="e">
        <f>IF(Model!$O74=1,Model!F74,NA())</f>
        <v>#N/A</v>
      </c>
      <c r="H88" s="37">
        <v>650</v>
      </c>
      <c r="I88" s="37">
        <v>924</v>
      </c>
      <c r="J88" s="43">
        <f t="shared" si="0"/>
        <v>9.2399999999999996E-2</v>
      </c>
    </row>
    <row r="89" spans="1:10" x14ac:dyDescent="0.25">
      <c r="A89" s="37">
        <v>92000</v>
      </c>
      <c r="B89" s="38">
        <v>1253.81</v>
      </c>
      <c r="D89" t="str">
        <f>Model!B75</f>
        <v>Zain Metcalfe</v>
      </c>
      <c r="E89" s="47" t="e">
        <f>IF(Model!$O75=1,Model!E75,NA())</f>
        <v>#N/A</v>
      </c>
      <c r="F89" s="47" t="e">
        <f>IF(Model!$O75=1,Model!F75,NA())</f>
        <v>#N/A</v>
      </c>
      <c r="H89" s="37">
        <v>675</v>
      </c>
      <c r="I89" s="37">
        <v>1050</v>
      </c>
      <c r="J89" s="43">
        <f t="shared" si="0"/>
        <v>0.105</v>
      </c>
    </row>
    <row r="90" spans="1:10" x14ac:dyDescent="0.25">
      <c r="A90" s="37">
        <v>93000</v>
      </c>
      <c r="B90" s="38">
        <v>1253.81</v>
      </c>
      <c r="D90" t="str">
        <f>Model!B76</f>
        <v>Marni Morris</v>
      </c>
      <c r="E90" s="47" t="e">
        <f>IF(Model!$O76=1,Model!E76,NA())</f>
        <v>#N/A</v>
      </c>
      <c r="F90" s="47" t="e">
        <f>IF(Model!$O76=1,Model!F76,NA())</f>
        <v>#N/A</v>
      </c>
      <c r="H90" s="37">
        <v>700</v>
      </c>
      <c r="I90" s="37">
        <v>1041</v>
      </c>
      <c r="J90" s="43">
        <f t="shared" si="0"/>
        <v>0.1041</v>
      </c>
    </row>
    <row r="91" spans="1:10" x14ac:dyDescent="0.25">
      <c r="A91" s="37">
        <v>94000</v>
      </c>
      <c r="B91" s="38">
        <v>1253.81</v>
      </c>
      <c r="D91" t="str">
        <f>Model!B77</f>
        <v>Macauley Amos</v>
      </c>
      <c r="E91" s="47" t="e">
        <f>IF(Model!$O77=1,Model!E77,NA())</f>
        <v>#N/A</v>
      </c>
      <c r="F91" s="47" t="e">
        <f>IF(Model!$O77=1,Model!F77,NA())</f>
        <v>#N/A</v>
      </c>
      <c r="H91" s="37">
        <v>725</v>
      </c>
      <c r="I91" s="37">
        <v>994</v>
      </c>
      <c r="J91" s="43">
        <f t="shared" si="0"/>
        <v>9.9400000000000002E-2</v>
      </c>
    </row>
    <row r="92" spans="1:10" x14ac:dyDescent="0.25">
      <c r="A92" s="37">
        <v>95000</v>
      </c>
      <c r="B92" s="38">
        <v>1253.81</v>
      </c>
      <c r="D92" t="str">
        <f>Model!B78</f>
        <v>Darcy Lamb</v>
      </c>
      <c r="E92" s="47" t="e">
        <f>IF(Model!$O78=1,Model!E78,NA())</f>
        <v>#N/A</v>
      </c>
      <c r="F92" s="47" t="e">
        <f>IF(Model!$O78=1,Model!F78,NA())</f>
        <v>#N/A</v>
      </c>
      <c r="H92" s="37">
        <v>750</v>
      </c>
      <c r="I92" s="37">
        <v>925</v>
      </c>
      <c r="J92" s="43">
        <f t="shared" si="0"/>
        <v>9.2499999999999999E-2</v>
      </c>
    </row>
    <row r="93" spans="1:10" x14ac:dyDescent="0.25">
      <c r="A93" s="37">
        <v>96000</v>
      </c>
      <c r="B93" s="38">
        <v>1253.81</v>
      </c>
      <c r="D93" t="str">
        <f>Model!B79</f>
        <v>August Senior</v>
      </c>
      <c r="E93" s="47" t="e">
        <f>IF(Model!$O79=1,Model!E79,NA())</f>
        <v>#N/A</v>
      </c>
      <c r="F93" s="47" t="e">
        <f>IF(Model!$O79=1,Model!F79,NA())</f>
        <v>#N/A</v>
      </c>
      <c r="H93" s="37">
        <v>775</v>
      </c>
      <c r="I93" s="37">
        <v>752</v>
      </c>
      <c r="J93" s="43">
        <f t="shared" si="0"/>
        <v>7.5200000000000003E-2</v>
      </c>
    </row>
    <row r="94" spans="1:10" x14ac:dyDescent="0.25">
      <c r="A94" s="37">
        <v>97000</v>
      </c>
      <c r="B94" s="38">
        <v>1253.81</v>
      </c>
      <c r="D94" t="str">
        <f>Model!B80</f>
        <v>Franky Hewitt</v>
      </c>
      <c r="E94" s="47" t="e">
        <f>IF(Model!$O80=1,Model!E80,NA())</f>
        <v>#N/A</v>
      </c>
      <c r="F94" s="47" t="e">
        <f>IF(Model!$O80=1,Model!F80,NA())</f>
        <v>#N/A</v>
      </c>
      <c r="H94" s="37">
        <v>800</v>
      </c>
      <c r="I94" s="37">
        <v>637</v>
      </c>
      <c r="J94" s="43">
        <f t="shared" ref="J94:J118" si="1">I94/$I$119</f>
        <v>6.3700000000000007E-2</v>
      </c>
    </row>
    <row r="95" spans="1:10" x14ac:dyDescent="0.25">
      <c r="A95" s="37">
        <v>98000</v>
      </c>
      <c r="B95" s="38">
        <v>1253.81</v>
      </c>
      <c r="D95" t="str">
        <f>Model!B81</f>
        <v>Lamar Bradford</v>
      </c>
      <c r="E95" s="47" t="e">
        <f>IF(Model!$O81=1,Model!E81,NA())</f>
        <v>#N/A</v>
      </c>
      <c r="F95" s="47" t="e">
        <f>IF(Model!$O81=1,Model!F81,NA())</f>
        <v>#N/A</v>
      </c>
      <c r="H95" s="37">
        <v>825</v>
      </c>
      <c r="I95" s="37">
        <v>464</v>
      </c>
      <c r="J95" s="43">
        <f t="shared" si="1"/>
        <v>4.6399999999999997E-2</v>
      </c>
    </row>
    <row r="96" spans="1:10" x14ac:dyDescent="0.25">
      <c r="A96" s="37">
        <v>99000</v>
      </c>
      <c r="B96" s="38">
        <v>1253.81</v>
      </c>
      <c r="D96" t="str">
        <f>Model!B82</f>
        <v>Saba Fuentes</v>
      </c>
      <c r="E96" s="47" t="e">
        <f>IF(Model!$O82=1,Model!E82,NA())</f>
        <v>#N/A</v>
      </c>
      <c r="F96" s="47" t="e">
        <f>IF(Model!$O82=1,Model!F82,NA())</f>
        <v>#N/A</v>
      </c>
      <c r="H96" s="37">
        <v>850</v>
      </c>
      <c r="I96" s="37">
        <v>333</v>
      </c>
      <c r="J96" s="43">
        <f t="shared" si="1"/>
        <v>3.3300000000000003E-2</v>
      </c>
    </row>
    <row r="97" spans="1:10" x14ac:dyDescent="0.25">
      <c r="A97" s="37">
        <v>100000</v>
      </c>
      <c r="B97" s="38">
        <v>1253.81</v>
      </c>
      <c r="D97" t="str">
        <f>Model!B83</f>
        <v>Israel Hobbs</v>
      </c>
      <c r="E97" s="47" t="e">
        <f>IF(Model!$O83=1,Model!E83,NA())</f>
        <v>#N/A</v>
      </c>
      <c r="F97" s="47" t="e">
        <f>IF(Model!$O83=1,Model!F83,NA())</f>
        <v>#N/A</v>
      </c>
      <c r="H97" s="37">
        <v>875</v>
      </c>
      <c r="I97" s="37">
        <v>216</v>
      </c>
      <c r="J97" s="43">
        <f t="shared" si="1"/>
        <v>2.1600000000000001E-2</v>
      </c>
    </row>
    <row r="98" spans="1:10" x14ac:dyDescent="0.25">
      <c r="D98" t="str">
        <f>Model!B84</f>
        <v>Avery Samuels</v>
      </c>
      <c r="E98" s="47" t="e">
        <f>IF(Model!$O84=1,Model!E84,NA())</f>
        <v>#N/A</v>
      </c>
      <c r="F98" s="47" t="e">
        <f>IF(Model!$O84=1,Model!F84,NA())</f>
        <v>#N/A</v>
      </c>
      <c r="H98" s="37">
        <v>900</v>
      </c>
      <c r="I98" s="37">
        <v>154</v>
      </c>
      <c r="J98" s="43">
        <f t="shared" si="1"/>
        <v>1.54E-2</v>
      </c>
    </row>
    <row r="99" spans="1:10" x14ac:dyDescent="0.25">
      <c r="D99" t="str">
        <f>Model!B85</f>
        <v>Robbie Wyatt</v>
      </c>
      <c r="E99" s="47" t="e">
        <f>IF(Model!$O85=1,Model!E85,NA())</f>
        <v>#N/A</v>
      </c>
      <c r="F99" s="47" t="e">
        <f>IF(Model!$O85=1,Model!F85,NA())</f>
        <v>#N/A</v>
      </c>
      <c r="H99" s="37">
        <v>925</v>
      </c>
      <c r="I99" s="37">
        <v>85</v>
      </c>
      <c r="J99" s="43">
        <f t="shared" si="1"/>
        <v>8.5000000000000006E-3</v>
      </c>
    </row>
    <row r="100" spans="1:10" x14ac:dyDescent="0.25">
      <c r="D100" t="str">
        <f>Model!B86</f>
        <v>Levi Kinney</v>
      </c>
      <c r="E100" s="47" t="e">
        <f>IF(Model!$O86=1,Model!E86,NA())</f>
        <v>#N/A</v>
      </c>
      <c r="F100" s="47" t="e">
        <f>IF(Model!$O86=1,Model!F86,NA())</f>
        <v>#N/A</v>
      </c>
      <c r="H100" s="37">
        <v>950</v>
      </c>
      <c r="I100" s="37">
        <v>43</v>
      </c>
      <c r="J100" s="43">
        <f t="shared" si="1"/>
        <v>4.3E-3</v>
      </c>
    </row>
    <row r="101" spans="1:10" x14ac:dyDescent="0.25">
      <c r="D101" t="str">
        <f>Model!B87</f>
        <v>Arlo Thorpe</v>
      </c>
      <c r="E101" s="47">
        <f>IF(Model!$O87=1,Model!E87,NA())</f>
        <v>63.92</v>
      </c>
      <c r="F101" s="47">
        <f>IF(Model!$O87=1,Model!F87,NA())</f>
        <v>4018.87</v>
      </c>
      <c r="H101" s="37">
        <v>975</v>
      </c>
      <c r="I101" s="37">
        <v>14</v>
      </c>
      <c r="J101" s="43">
        <f t="shared" si="1"/>
        <v>1.4E-3</v>
      </c>
    </row>
    <row r="102" spans="1:10" x14ac:dyDescent="0.25">
      <c r="D102" t="str">
        <f>Model!B88</f>
        <v>Teddy Dickson</v>
      </c>
      <c r="E102" s="47" t="e">
        <f>IF(Model!$O88=1,Model!E88,NA())</f>
        <v>#N/A</v>
      </c>
      <c r="F102" s="47" t="e">
        <f>IF(Model!$O88=1,Model!F88,NA())</f>
        <v>#N/A</v>
      </c>
      <c r="H102" s="37">
        <v>1000</v>
      </c>
      <c r="I102" s="37">
        <v>8</v>
      </c>
      <c r="J102" s="43">
        <f t="shared" si="1"/>
        <v>8.0000000000000004E-4</v>
      </c>
    </row>
    <row r="103" spans="1:10" x14ac:dyDescent="0.25">
      <c r="D103" t="str">
        <f>Model!B89</f>
        <v>Ainsley Ireland</v>
      </c>
      <c r="E103" s="47" t="e">
        <f>IF(Model!$O89=1,Model!E89,NA())</f>
        <v>#N/A</v>
      </c>
      <c r="F103" s="47" t="e">
        <f>IF(Model!$O89=1,Model!F89,NA())</f>
        <v>#N/A</v>
      </c>
      <c r="H103" s="37">
        <v>1025</v>
      </c>
      <c r="I103" s="37">
        <v>4</v>
      </c>
      <c r="J103" s="43">
        <f t="shared" si="1"/>
        <v>4.0000000000000002E-4</v>
      </c>
    </row>
    <row r="104" spans="1:10" x14ac:dyDescent="0.25">
      <c r="D104" t="str">
        <f>Model!B90</f>
        <v>Kristin Conner</v>
      </c>
      <c r="E104" s="47" t="e">
        <f>IF(Model!$O90=1,Model!E90,NA())</f>
        <v>#N/A</v>
      </c>
      <c r="F104" s="47" t="e">
        <f>IF(Model!$O90=1,Model!F90,NA())</f>
        <v>#N/A</v>
      </c>
      <c r="H104" s="37">
        <v>1050</v>
      </c>
      <c r="I104" s="37">
        <v>0</v>
      </c>
      <c r="J104" s="43">
        <f t="shared" si="1"/>
        <v>0</v>
      </c>
    </row>
    <row r="105" spans="1:10" x14ac:dyDescent="0.25">
      <c r="D105" t="str">
        <f>Model!B91</f>
        <v>Tanner Weir</v>
      </c>
      <c r="E105" s="47" t="e">
        <f>IF(Model!$O91=1,Model!E91,NA())</f>
        <v>#N/A</v>
      </c>
      <c r="F105" s="47" t="e">
        <f>IF(Model!$O91=1,Model!F91,NA())</f>
        <v>#N/A</v>
      </c>
      <c r="H105" s="37">
        <v>1075</v>
      </c>
      <c r="I105" s="37">
        <v>0</v>
      </c>
      <c r="J105" s="43">
        <f t="shared" si="1"/>
        <v>0</v>
      </c>
    </row>
    <row r="106" spans="1:10" x14ac:dyDescent="0.25">
      <c r="D106" t="str">
        <f>Model!B92</f>
        <v>Hetty Peacock</v>
      </c>
      <c r="E106" s="47" t="e">
        <f>IF(Model!$O92=1,Model!E92,NA())</f>
        <v>#N/A</v>
      </c>
      <c r="F106" s="47" t="e">
        <f>IF(Model!$O92=1,Model!F92,NA())</f>
        <v>#N/A</v>
      </c>
      <c r="H106" s="37">
        <v>1100</v>
      </c>
      <c r="I106" s="37">
        <v>0</v>
      </c>
      <c r="J106" s="43">
        <f t="shared" si="1"/>
        <v>0</v>
      </c>
    </row>
    <row r="107" spans="1:10" x14ac:dyDescent="0.25">
      <c r="D107" t="str">
        <f>Model!B93</f>
        <v>Dion Ho</v>
      </c>
      <c r="E107" s="47" t="e">
        <f>IF(Model!$O93=1,Model!E93,NA())</f>
        <v>#N/A</v>
      </c>
      <c r="F107" s="47" t="e">
        <f>IF(Model!$O93=1,Model!F93,NA())</f>
        <v>#N/A</v>
      </c>
      <c r="H107" s="37">
        <v>1125</v>
      </c>
      <c r="I107" s="37">
        <v>0</v>
      </c>
      <c r="J107" s="43">
        <f t="shared" si="1"/>
        <v>0</v>
      </c>
    </row>
    <row r="108" spans="1:10" x14ac:dyDescent="0.25">
      <c r="D108" t="str">
        <f>Model!B94</f>
        <v>Kya Bowers</v>
      </c>
      <c r="E108" s="47" t="e">
        <f>IF(Model!$O94=1,Model!E94,NA())</f>
        <v>#N/A</v>
      </c>
      <c r="F108" s="47" t="e">
        <f>IF(Model!$O94=1,Model!F94,NA())</f>
        <v>#N/A</v>
      </c>
      <c r="H108" s="37">
        <v>1150</v>
      </c>
      <c r="I108" s="37">
        <v>0</v>
      </c>
      <c r="J108" s="43">
        <f t="shared" si="1"/>
        <v>0</v>
      </c>
    </row>
    <row r="109" spans="1:10" x14ac:dyDescent="0.25">
      <c r="D109" t="str">
        <f>Model!B95</f>
        <v>Hania O'Sullivan</v>
      </c>
      <c r="E109" s="47" t="e">
        <f>IF(Model!$O95=1,Model!E95,NA())</f>
        <v>#N/A</v>
      </c>
      <c r="F109" s="47" t="e">
        <f>IF(Model!$O95=1,Model!F95,NA())</f>
        <v>#N/A</v>
      </c>
      <c r="H109" s="37">
        <v>1175</v>
      </c>
      <c r="I109" s="37">
        <v>0</v>
      </c>
      <c r="J109" s="43">
        <f t="shared" si="1"/>
        <v>0</v>
      </c>
    </row>
    <row r="110" spans="1:10" x14ac:dyDescent="0.25">
      <c r="D110" t="str">
        <f>Model!B96</f>
        <v>Etienne Kim</v>
      </c>
      <c r="E110" s="47" t="e">
        <f>IF(Model!$O96=1,Model!E96,NA())</f>
        <v>#N/A</v>
      </c>
      <c r="F110" s="47" t="e">
        <f>IF(Model!$O96=1,Model!F96,NA())</f>
        <v>#N/A</v>
      </c>
      <c r="H110" s="37">
        <v>1200</v>
      </c>
      <c r="I110" s="37">
        <v>0</v>
      </c>
      <c r="J110" s="43">
        <f t="shared" si="1"/>
        <v>0</v>
      </c>
    </row>
    <row r="111" spans="1:10" x14ac:dyDescent="0.25">
      <c r="D111" t="str">
        <f>Model!B97</f>
        <v>Cruz Rooney</v>
      </c>
      <c r="E111" s="47" t="e">
        <f>IF(Model!$O97=1,Model!E97,NA())</f>
        <v>#N/A</v>
      </c>
      <c r="F111" s="47" t="e">
        <f>IF(Model!$O97=1,Model!F97,NA())</f>
        <v>#N/A</v>
      </c>
      <c r="H111" s="37">
        <v>1225</v>
      </c>
      <c r="I111" s="37">
        <v>0</v>
      </c>
      <c r="J111" s="43">
        <f t="shared" si="1"/>
        <v>0</v>
      </c>
    </row>
    <row r="112" spans="1:10" x14ac:dyDescent="0.25">
      <c r="D112" t="str">
        <f>Model!B98</f>
        <v>Jocelyn Boone</v>
      </c>
      <c r="E112" s="47" t="e">
        <f>IF(Model!$O98=1,Model!E98,NA())</f>
        <v>#N/A</v>
      </c>
      <c r="F112" s="47" t="e">
        <f>IF(Model!$O98=1,Model!F98,NA())</f>
        <v>#N/A</v>
      </c>
      <c r="H112" s="37">
        <v>1250</v>
      </c>
      <c r="I112" s="37">
        <v>0</v>
      </c>
      <c r="J112" s="43">
        <f t="shared" si="1"/>
        <v>0</v>
      </c>
    </row>
    <row r="113" spans="4:10" x14ac:dyDescent="0.25">
      <c r="D113" t="str">
        <f>Model!B99</f>
        <v>Reo Garcia</v>
      </c>
      <c r="E113" s="47" t="e">
        <f>IF(Model!$O99=1,Model!E99,NA())</f>
        <v>#N/A</v>
      </c>
      <c r="F113" s="47" t="e">
        <f>IF(Model!$O99=1,Model!F99,NA())</f>
        <v>#N/A</v>
      </c>
      <c r="H113" s="37">
        <v>1275</v>
      </c>
      <c r="I113" s="37">
        <v>0</v>
      </c>
      <c r="J113" s="43">
        <f t="shared" si="1"/>
        <v>0</v>
      </c>
    </row>
    <row r="114" spans="4:10" x14ac:dyDescent="0.25">
      <c r="D114" t="str">
        <f>Model!B100</f>
        <v>Jody Tapia</v>
      </c>
      <c r="E114" s="47" t="e">
        <f>IF(Model!$O100=1,Model!E100,NA())</f>
        <v>#N/A</v>
      </c>
      <c r="F114" s="47" t="e">
        <f>IF(Model!$O100=1,Model!F100,NA())</f>
        <v>#N/A</v>
      </c>
      <c r="H114" s="37">
        <v>1300</v>
      </c>
      <c r="I114" s="37">
        <v>0</v>
      </c>
      <c r="J114" s="43">
        <f t="shared" si="1"/>
        <v>0</v>
      </c>
    </row>
    <row r="115" spans="4:10" x14ac:dyDescent="0.25">
      <c r="D115" t="str">
        <f>Model!B101</f>
        <v>Logan Findlay</v>
      </c>
      <c r="E115" s="47" t="e">
        <f>IF(Model!$O101=1,Model!E101,NA())</f>
        <v>#N/A</v>
      </c>
      <c r="F115" s="47" t="e">
        <f>IF(Model!$O101=1,Model!F101,NA())</f>
        <v>#N/A</v>
      </c>
      <c r="H115" s="37">
        <v>1325</v>
      </c>
      <c r="I115" s="37">
        <v>0</v>
      </c>
      <c r="J115" s="43">
        <f t="shared" si="1"/>
        <v>0</v>
      </c>
    </row>
    <row r="116" spans="4:10" x14ac:dyDescent="0.25">
      <c r="D116" t="str">
        <f>Model!B102</f>
        <v>Tye Blair</v>
      </c>
      <c r="E116" s="47" t="e">
        <f>IF(Model!$O102=1,Model!E102,NA())</f>
        <v>#N/A</v>
      </c>
      <c r="F116" s="47" t="e">
        <f>IF(Model!$O102=1,Model!F102,NA())</f>
        <v>#N/A</v>
      </c>
      <c r="H116" s="37">
        <v>1350</v>
      </c>
      <c r="I116" s="37">
        <v>0</v>
      </c>
      <c r="J116" s="43">
        <f t="shared" si="1"/>
        <v>0</v>
      </c>
    </row>
    <row r="117" spans="4:10" x14ac:dyDescent="0.25">
      <c r="D117" t="str">
        <f>Model!B103</f>
        <v>Shah Pittman</v>
      </c>
      <c r="E117" s="47" t="e">
        <f>IF(Model!$O103=1,Model!E103,NA())</f>
        <v>#N/A</v>
      </c>
      <c r="F117" s="47" t="e">
        <f>IF(Model!$O103=1,Model!F103,NA())</f>
        <v>#N/A</v>
      </c>
      <c r="H117" s="37">
        <v>1375</v>
      </c>
      <c r="I117" s="37">
        <v>0</v>
      </c>
      <c r="J117" s="43">
        <f t="shared" si="1"/>
        <v>0</v>
      </c>
    </row>
    <row r="118" spans="4:10" x14ac:dyDescent="0.25">
      <c r="D118" t="str">
        <f>Model!B104</f>
        <v>Eden Mellor</v>
      </c>
      <c r="E118" s="47" t="e">
        <f>IF(Model!$O104=1,Model!E104,NA())</f>
        <v>#N/A</v>
      </c>
      <c r="F118" s="47" t="e">
        <f>IF(Model!$O104=1,Model!F104,NA())</f>
        <v>#N/A</v>
      </c>
      <c r="H118" s="37">
        <v>1400</v>
      </c>
      <c r="I118" s="37">
        <v>0</v>
      </c>
      <c r="J118" s="43">
        <f t="shared" si="1"/>
        <v>0</v>
      </c>
    </row>
    <row r="119" spans="4:10" x14ac:dyDescent="0.25">
      <c r="D119" t="str">
        <f>Model!B105</f>
        <v>Charity Coombes</v>
      </c>
      <c r="E119" s="47" t="e">
        <f>IF(Model!$O105=1,Model!E105,NA())</f>
        <v>#N/A</v>
      </c>
      <c r="F119" s="47" t="e">
        <f>IF(Model!$O105=1,Model!F105,NA())</f>
        <v>#N/A</v>
      </c>
      <c r="H119" s="41"/>
      <c r="I119" s="42">
        <f>SUM(I62:I118)</f>
        <v>10000</v>
      </c>
      <c r="J119" s="44">
        <f>SUM(J62:J118)</f>
        <v>0.99999999999999978</v>
      </c>
    </row>
    <row r="120" spans="4:10" x14ac:dyDescent="0.25">
      <c r="D120" t="str">
        <f>Model!B106</f>
        <v>Shiloh Britton</v>
      </c>
      <c r="E120" s="47" t="e">
        <f>IF(Model!$O106=1,Model!E106,NA())</f>
        <v>#N/A</v>
      </c>
      <c r="F120" s="47" t="e">
        <f>IF(Model!$O106=1,Model!F106,NA())</f>
        <v>#N/A</v>
      </c>
    </row>
    <row r="121" spans="4:10" x14ac:dyDescent="0.25">
      <c r="D121" t="str">
        <f>Model!B107</f>
        <v>Anika Walls</v>
      </c>
      <c r="E121" s="47" t="e">
        <f>IF(Model!$O107=1,Model!E107,NA())</f>
        <v>#N/A</v>
      </c>
      <c r="F121" s="47" t="e">
        <f>IF(Model!$O107=1,Model!F107,NA())</f>
        <v>#N/A</v>
      </c>
    </row>
    <row r="122" spans="4:10" x14ac:dyDescent="0.25">
      <c r="D122" t="str">
        <f>Model!B108</f>
        <v>Elijah Hodges</v>
      </c>
      <c r="E122" s="47" t="e">
        <f>IF(Model!$O108=1,Model!E108,NA())</f>
        <v>#N/A</v>
      </c>
      <c r="F122" s="47" t="e">
        <f>IF(Model!$O108=1,Model!F108,NA())</f>
        <v>#N/A</v>
      </c>
    </row>
    <row r="123" spans="4:10" x14ac:dyDescent="0.25">
      <c r="D123" t="str">
        <f>Model!B109</f>
        <v>Marian Munro</v>
      </c>
      <c r="E123" s="47" t="e">
        <f>IF(Model!$O109=1,Model!E109,NA())</f>
        <v>#N/A</v>
      </c>
      <c r="F123" s="47" t="e">
        <f>IF(Model!$O109=1,Model!F109,NA())</f>
        <v>#N/A</v>
      </c>
    </row>
    <row r="124" spans="4:10" x14ac:dyDescent="0.25">
      <c r="D124" t="str">
        <f>Model!B110</f>
        <v>Dorian Rigby</v>
      </c>
      <c r="E124" s="47" t="e">
        <f>IF(Model!$O110=1,Model!E110,NA())</f>
        <v>#N/A</v>
      </c>
      <c r="F124" s="47" t="e">
        <f>IF(Model!$O110=1,Model!F110,NA())</f>
        <v>#N/A</v>
      </c>
    </row>
    <row r="125" spans="4:10" x14ac:dyDescent="0.25">
      <c r="D125" t="str">
        <f>Model!B111</f>
        <v>Brook Knights</v>
      </c>
      <c r="E125" s="47" t="e">
        <f>IF(Model!$O111=1,Model!E111,NA())</f>
        <v>#N/A</v>
      </c>
      <c r="F125" s="47" t="e">
        <f>IF(Model!$O111=1,Model!F111,NA())</f>
        <v>#N/A</v>
      </c>
    </row>
    <row r="126" spans="4:10" x14ac:dyDescent="0.25">
      <c r="D126" t="str">
        <f>Model!B112</f>
        <v>Toby Gray</v>
      </c>
      <c r="E126" s="47" t="e">
        <f>IF(Model!$O112=1,Model!E112,NA())</f>
        <v>#N/A</v>
      </c>
      <c r="F126" s="47" t="e">
        <f>IF(Model!$O112=1,Model!F112,NA())</f>
        <v>#N/A</v>
      </c>
    </row>
    <row r="127" spans="4:10" x14ac:dyDescent="0.25">
      <c r="D127" t="str">
        <f>Model!B113</f>
        <v>Sasha Hamer</v>
      </c>
      <c r="E127" s="47" t="e">
        <f>IF(Model!$O113=1,Model!E113,NA())</f>
        <v>#N/A</v>
      </c>
      <c r="F127" s="47" t="e">
        <f>IF(Model!$O113=1,Model!F113,NA())</f>
        <v>#N/A</v>
      </c>
    </row>
    <row r="128" spans="4:10" x14ac:dyDescent="0.25">
      <c r="D128" t="str">
        <f>Model!B114</f>
        <v>Jaydan Stott</v>
      </c>
      <c r="E128" s="47" t="e">
        <f>IF(Model!$O114=1,Model!E114,NA())</f>
        <v>#N/A</v>
      </c>
      <c r="F128" s="47" t="e">
        <f>IF(Model!$O114=1,Model!F114,NA())</f>
        <v>#N/A</v>
      </c>
    </row>
    <row r="129" spans="4:6" x14ac:dyDescent="0.25">
      <c r="D129" t="str">
        <f>Model!B115</f>
        <v>Amrit Jimenez</v>
      </c>
      <c r="E129" s="47" t="e">
        <f>IF(Model!$O115=1,Model!E115,NA())</f>
        <v>#N/A</v>
      </c>
      <c r="F129" s="47" t="e">
        <f>IF(Model!$O115=1,Model!F115,NA())</f>
        <v>#N/A</v>
      </c>
    </row>
    <row r="130" spans="4:6" x14ac:dyDescent="0.25">
      <c r="D130" t="str">
        <f>Model!B116</f>
        <v>Cally Mcpherson</v>
      </c>
      <c r="E130" s="47" t="e">
        <f>IF(Model!$O116=1,Model!E116,NA())</f>
        <v>#N/A</v>
      </c>
      <c r="F130" s="47" t="e">
        <f>IF(Model!$O116=1,Model!F116,NA())</f>
        <v>#N/A</v>
      </c>
    </row>
    <row r="131" spans="4:6" x14ac:dyDescent="0.25">
      <c r="D131" t="str">
        <f>Model!B117</f>
        <v>Shola Shields</v>
      </c>
      <c r="E131" s="47" t="e">
        <f>IF(Model!$O117=1,Model!E117,NA())</f>
        <v>#N/A</v>
      </c>
      <c r="F131" s="47" t="e">
        <f>IF(Model!$O117=1,Model!F117,NA())</f>
        <v>#N/A</v>
      </c>
    </row>
    <row r="132" spans="4:6" x14ac:dyDescent="0.25">
      <c r="D132" t="str">
        <f>Model!B118</f>
        <v>Kirby Bender</v>
      </c>
      <c r="E132" s="47" t="e">
        <f>IF(Model!$O118=1,Model!E118,NA())</f>
        <v>#N/A</v>
      </c>
      <c r="F132" s="47" t="e">
        <f>IF(Model!$O118=1,Model!F118,NA())</f>
        <v>#N/A</v>
      </c>
    </row>
    <row r="133" spans="4:6" x14ac:dyDescent="0.25">
      <c r="D133" t="str">
        <f>Model!B119</f>
        <v>Cory Braun</v>
      </c>
      <c r="E133" s="47" t="e">
        <f>IF(Model!$O119=1,Model!E119,NA())</f>
        <v>#N/A</v>
      </c>
      <c r="F133" s="47" t="e">
        <f>IF(Model!$O119=1,Model!F119,NA())</f>
        <v>#N/A</v>
      </c>
    </row>
    <row r="134" spans="4:6" x14ac:dyDescent="0.25">
      <c r="D134" t="str">
        <f>Model!B120</f>
        <v>Cody Barrera</v>
      </c>
      <c r="E134" s="47" t="e">
        <f>IF(Model!$O120=1,Model!E120,NA())</f>
        <v>#N/A</v>
      </c>
      <c r="F134" s="47" t="e">
        <f>IF(Model!$O120=1,Model!F120,NA())</f>
        <v>#N/A</v>
      </c>
    </row>
    <row r="135" spans="4:6" x14ac:dyDescent="0.25">
      <c r="D135" t="str">
        <f>Model!B121</f>
        <v>Harper Lang</v>
      </c>
      <c r="E135" s="47" t="e">
        <f>IF(Model!$O121=1,Model!E121,NA())</f>
        <v>#N/A</v>
      </c>
      <c r="F135" s="47" t="e">
        <f>IF(Model!$O121=1,Model!F121,NA())</f>
        <v>#N/A</v>
      </c>
    </row>
    <row r="136" spans="4:6" x14ac:dyDescent="0.25">
      <c r="D136" t="str">
        <f>Model!B122</f>
        <v>Kiran Flores</v>
      </c>
      <c r="E136" s="47" t="e">
        <f>IF(Model!$O122=1,Model!E122,NA())</f>
        <v>#N/A</v>
      </c>
      <c r="F136" s="47" t="e">
        <f>IF(Model!$O122=1,Model!F122,NA())</f>
        <v>#N/A</v>
      </c>
    </row>
    <row r="137" spans="4:6" x14ac:dyDescent="0.25">
      <c r="D137" t="str">
        <f>Model!B123</f>
        <v>Onur Mcclain</v>
      </c>
      <c r="E137" s="47" t="e">
        <f>IF(Model!$O123=1,Model!E123,NA())</f>
        <v>#N/A</v>
      </c>
      <c r="F137" s="47" t="e">
        <f>IF(Model!$O123=1,Model!F123,NA())</f>
        <v>#N/A</v>
      </c>
    </row>
    <row r="138" spans="4:6" x14ac:dyDescent="0.25">
      <c r="D138" t="str">
        <f>Model!B124</f>
        <v>Neo Plummer</v>
      </c>
      <c r="E138" s="47" t="e">
        <f>IF(Model!$O124=1,Model!E124,NA())</f>
        <v>#N/A</v>
      </c>
      <c r="F138" s="47" t="e">
        <f>IF(Model!$O124=1,Model!F124,NA())</f>
        <v>#N/A</v>
      </c>
    </row>
    <row r="139" spans="4:6" x14ac:dyDescent="0.25">
      <c r="D139" t="str">
        <f>Model!B125</f>
        <v>Blake Doherty</v>
      </c>
      <c r="E139" s="47" t="e">
        <f>IF(Model!$O125=1,Model!E125,NA())</f>
        <v>#N/A</v>
      </c>
      <c r="F139" s="47" t="e">
        <f>IF(Model!$O125=1,Model!F125,NA())</f>
        <v>#N/A</v>
      </c>
    </row>
    <row r="140" spans="4:6" x14ac:dyDescent="0.25">
      <c r="D140" t="str">
        <f>Model!B126</f>
        <v>Haley Hudson</v>
      </c>
      <c r="E140" s="47" t="e">
        <f>IF(Model!$O126=1,Model!E126,NA())</f>
        <v>#N/A</v>
      </c>
      <c r="F140" s="47" t="e">
        <f>IF(Model!$O126=1,Model!F126,NA())</f>
        <v>#N/A</v>
      </c>
    </row>
    <row r="141" spans="4:6" x14ac:dyDescent="0.25">
      <c r="D141" t="str">
        <f>Model!B127</f>
        <v>Karan Pruitt</v>
      </c>
      <c r="E141" s="47" t="e">
        <f>IF(Model!$O127=1,Model!E127,NA())</f>
        <v>#N/A</v>
      </c>
      <c r="F141" s="47" t="e">
        <f>IF(Model!$O127=1,Model!F127,NA())</f>
        <v>#N/A</v>
      </c>
    </row>
    <row r="142" spans="4:6" x14ac:dyDescent="0.25">
      <c r="D142" t="str">
        <f>Model!B128</f>
        <v>Amari Hook</v>
      </c>
      <c r="E142" s="47" t="e">
        <f>IF(Model!$O128=1,Model!E128,NA())</f>
        <v>#N/A</v>
      </c>
      <c r="F142" s="47" t="e">
        <f>IF(Model!$O128=1,Model!F128,NA())</f>
        <v>#N/A</v>
      </c>
    </row>
    <row r="143" spans="4:6" x14ac:dyDescent="0.25">
      <c r="D143" t="str">
        <f>Model!B129</f>
        <v>Anis Ballard</v>
      </c>
      <c r="E143" s="47" t="e">
        <f>IF(Model!$O129=1,Model!E129,NA())</f>
        <v>#N/A</v>
      </c>
      <c r="F143" s="47" t="e">
        <f>IF(Model!$O129=1,Model!F129,NA())</f>
        <v>#N/A</v>
      </c>
    </row>
    <row r="144" spans="4:6" x14ac:dyDescent="0.25">
      <c r="D144" t="str">
        <f>Model!B130</f>
        <v>Shane Dickens</v>
      </c>
      <c r="E144" s="47" t="e">
        <f>IF(Model!$O130=1,Model!E130,NA())</f>
        <v>#N/A</v>
      </c>
      <c r="F144" s="47" t="e">
        <f>IF(Model!$O130=1,Model!F130,NA())</f>
        <v>#N/A</v>
      </c>
    </row>
    <row r="145" spans="4:6" x14ac:dyDescent="0.25">
      <c r="D145" t="str">
        <f>Model!B131</f>
        <v>Mina Hutton</v>
      </c>
      <c r="E145" s="47" t="e">
        <f>IF(Model!$O131=1,Model!E131,NA())</f>
        <v>#N/A</v>
      </c>
      <c r="F145" s="47" t="e">
        <f>IF(Model!$O131=1,Model!F131,NA())</f>
        <v>#N/A</v>
      </c>
    </row>
    <row r="146" spans="4:6" x14ac:dyDescent="0.25">
      <c r="D146" t="str">
        <f>Model!B132</f>
        <v>Kodi Spooner</v>
      </c>
      <c r="E146" s="47" t="e">
        <f>IF(Model!$O132=1,Model!E132,NA())</f>
        <v>#N/A</v>
      </c>
      <c r="F146" s="47" t="e">
        <f>IF(Model!$O132=1,Model!F132,NA())</f>
        <v>#N/A</v>
      </c>
    </row>
    <row r="147" spans="4:6" x14ac:dyDescent="0.25">
      <c r="D147" t="str">
        <f>Model!B133</f>
        <v>Ezra Murphy</v>
      </c>
      <c r="E147" s="47" t="e">
        <f>IF(Model!$O133=1,Model!E133,NA())</f>
        <v>#N/A</v>
      </c>
      <c r="F147" s="47" t="e">
        <f>IF(Model!$O133=1,Model!F133,NA())</f>
        <v>#N/A</v>
      </c>
    </row>
    <row r="148" spans="4:6" x14ac:dyDescent="0.25">
      <c r="D148" t="str">
        <f>Model!B134</f>
        <v>Shelby Bowler</v>
      </c>
      <c r="E148" s="47" t="e">
        <f>IF(Model!$O134=1,Model!E134,NA())</f>
        <v>#N/A</v>
      </c>
      <c r="F148" s="47" t="e">
        <f>IF(Model!$O134=1,Model!F134,NA())</f>
        <v>#N/A</v>
      </c>
    </row>
    <row r="149" spans="4:6" x14ac:dyDescent="0.25">
      <c r="D149" t="str">
        <f>Model!B135</f>
        <v>Casey Delacruz</v>
      </c>
      <c r="E149" s="47" t="e">
        <f>IF(Model!$O135=1,Model!E135,NA())</f>
        <v>#N/A</v>
      </c>
      <c r="F149" s="47" t="e">
        <f>IF(Model!$O135=1,Model!F135,NA())</f>
        <v>#N/A</v>
      </c>
    </row>
    <row r="150" spans="4:6" x14ac:dyDescent="0.25">
      <c r="D150" t="str">
        <f>Model!B136</f>
        <v>Korey Sears</v>
      </c>
      <c r="E150" s="47" t="e">
        <f>IF(Model!$O136=1,Model!E136,NA())</f>
        <v>#N/A</v>
      </c>
      <c r="F150" s="47" t="e">
        <f>IF(Model!$O136=1,Model!F136,NA())</f>
        <v>#N/A</v>
      </c>
    </row>
    <row r="151" spans="4:6" x14ac:dyDescent="0.25">
      <c r="D151" t="str">
        <f>Model!B137</f>
        <v>Grady Albert</v>
      </c>
      <c r="E151" s="47" t="e">
        <f>IF(Model!$O137=1,Model!E137,NA())</f>
        <v>#N/A</v>
      </c>
      <c r="F151" s="47" t="e">
        <f>IF(Model!$O137=1,Model!F137,NA())</f>
        <v>#N/A</v>
      </c>
    </row>
    <row r="152" spans="4:6" x14ac:dyDescent="0.25">
      <c r="D152" t="str">
        <f>Model!B138</f>
        <v>Keir Laing</v>
      </c>
      <c r="E152" s="47" t="e">
        <f>IF(Model!$O138=1,Model!E138,NA())</f>
        <v>#N/A</v>
      </c>
      <c r="F152" s="47" t="e">
        <f>IF(Model!$O138=1,Model!F138,NA())</f>
        <v>#N/A</v>
      </c>
    </row>
    <row r="153" spans="4:6" x14ac:dyDescent="0.25">
      <c r="D153" t="str">
        <f>Model!B139</f>
        <v>Caelan Banks</v>
      </c>
      <c r="E153" s="47" t="e">
        <f>IF(Model!$O139=1,Model!E139,NA())</f>
        <v>#N/A</v>
      </c>
      <c r="F153" s="47" t="e">
        <f>IF(Model!$O139=1,Model!F139,NA())</f>
        <v>#N/A</v>
      </c>
    </row>
    <row r="154" spans="4:6" x14ac:dyDescent="0.25">
      <c r="D154" t="str">
        <f>Model!B140</f>
        <v>Jordan Owen</v>
      </c>
      <c r="E154" s="47" t="e">
        <f>IF(Model!$O140=1,Model!E140,NA())</f>
        <v>#N/A</v>
      </c>
      <c r="F154" s="47" t="e">
        <f>IF(Model!$O140=1,Model!F140,NA())</f>
        <v>#N/A</v>
      </c>
    </row>
    <row r="155" spans="4:6" x14ac:dyDescent="0.25">
      <c r="D155" t="str">
        <f>Model!B141</f>
        <v>Cleo Forbes</v>
      </c>
      <c r="E155" s="47" t="e">
        <f>IF(Model!$O141=1,Model!E141,NA())</f>
        <v>#N/A</v>
      </c>
      <c r="F155" s="47" t="e">
        <f>IF(Model!$O141=1,Model!F141,NA())</f>
        <v>#N/A</v>
      </c>
    </row>
    <row r="156" spans="4:6" x14ac:dyDescent="0.25">
      <c r="D156" t="str">
        <f>Model!B142</f>
        <v>Sienna Schmitt</v>
      </c>
      <c r="E156" s="47" t="e">
        <f>IF(Model!$O142=1,Model!E142,NA())</f>
        <v>#N/A</v>
      </c>
      <c r="F156" s="47" t="e">
        <f>IF(Model!$O142=1,Model!F142,NA())</f>
        <v>#N/A</v>
      </c>
    </row>
    <row r="157" spans="4:6" x14ac:dyDescent="0.25"/>
  </sheetData>
  <pageMargins left="0.59055118110236227" right="0.59055118110236227" top="0.59055118110236227" bottom="0.59055118110236227" header="0.31496062992125984" footer="0.31496062992125984"/>
  <pageSetup paperSize="9" scale="77" orientation="landscape" horizontalDpi="0" verticalDpi="0" r:id="rId1"/>
  <headerFooter>
    <oddFooter>&amp;LFile: &amp;F, Worksheet: &amp;A&amp;CPage &amp;P of &amp;N&amp;RCopyright www.solvermax.com</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1CB9B-8873-46F5-A3F9-6C176FADD509}">
  <sheetPr codeName="Sheet4"/>
  <dimension ref="A1:R30"/>
  <sheetViews>
    <sheetView showGridLines="0" workbookViewId="0">
      <selection activeCell="A2" sqref="A2"/>
    </sheetView>
  </sheetViews>
  <sheetFormatPr defaultColWidth="0" defaultRowHeight="15" zeroHeight="1" x14ac:dyDescent="0.25"/>
  <cols>
    <col min="1" max="2" width="12.5" style="15" customWidth="1"/>
    <col min="3" max="3" width="3.75" style="15" customWidth="1"/>
    <col min="4" max="16" width="7.5" style="15" customWidth="1"/>
    <col min="17" max="17" width="2.5" style="15" customWidth="1"/>
    <col min="18" max="18" width="0" style="15" hidden="1" customWidth="1"/>
    <col min="19" max="16384" width="9" style="15" hidden="1"/>
  </cols>
  <sheetData>
    <row r="1" spans="1:16" ht="21" x14ac:dyDescent="0.35">
      <c r="A1" s="8" t="s">
        <v>15</v>
      </c>
    </row>
    <row r="2" spans="1:16" x14ac:dyDescent="0.25"/>
    <row r="3" spans="1:16" ht="17.25" x14ac:dyDescent="0.3">
      <c r="A3" s="7" t="s">
        <v>16</v>
      </c>
      <c r="B3" s="52"/>
      <c r="D3" s="7" t="s">
        <v>170</v>
      </c>
      <c r="E3" s="53"/>
      <c r="F3" s="53"/>
      <c r="G3" s="53"/>
      <c r="H3" s="53"/>
      <c r="I3" s="53"/>
      <c r="J3" s="53"/>
      <c r="K3" s="53"/>
      <c r="L3" s="53"/>
      <c r="M3" s="53"/>
      <c r="N3" s="53"/>
      <c r="O3" s="53"/>
      <c r="P3" s="53"/>
    </row>
    <row r="4" spans="1:16" x14ac:dyDescent="0.25">
      <c r="D4" s="54"/>
      <c r="E4" s="54"/>
      <c r="F4" s="54"/>
      <c r="G4" s="54"/>
      <c r="H4" s="54"/>
      <c r="I4" s="54"/>
      <c r="J4" s="54"/>
      <c r="K4" s="54"/>
      <c r="L4" s="54"/>
      <c r="M4" s="54"/>
      <c r="N4" s="54"/>
      <c r="O4" s="54"/>
      <c r="P4" s="54"/>
    </row>
    <row r="5" spans="1:16" x14ac:dyDescent="0.25">
      <c r="D5" s="54"/>
      <c r="E5" s="54"/>
      <c r="F5" s="54"/>
      <c r="G5" s="54"/>
      <c r="H5" s="54"/>
      <c r="I5" s="54"/>
      <c r="J5" s="54"/>
      <c r="K5" s="54"/>
      <c r="L5" s="54"/>
      <c r="M5" s="54"/>
      <c r="N5" s="54"/>
      <c r="O5" s="54"/>
      <c r="P5" s="54"/>
    </row>
    <row r="6" spans="1:16" x14ac:dyDescent="0.25">
      <c r="D6" s="54"/>
      <c r="E6" s="54"/>
      <c r="F6" s="54"/>
      <c r="G6" s="54"/>
      <c r="H6" s="54"/>
      <c r="I6" s="54"/>
      <c r="J6" s="54"/>
      <c r="K6" s="54"/>
      <c r="L6" s="54"/>
      <c r="M6" s="54"/>
      <c r="N6" s="54"/>
      <c r="O6" s="54"/>
      <c r="P6" s="54"/>
    </row>
    <row r="7" spans="1:16" x14ac:dyDescent="0.25">
      <c r="D7" s="54"/>
      <c r="E7" s="54"/>
      <c r="F7" s="54"/>
      <c r="G7" s="54"/>
      <c r="H7" s="54"/>
      <c r="I7" s="54"/>
      <c r="J7" s="54"/>
      <c r="K7" s="54"/>
      <c r="L7" s="54"/>
      <c r="M7" s="54"/>
      <c r="N7" s="54"/>
      <c r="O7" s="54"/>
      <c r="P7" s="54"/>
    </row>
    <row r="8" spans="1:16" ht="17.25" x14ac:dyDescent="0.3">
      <c r="A8" s="7" t="s">
        <v>17</v>
      </c>
      <c r="B8" s="52"/>
      <c r="D8" s="54"/>
      <c r="E8" s="54"/>
      <c r="F8" s="54"/>
      <c r="G8" s="54"/>
      <c r="H8" s="54"/>
      <c r="I8" s="54"/>
      <c r="J8" s="54"/>
      <c r="K8" s="54"/>
      <c r="L8" s="54"/>
      <c r="M8" s="54"/>
      <c r="N8" s="54"/>
      <c r="O8" s="54"/>
      <c r="P8" s="54"/>
    </row>
    <row r="9" spans="1:16" x14ac:dyDescent="0.25">
      <c r="A9"/>
      <c r="D9" s="54"/>
      <c r="E9" s="54"/>
      <c r="F9" s="54"/>
      <c r="G9" s="54"/>
      <c r="H9" s="54"/>
      <c r="I9" s="54"/>
      <c r="J9" s="54"/>
      <c r="K9" s="54"/>
      <c r="L9" s="54"/>
      <c r="M9" s="54"/>
      <c r="N9" s="54"/>
      <c r="O9" s="54"/>
      <c r="P9" s="54"/>
    </row>
    <row r="10" spans="1:16" x14ac:dyDescent="0.25">
      <c r="A10"/>
      <c r="D10" s="54"/>
      <c r="E10" s="54"/>
      <c r="F10" s="54"/>
      <c r="G10" s="54"/>
      <c r="H10" s="54"/>
      <c r="I10" s="54"/>
      <c r="J10" s="54"/>
      <c r="K10" s="54"/>
      <c r="L10" s="54"/>
      <c r="M10" s="54"/>
      <c r="N10" s="54"/>
      <c r="O10" s="54"/>
      <c r="P10" s="54"/>
    </row>
    <row r="11" spans="1:16" x14ac:dyDescent="0.25">
      <c r="A11"/>
      <c r="D11" s="54"/>
      <c r="E11" s="54"/>
      <c r="F11" s="54"/>
      <c r="G11" s="54"/>
      <c r="H11" s="54"/>
      <c r="I11" s="54"/>
      <c r="J11" s="54"/>
      <c r="K11" s="54"/>
      <c r="L11" s="54"/>
      <c r="M11" s="54"/>
      <c r="N11" s="54"/>
      <c r="O11" s="54"/>
      <c r="P11" s="54"/>
    </row>
    <row r="12" spans="1:16" x14ac:dyDescent="0.25">
      <c r="A12"/>
    </row>
    <row r="13" spans="1:16" x14ac:dyDescent="0.25">
      <c r="A13"/>
    </row>
    <row r="14" spans="1:16" x14ac:dyDescent="0.25">
      <c r="A14"/>
    </row>
    <row r="15" spans="1:16" x14ac:dyDescent="0.25">
      <c r="A15"/>
    </row>
    <row r="16" spans="1:16" x14ac:dyDescent="0.25">
      <c r="A16"/>
      <c r="B16"/>
      <c r="C16"/>
    </row>
    <row r="17" spans="1:3" x14ac:dyDescent="0.25">
      <c r="A17"/>
      <c r="B17"/>
      <c r="C17"/>
    </row>
    <row r="18" spans="1:3" x14ac:dyDescent="0.25">
      <c r="A18"/>
      <c r="B18"/>
      <c r="C18"/>
    </row>
    <row r="19" spans="1:3" x14ac:dyDescent="0.25">
      <c r="A19"/>
      <c r="B19"/>
      <c r="C19"/>
    </row>
    <row r="20" spans="1:3" x14ac:dyDescent="0.25"/>
    <row r="21" spans="1:3" x14ac:dyDescent="0.25"/>
    <row r="22" spans="1:3" x14ac:dyDescent="0.25"/>
    <row r="23" spans="1:3" x14ac:dyDescent="0.25"/>
    <row r="24" spans="1:3" x14ac:dyDescent="0.25"/>
    <row r="25" spans="1:3" x14ac:dyDescent="0.25"/>
    <row r="26" spans="1:3" x14ac:dyDescent="0.25"/>
    <row r="27" spans="1:3" x14ac:dyDescent="0.25"/>
    <row r="28" spans="1:3" x14ac:dyDescent="0.25"/>
    <row r="29" spans="1:3" x14ac:dyDescent="0.25"/>
    <row r="30" spans="1:3" x14ac:dyDescent="0.25"/>
  </sheetData>
  <pageMargins left="0.59055118110236227" right="0.59055118110236227" top="0.59055118110236227" bottom="0.59055118110236227" header="0.31496062992125984" footer="0.31496062992125984"/>
  <pageSetup paperSize="9" orientation="landscape" horizontalDpi="0" verticalDpi="0" r:id="rId1"/>
  <headerFooter>
    <oddFooter>&amp;LFile: &amp;F, Worksheet: &amp;A&amp;CPage &amp;P of &amp;N&amp;RCopyright www.solvermax.com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20</vt:i4>
      </vt:variant>
    </vt:vector>
  </HeadingPairs>
  <TitlesOfParts>
    <vt:vector size="24" baseType="lpstr">
      <vt:lpstr>About</vt:lpstr>
      <vt:lpstr>Model</vt:lpstr>
      <vt:lpstr>Analysis</vt:lpstr>
      <vt:lpstr>Control</vt:lpstr>
      <vt:lpstr>dBudget</vt:lpstr>
      <vt:lpstr>dPlayerRankMax</vt:lpstr>
      <vt:lpstr>dPoints</vt:lpstr>
      <vt:lpstr>dPositionMax</vt:lpstr>
      <vt:lpstr>dPositionMin</vt:lpstr>
      <vt:lpstr>dPrice</vt:lpstr>
      <vt:lpstr>dRank</vt:lpstr>
      <vt:lpstr>dSelectionRequire</vt:lpstr>
      <vt:lpstr>dTeamSize</vt:lpstr>
      <vt:lpstr>Feasible</vt:lpstr>
      <vt:lpstr>fPlayerRank</vt:lpstr>
      <vt:lpstr>fPlayersSelected</vt:lpstr>
      <vt:lpstr>fPointsTeam</vt:lpstr>
      <vt:lpstr>fPositionSelected</vt:lpstr>
      <vt:lpstr>fPriceTotal</vt:lpstr>
      <vt:lpstr>About!Print_Area</vt:lpstr>
      <vt:lpstr>Analysis!Print_Area</vt:lpstr>
      <vt:lpstr>Control!Print_Area</vt:lpstr>
      <vt:lpstr>Model!Print_Area</vt:lpstr>
      <vt:lpstr>vSelection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dc:creator>
  <cp:lastModifiedBy>i-nth</cp:lastModifiedBy>
  <dcterms:created xsi:type="dcterms:W3CDTF">2020-07-08T19:17:45Z</dcterms:created>
  <dcterms:modified xsi:type="dcterms:W3CDTF">2022-02-19T20:25:17Z</dcterms:modified>
</cp:coreProperties>
</file>