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https://d.docs.live.net/83726ec0a80c1546/Documents/Ian/Web/SolverMax/Modelling/Website models/Logic conditions/"/>
    </mc:Choice>
  </mc:AlternateContent>
  <xr:revisionPtr revIDLastSave="16862" documentId="14_{2F8D6A2A-4CC7-46E2-87CF-1AF3BE68E12F}" xr6:coauthVersionLast="47" xr6:coauthVersionMax="47" xr10:uidLastSave="{C8AEC1EA-7B5C-4724-9E12-51935DD83911}"/>
  <bookViews>
    <workbookView xWindow="28680" yWindow="-120" windowWidth="29040" windowHeight="16440" xr2:uid="{324EC751-9C60-40DD-8432-DBCA825DD949}"/>
  </bookViews>
  <sheets>
    <sheet name="About" sheetId="3" r:id="rId1"/>
    <sheet name="Model 1" sheetId="5" r:id="rId2"/>
    <sheet name="Model 2" sheetId="6" r:id="rId3"/>
    <sheet name="Analysis" sheetId="2" r:id="rId4"/>
    <sheet name="Control" sheetId="4" r:id="rId5"/>
  </sheets>
  <definedNames>
    <definedName name="dBudget.1" localSheetId="1">'Model 1'!$B$5</definedName>
    <definedName name="dBudget.2" localSheetId="2">'Model 2'!$B$5</definedName>
    <definedName name="dCost.1" localSheetId="1">'Model 1'!$C$8:$C$22</definedName>
    <definedName name="dCost.2" localSheetId="2">'Model 2'!$C$8:$C$22</definedName>
    <definedName name="dNPV.1" localSheetId="1">'Model 1'!$B$8:$B$22</definedName>
    <definedName name="dNPV.2" localSheetId="2">'Model 2'!$B$8:$B$22</definedName>
    <definedName name="fAllowedCombo.2" localSheetId="2">'Model 2'!$E$34</definedName>
    <definedName name="fCombos.2" localSheetId="2">'Model 2'!$E$31:$E$33</definedName>
    <definedName name="fSelectedCost.1" localSheetId="1">'Model 1'!$I$31</definedName>
    <definedName name="fSelectedCost.2" localSheetId="2">'Model 2'!$I$31</definedName>
    <definedName name="fSelectedNPV.1" localSheetId="1">'Model 1'!$H$31</definedName>
    <definedName name="fSelectedNPV.2" localSheetId="2">'Model 2'!$H$31</definedName>
    <definedName name="OpenSolver_ChosenSolver" localSheetId="3" hidden="1">CBC</definedName>
    <definedName name="OpenSolver_ChosenSolver" localSheetId="1" hidden="1">CBC</definedName>
    <definedName name="OpenSolver_ChosenSolver" localSheetId="2" hidden="1">CBC</definedName>
    <definedName name="OpenSolver_DualsNewSheet" localSheetId="1" hidden="1">0</definedName>
    <definedName name="OpenSolver_DualsNewSheet" localSheetId="2" hidden="1">0</definedName>
    <definedName name="OpenSolver_LinearityCheck" localSheetId="3" hidden="1">1</definedName>
    <definedName name="OpenSolver_LinearityCheck" localSheetId="1" hidden="1">1</definedName>
    <definedName name="OpenSolver_LinearityCheck" localSheetId="2" hidden="1">1</definedName>
    <definedName name="_xlnm.Print_Area" localSheetId="0">About!$A$1:$K$25</definedName>
    <definedName name="_xlnm.Print_Area" localSheetId="3">Analysis!$A$1:$I$31</definedName>
    <definedName name="_xlnm.Print_Area" localSheetId="4">Control!$A$1:$Q$30</definedName>
    <definedName name="_xlnm.Print_Area" localSheetId="1">'Model 1'!$A$1:$L$46</definedName>
    <definedName name="_xlnm.Print_Area" localSheetId="2">'Model 2'!$A$1:$L$46</definedName>
    <definedName name="solver_adj" localSheetId="1" hidden="1">'Model 1'!$B$31:$B$45</definedName>
    <definedName name="solver_adj" localSheetId="2" hidden="1">'Model 2'!$B$31:$B$45</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'Model 1'!$I$31</definedName>
    <definedName name="solver_lhs1" localSheetId="2" hidden="1">'Model 2'!$E$31:$E$33</definedName>
    <definedName name="solver_lhs10" localSheetId="1" hidden="1">'Model 1'!$B$32:$E$32</definedName>
    <definedName name="solver_lhs10" localSheetId="2" hidden="1">'Model 2'!$B$32:$E$32</definedName>
    <definedName name="solver_lhs11" localSheetId="1" hidden="1">'Model 1'!#REF!</definedName>
    <definedName name="solver_lhs11" localSheetId="2" hidden="1">'Model 2'!#REF!</definedName>
    <definedName name="solver_lhs12" localSheetId="1" hidden="1">'Model 1'!#REF!</definedName>
    <definedName name="solver_lhs12" localSheetId="2" hidden="1">'Model 2'!#REF!</definedName>
    <definedName name="solver_lhs13" localSheetId="1" hidden="1">'Model 1'!#REF!</definedName>
    <definedName name="solver_lhs13" localSheetId="2" hidden="1">'Model 2'!#REF!</definedName>
    <definedName name="solver_lhs2" localSheetId="1" hidden="1">'Model 1'!$B$31:$B$45</definedName>
    <definedName name="solver_lhs2" localSheetId="2" hidden="1">'Model 2'!$I$31</definedName>
    <definedName name="solver_lhs3" localSheetId="1" hidden="1">'Model 1'!$B$31:$B$45</definedName>
    <definedName name="solver_lhs3" localSheetId="2" hidden="1">'Model 2'!$B$31:$B$45</definedName>
    <definedName name="solver_lhs4" localSheetId="1" hidden="1">'Model 1'!$B$31:$B$45</definedName>
    <definedName name="solver_lhs4" localSheetId="2" hidden="1">'Model 2'!$B$31:$B$45</definedName>
    <definedName name="solver_lhs5" localSheetId="1" hidden="1">'Model 1'!$B$31:$B$45</definedName>
    <definedName name="solver_lhs5" localSheetId="2" hidden="1">'Model 2'!$B$31:$B$45</definedName>
    <definedName name="solver_lhs6" localSheetId="1" hidden="1">'Model 1'!#REF!</definedName>
    <definedName name="solver_lhs6" localSheetId="2" hidden="1">'Model 2'!#REF!</definedName>
    <definedName name="solver_lhs7" localSheetId="1" hidden="1">'Model 1'!$B$32:$E$33</definedName>
    <definedName name="solver_lhs7" localSheetId="2" hidden="1">'Model 2'!$B$32:$E$33</definedName>
    <definedName name="solver_lhs8" localSheetId="1" hidden="1">'Model 1'!$G$32:$L$44</definedName>
    <definedName name="solver_lhs8" localSheetId="2" hidden="1">'Model 2'!$G$32:$L$44</definedName>
    <definedName name="solver_lhs9" localSheetId="1" hidden="1">'Model 1'!$G$32:$L$44</definedName>
    <definedName name="solver_lhs9" localSheetId="2" hidden="1">'Model 2'!$G$32:$L$44</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2</definedName>
    <definedName name="solver_num" localSheetId="2" hidden="1">3</definedName>
    <definedName name="solver_nwt" localSheetId="1" hidden="1">1</definedName>
    <definedName name="solver_nwt" localSheetId="2" hidden="1">1</definedName>
    <definedName name="solver_opt" localSheetId="1" hidden="1">'Model 1'!$H$31</definedName>
    <definedName name="solver_opt" localSheetId="2" hidden="1">'Model 2'!$H$31</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2" hidden="1">1</definedName>
    <definedName name="solver_rel10" localSheetId="1" hidden="1">4</definedName>
    <definedName name="solver_rel10" localSheetId="2" hidden="1">4</definedName>
    <definedName name="solver_rel11" localSheetId="1" hidden="1">2</definedName>
    <definedName name="solver_rel11" localSheetId="2" hidden="1">2</definedName>
    <definedName name="solver_rel12" localSheetId="1" hidden="1">3</definedName>
    <definedName name="solver_rel12" localSheetId="2" hidden="1">3</definedName>
    <definedName name="solver_rel13" localSheetId="1" hidden="1">3</definedName>
    <definedName name="solver_rel13" localSheetId="2" hidden="1">3</definedName>
    <definedName name="solver_rel2" localSheetId="1" hidden="1">5</definedName>
    <definedName name="solver_rel2" localSheetId="2" hidden="1">1</definedName>
    <definedName name="solver_rel3" localSheetId="1" hidden="1">5</definedName>
    <definedName name="solver_rel3" localSheetId="2" hidden="1">5</definedName>
    <definedName name="solver_rel4" localSheetId="1" hidden="1">5</definedName>
    <definedName name="solver_rel4" localSheetId="2" hidden="1">5</definedName>
    <definedName name="solver_rel5" localSheetId="1" hidden="1">5</definedName>
    <definedName name="solver_rel5" localSheetId="2" hidden="1">5</definedName>
    <definedName name="solver_rel6" localSheetId="1" hidden="1">3</definedName>
    <definedName name="solver_rel6" localSheetId="2" hidden="1">3</definedName>
    <definedName name="solver_rel7" localSheetId="1" hidden="1">4</definedName>
    <definedName name="solver_rel7" localSheetId="2" hidden="1">4</definedName>
    <definedName name="solver_rel8" localSheetId="1" hidden="1">5</definedName>
    <definedName name="solver_rel8" localSheetId="2" hidden="1">5</definedName>
    <definedName name="solver_rel9" localSheetId="1" hidden="1">5</definedName>
    <definedName name="solver_rel9" localSheetId="2" hidden="1">5</definedName>
    <definedName name="solver_rhs1" localSheetId="1" hidden="1">'Model 1'!$B$5</definedName>
    <definedName name="solver_rhs1" localSheetId="2" hidden="1">'Model 2'!$E$34</definedName>
    <definedName name="solver_rhs10" localSheetId="1" hidden="1">"integer"</definedName>
    <definedName name="solver_rhs10" localSheetId="2" hidden="1">"integer"</definedName>
    <definedName name="solver_rhs11" localSheetId="1" hidden="1">dPeopleRequired</definedName>
    <definedName name="solver_rhs11" localSheetId="2" hidden="1">dPeopleRequired</definedName>
    <definedName name="solver_rhs12" localSheetId="1" hidden="1">'Model 1'!#REF!</definedName>
    <definedName name="solver_rhs12" localSheetId="2" hidden="1">'Model 2'!#REF!</definedName>
    <definedName name="solver_rhs13" localSheetId="1" hidden="1">5</definedName>
    <definedName name="solver_rhs13" localSheetId="2" hidden="1">5</definedName>
    <definedName name="solver_rhs2" localSheetId="1" hidden="1">"binary"</definedName>
    <definedName name="solver_rhs2" localSheetId="2" hidden="1">'Model 2'!$B$5</definedName>
    <definedName name="solver_rhs3" localSheetId="1" hidden="1">"binary"</definedName>
    <definedName name="solver_rhs3" localSheetId="2" hidden="1">"binary"</definedName>
    <definedName name="solver_rhs4" localSheetId="1" hidden="1">"binary"</definedName>
    <definedName name="solver_rhs4" localSheetId="2" hidden="1">"binary"</definedName>
    <definedName name="solver_rhs5" localSheetId="1" hidden="1">"binary"</definedName>
    <definedName name="solver_rhs5" localSheetId="2" hidden="1">"binary"</definedName>
    <definedName name="solver_rhs6" localSheetId="1" hidden="1">fSkillsLB</definedName>
    <definedName name="solver_rhs6" localSheetId="2" hidden="1">fSkillsLB</definedName>
    <definedName name="solver_rhs7" localSheetId="1" hidden="1">"integer"</definedName>
    <definedName name="solver_rhs7" localSheetId="2" hidden="1">"integer"</definedName>
    <definedName name="solver_rhs8" localSheetId="1" hidden="1">"binary"</definedName>
    <definedName name="solver_rhs8" localSheetId="2" hidden="1">"binary"</definedName>
    <definedName name="solver_rhs9" localSheetId="1" hidden="1">"binary"</definedName>
    <definedName name="solver_rhs9" localSheetId="2" hidden="1">"binary"</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definedName>
    <definedName name="solver_tol" localSheetId="2" hidden="1">0</definedName>
    <definedName name="solver_typ" localSheetId="1" hidden="1">1</definedName>
    <definedName name="solver_typ" localSheetId="2" hidden="1">1</definedName>
    <definedName name="solver_val" localSheetId="1" hidden="1">0</definedName>
    <definedName name="solver_val" localSheetId="2" hidden="1">0</definedName>
    <definedName name="solver_ver" localSheetId="1" hidden="1">3</definedName>
    <definedName name="solver_ver" localSheetId="2" hidden="1">3</definedName>
    <definedName name="vSelection.1" localSheetId="1">'Model 1'!$B$31:$B$45</definedName>
    <definedName name="vSelection.2" localSheetId="2">'Model 2'!$B$31:$B$45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5" l="1"/>
  <c r="B46" i="5"/>
  <c r="H31" i="5"/>
  <c r="C23" i="5"/>
  <c r="B23" i="5"/>
  <c r="B46" i="6" l="1"/>
  <c r="A45" i="6"/>
  <c r="A44" i="6"/>
  <c r="A43" i="6"/>
  <c r="A42" i="6"/>
  <c r="A41" i="6"/>
  <c r="A40" i="6"/>
  <c r="A39" i="6"/>
  <c r="A38" i="6"/>
  <c r="A37" i="6"/>
  <c r="A36" i="6"/>
  <c r="A35" i="6"/>
  <c r="E34" i="6"/>
  <c r="A34" i="6"/>
  <c r="E33" i="6"/>
  <c r="A33" i="6"/>
  <c r="E32" i="6"/>
  <c r="A32" i="6"/>
  <c r="I31" i="6"/>
  <c r="H31" i="6"/>
  <c r="E31" i="6"/>
  <c r="A31" i="6"/>
  <c r="C23" i="6"/>
  <c r="B23" i="6"/>
  <c r="A32" i="5" l="1"/>
  <c r="A33" i="5"/>
  <c r="A34" i="5"/>
  <c r="A35" i="5"/>
  <c r="A36" i="5"/>
  <c r="A37" i="5"/>
  <c r="A38" i="5"/>
  <c r="A39" i="5"/>
  <c r="A40" i="5"/>
  <c r="A41" i="5"/>
  <c r="A42" i="5"/>
  <c r="A43" i="5"/>
  <c r="A44" i="5"/>
  <c r="A45" i="5"/>
  <c r="C27" i="2" l="1"/>
  <c r="B27" i="2"/>
  <c r="A31" i="5" l="1"/>
</calcChain>
</file>

<file path=xl/sharedStrings.xml><?xml version="1.0" encoding="utf-8"?>
<sst xmlns="http://schemas.openxmlformats.org/spreadsheetml/2006/main" count="124" uniqueCount="61">
  <si>
    <t>Supporting analyses</t>
  </si>
  <si>
    <t>Key</t>
  </si>
  <si>
    <t>Version</t>
  </si>
  <si>
    <t>Data</t>
  </si>
  <si>
    <t>Constant</t>
  </si>
  <si>
    <t>Highlight</t>
  </si>
  <si>
    <t>Pasted values</t>
  </si>
  <si>
    <t>About</t>
  </si>
  <si>
    <t>Solver variable</t>
  </si>
  <si>
    <t>Description</t>
  </si>
  <si>
    <t>www.solvermax.com</t>
  </si>
  <si>
    <t>Workbook control</t>
  </si>
  <si>
    <t>Constants</t>
  </si>
  <si>
    <t>Derived values</t>
  </si>
  <si>
    <t>Boolean</t>
  </si>
  <si>
    <t>Notes</t>
  </si>
  <si>
    <t>Error</t>
  </si>
  <si>
    <t>v 1.0</t>
  </si>
  <si>
    <t>Total</t>
  </si>
  <si>
    <t>Result</t>
  </si>
  <si>
    <t>Variables</t>
  </si>
  <si>
    <t>Assumptions</t>
  </si>
  <si>
    <t>Select</t>
  </si>
  <si>
    <t>Selected</t>
  </si>
  <si>
    <t>Intermediate</t>
  </si>
  <si>
    <t>Project</t>
  </si>
  <si>
    <t>NPV ($m)</t>
  </si>
  <si>
    <t>Cost ($m)</t>
  </si>
  <si>
    <t>A</t>
  </si>
  <si>
    <t>B</t>
  </si>
  <si>
    <t>C</t>
  </si>
  <si>
    <t>D</t>
  </si>
  <si>
    <t>E</t>
  </si>
  <si>
    <t>F</t>
  </si>
  <si>
    <t>G</t>
  </si>
  <si>
    <t>H</t>
  </si>
  <si>
    <t>I</t>
  </si>
  <si>
    <t>J</t>
  </si>
  <si>
    <t>K</t>
  </si>
  <si>
    <t>L</t>
  </si>
  <si>
    <t>M</t>
  </si>
  <si>
    <t>N</t>
  </si>
  <si>
    <t>O</t>
  </si>
  <si>
    <t>Project selection</t>
  </si>
  <si>
    <t>A+B+C</t>
  </si>
  <si>
    <t>A+B+D</t>
  </si>
  <si>
    <t>A+B+E</t>
  </si>
  <si>
    <t>Combinations</t>
  </si>
  <si>
    <t>Projects</t>
  </si>
  <si>
    <t>Budget</t>
  </si>
  <si>
    <t>$m</t>
  </si>
  <si>
    <t>Optimal solution</t>
  </si>
  <si>
    <t>Active</t>
  </si>
  <si>
    <t>Inactive</t>
  </si>
  <si>
    <t>RHS</t>
  </si>
  <si>
    <t>Combo</t>
  </si>
  <si>
    <t>Model 1</t>
  </si>
  <si>
    <t>Model 2</t>
  </si>
  <si>
    <t>Model results</t>
  </si>
  <si>
    <t>Model 1: Project portfolio selection</t>
  </si>
  <si>
    <t>Model 2: Project portfolio selection with "if"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</si>
</sst>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dd\ mmm\ yyyy"/>
    <numFmt numFmtId="166" formatCode="#,##0;\-#,##0;\-"/>
    <numFmt numFmtId="167" formatCode="#,##0.0;\-#,##0.0;\-"/>
    <numFmt numFmtId="168" formatCode="0.0"/>
  </numFmts>
  <fonts count="21" x14ac:knownFonts="1">
    <font>
      <sz val="11"/>
      <color theme="1"/>
      <name val="Calibri Light"/>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u/>
      <sz val="16"/>
      <name val="Calibri"/>
      <family val="2"/>
      <scheme val="minor"/>
    </font>
    <font>
      <sz val="8"/>
      <name val="Calibri Light"/>
      <family val="2"/>
    </font>
    <font>
      <b/>
      <sz val="11"/>
      <color theme="1"/>
      <name val="Calibri Light"/>
      <family val="2"/>
      <scheme val="major"/>
    </font>
    <font>
      <sz val="1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bottom style="thin">
        <color theme="1"/>
      </bottom>
      <diagonal/>
    </border>
    <border>
      <left/>
      <right/>
      <top style="thin">
        <color indexed="64"/>
      </top>
      <bottom/>
      <diagonal/>
    </border>
  </borders>
  <cellStyleXfs count="19">
    <xf numFmtId="0" fontId="0" fillId="0" borderId="0"/>
    <xf numFmtId="0" fontId="12" fillId="0" borderId="0" applyNumberFormat="0" applyFill="0" applyAlignment="0" applyProtection="0"/>
    <xf numFmtId="0" fontId="13" fillId="0" borderId="2" applyNumberFormat="0" applyAlignment="0" applyProtection="0"/>
    <xf numFmtId="0" fontId="14" fillId="0" borderId="0" applyNumberFormat="0" applyFill="0" applyBorder="0" applyAlignment="0" applyProtection="0"/>
    <xf numFmtId="0" fontId="9" fillId="3" borderId="0" applyNumberFormat="0" applyBorder="0" applyAlignment="0">
      <protection locked="0"/>
    </xf>
    <xf numFmtId="164" fontId="8" fillId="4" borderId="0" applyNumberFormat="0" applyBorder="0" applyAlignment="0"/>
    <xf numFmtId="164" fontId="7" fillId="0" borderId="0" applyNumberFormat="0" applyBorder="0" applyAlignment="0" applyProtection="0"/>
    <xf numFmtId="0" fontId="6" fillId="2" borderId="0" applyNumberFormat="0" applyFont="0" applyBorder="0" applyAlignment="0"/>
    <xf numFmtId="0" fontId="10" fillId="0" borderId="0" applyNumberFormat="0" applyFill="0" applyBorder="0" applyAlignment="0" applyProtection="0">
      <alignment horizontal="center"/>
    </xf>
    <xf numFmtId="0" fontId="11" fillId="0" borderId="0" applyNumberFormat="0" applyFill="0" applyBorder="0" applyAlignment="0" applyProtection="0"/>
    <xf numFmtId="0" fontId="5" fillId="0" borderId="0"/>
    <xf numFmtId="0" fontId="4" fillId="0" borderId="0"/>
    <xf numFmtId="0" fontId="3" fillId="0" borderId="0"/>
    <xf numFmtId="0" fontId="13" fillId="0" borderId="2" applyNumberFormat="0" applyAlignment="0" applyProtection="0"/>
    <xf numFmtId="0" fontId="14" fillId="0" borderId="0" applyNumberFormat="0" applyFill="0" applyBorder="0" applyAlignment="0" applyProtection="0"/>
    <xf numFmtId="9" fontId="3" fillId="0" borderId="0" applyFont="0" applyFill="0" applyBorder="0" applyAlignment="0" applyProtection="0"/>
    <xf numFmtId="0" fontId="12" fillId="0" borderId="0" applyNumberFormat="0" applyFill="0" applyAlignment="0" applyProtection="0"/>
    <xf numFmtId="0" fontId="2" fillId="0" borderId="0"/>
    <xf numFmtId="43" fontId="2" fillId="0" borderId="0" applyFont="0" applyFill="0" applyBorder="0" applyAlignment="0" applyProtection="0"/>
  </cellStyleXfs>
  <cellXfs count="48">
    <xf numFmtId="0" fontId="0" fillId="0" borderId="0" xfId="0"/>
    <xf numFmtId="0" fontId="9" fillId="3" borderId="0" xfId="4">
      <protection locked="0"/>
    </xf>
    <xf numFmtId="0" fontId="8" fillId="4" borderId="0" xfId="5" applyNumberFormat="1"/>
    <xf numFmtId="0" fontId="7" fillId="0" borderId="0" xfId="6" applyNumberFormat="1"/>
    <xf numFmtId="0" fontId="0" fillId="2" borderId="0" xfId="7" applyFont="1"/>
    <xf numFmtId="0" fontId="10" fillId="0" borderId="0" xfId="8" applyAlignment="1"/>
    <xf numFmtId="0" fontId="13" fillId="0" borderId="2" xfId="2"/>
    <xf numFmtId="0" fontId="12" fillId="0" borderId="0" xfId="1"/>
    <xf numFmtId="0" fontId="14" fillId="0" borderId="0" xfId="3"/>
    <xf numFmtId="165" fontId="0" fillId="0" borderId="0" xfId="0" applyNumberFormat="1" applyAlignment="1">
      <alignment horizontal="left"/>
    </xf>
    <xf numFmtId="0" fontId="11" fillId="0" borderId="0" xfId="9"/>
    <xf numFmtId="0" fontId="5" fillId="0" borderId="0" xfId="10"/>
    <xf numFmtId="0" fontId="14" fillId="0" borderId="0" xfId="3" applyAlignment="1">
      <alignment horizontal="center"/>
    </xf>
    <xf numFmtId="0" fontId="15" fillId="0" borderId="2" xfId="2" applyFont="1"/>
    <xf numFmtId="0" fontId="16" fillId="0" borderId="0" xfId="11" applyFont="1"/>
    <xf numFmtId="0" fontId="0" fillId="5" borderId="0" xfId="7" applyFont="1" applyFill="1"/>
    <xf numFmtId="0" fontId="17" fillId="0" borderId="0" xfId="1" applyFont="1"/>
    <xf numFmtId="166" fontId="0" fillId="0" borderId="0" xfId="0" applyNumberFormat="1"/>
    <xf numFmtId="0" fontId="16" fillId="0" borderId="0" xfId="17" applyFont="1"/>
    <xf numFmtId="0" fontId="19" fillId="0" borderId="1" xfId="17" applyFont="1" applyBorder="1"/>
    <xf numFmtId="0" fontId="16" fillId="0" borderId="1" xfId="17" applyFont="1" applyBorder="1"/>
    <xf numFmtId="0" fontId="16" fillId="0" borderId="1" xfId="17" applyFont="1" applyBorder="1" applyAlignment="1">
      <alignment horizontal="right"/>
    </xf>
    <xf numFmtId="0" fontId="13" fillId="0" borderId="2" xfId="2" applyAlignment="1">
      <alignment horizontal="left"/>
    </xf>
    <xf numFmtId="0" fontId="0" fillId="0" borderId="0" xfId="0" applyAlignment="1">
      <alignment horizontal="right"/>
    </xf>
    <xf numFmtId="0" fontId="0" fillId="0" borderId="1" xfId="0" applyBorder="1" applyAlignment="1">
      <alignment horizontal="right"/>
    </xf>
    <xf numFmtId="0" fontId="20" fillId="0" borderId="1" xfId="17" applyFont="1" applyBorder="1" applyAlignment="1">
      <alignment horizontal="right" vertical="center" wrapText="1"/>
    </xf>
    <xf numFmtId="0" fontId="20" fillId="0" borderId="3" xfId="17" applyFont="1" applyBorder="1" applyAlignment="1">
      <alignment horizontal="right" vertical="center" wrapText="1"/>
    </xf>
    <xf numFmtId="166" fontId="7" fillId="0" borderId="0" xfId="6" applyNumberFormat="1"/>
    <xf numFmtId="0" fontId="16" fillId="0" borderId="0" xfId="17" applyFont="1" applyBorder="1"/>
    <xf numFmtId="0" fontId="0" fillId="0" borderId="1" xfId="0" applyBorder="1"/>
    <xf numFmtId="0" fontId="9" fillId="3" borderId="0" xfId="4" applyAlignment="1">
      <alignment horizontal="right" vertical="center"/>
      <protection locked="0"/>
    </xf>
    <xf numFmtId="0" fontId="0" fillId="0" borderId="3" xfId="0" applyBorder="1" applyAlignment="1">
      <alignment horizontal="right"/>
    </xf>
    <xf numFmtId="0" fontId="0" fillId="0" borderId="3" xfId="0" applyBorder="1"/>
    <xf numFmtId="166" fontId="0" fillId="0" borderId="3" xfId="0" applyNumberFormat="1" applyBorder="1"/>
    <xf numFmtId="0" fontId="0" fillId="0" borderId="1" xfId="0" applyFill="1" applyBorder="1" applyAlignment="1">
      <alignment horizontal="right"/>
    </xf>
    <xf numFmtId="166" fontId="10" fillId="0" borderId="0" xfId="8" applyNumberFormat="1" applyAlignment="1"/>
    <xf numFmtId="0" fontId="0" fillId="0" borderId="0" xfId="0" applyBorder="1" applyAlignment="1">
      <alignment horizontal="right"/>
    </xf>
    <xf numFmtId="0" fontId="0" fillId="0" borderId="0" xfId="0" applyBorder="1"/>
    <xf numFmtId="167" fontId="9" fillId="3" borderId="0" xfId="4" applyNumberFormat="1" applyAlignment="1">
      <alignment horizontal="right" vertical="center" wrapText="1"/>
      <protection locked="0"/>
    </xf>
    <xf numFmtId="168" fontId="16" fillId="0" borderId="0" xfId="17" applyNumberFormat="1" applyFont="1"/>
    <xf numFmtId="0" fontId="10" fillId="0" borderId="0" xfId="8" applyAlignment="1">
      <alignment horizontal="right"/>
    </xf>
    <xf numFmtId="167" fontId="10" fillId="0" borderId="0" xfId="8" applyNumberFormat="1" applyAlignment="1"/>
    <xf numFmtId="167" fontId="16" fillId="0" borderId="3" xfId="17" applyNumberFormat="1" applyFont="1" applyBorder="1" applyAlignment="1">
      <alignment horizontal="right" vertical="center" wrapText="1"/>
    </xf>
    <xf numFmtId="0" fontId="1" fillId="0" borderId="0" xfId="10" applyFont="1"/>
    <xf numFmtId="0" fontId="1" fillId="0" borderId="0" xfId="10" applyFont="1" applyAlignment="1">
      <alignment horizontal="right"/>
    </xf>
    <xf numFmtId="0" fontId="9" fillId="3" borderId="0" xfId="4" applyBorder="1" applyAlignment="1">
      <alignment horizontal="right"/>
      <protection locked="0"/>
    </xf>
    <xf numFmtId="0" fontId="0" fillId="0" borderId="3" xfId="0" applyBorder="1" applyAlignment="1">
      <alignment horizontal="left"/>
    </xf>
    <xf numFmtId="167" fontId="9" fillId="3" borderId="0" xfId="4" applyNumberFormat="1" applyBorder="1" applyAlignment="1">
      <alignment horizontal="right" vertical="center" wrapText="1"/>
      <protection locked="0"/>
    </xf>
  </cellXfs>
  <cellStyles count="19">
    <cellStyle name="Comma 2" xfId="18" xr:uid="{541E32FE-88CB-412D-A9CA-670B954C1504}"/>
    <cellStyle name="Constant" xfId="5" xr:uid="{796A1085-F0EF-4C67-8AA0-F853232DDC71}"/>
    <cellStyle name="Data" xfId="4" xr:uid="{71F5B92E-D361-4283-9818-F4CBFF584C90}"/>
    <cellStyle name="Heading 1" xfId="1" builtinId="16" customBuiltin="1"/>
    <cellStyle name="Heading 1 2" xfId="16" xr:uid="{224AAC3F-CB76-4A67-B4B4-CE6CCB9E3318}"/>
    <cellStyle name="Heading 2" xfId="2" builtinId="17" customBuiltin="1"/>
    <cellStyle name="Heading 2 2" xfId="13" xr:uid="{855E106E-0BD6-4BBE-95BB-9CB2F2D6BD79}"/>
    <cellStyle name="Heading 3" xfId="3" builtinId="18" customBuiltin="1"/>
    <cellStyle name="Heading 3 2" xfId="14" xr:uid="{FF7422B5-838B-43C5-8CF8-CBCA5CA55105}"/>
    <cellStyle name="Highlight" xfId="7" xr:uid="{B0575228-8C74-4A43-8879-54481562CDC8}"/>
    <cellStyle name="Hyperlink" xfId="9" builtinId="8"/>
    <cellStyle name="Normal" xfId="0" builtinId="0" customBuiltin="1"/>
    <cellStyle name="Normal 2" xfId="10" xr:uid="{559CD362-17CD-48F5-91B2-7DC5FC64D3FA}"/>
    <cellStyle name="Normal 3" xfId="11" xr:uid="{0FAE9525-3EB2-4438-A0E8-ACCCE92A3ADB}"/>
    <cellStyle name="Normal 4" xfId="12" xr:uid="{435E965A-2C57-4049-A84F-64BA472966FD}"/>
    <cellStyle name="Normal 5" xfId="17" xr:uid="{5E71339D-84AF-48B7-89C9-88AA1C49361D}"/>
    <cellStyle name="Pasted values" xfId="8" xr:uid="{030D59A0-04D2-42DE-9BD8-7A15F8DCD3BF}"/>
    <cellStyle name="Percent 2" xfId="15" xr:uid="{B629610A-506F-42B8-850B-5047DA848DCB}"/>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23</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01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n': </a:t>
          </a:r>
          <a:r>
            <a:rPr lang="en-NZ" sz="1100" baseline="0">
              <a:latin typeface="+mj-lt"/>
            </a:rPr>
            <a:t>	One or more optimization model worksheets.</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2022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8</xdr:row>
      <xdr:rowOff>114300</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71765" y="30745"/>
          <a:ext cx="1192934" cy="1683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0</xdr:colOff>
      <xdr:row>25</xdr:row>
      <xdr:rowOff>0</xdr:rowOff>
    </xdr:to>
    <xdr:sp macro="" textlink="">
      <xdr:nvSpPr>
        <xdr:cNvPr id="2" name="TextBox 1">
          <a:extLst>
            <a:ext uri="{FF2B5EF4-FFF2-40B4-BE49-F238E27FC236}">
              <a16:creationId xmlns:a16="http://schemas.microsoft.com/office/drawing/2014/main" id="{2D9B12FE-C776-4894-8CA6-B71C44A524DC}"/>
            </a:ext>
          </a:extLst>
        </xdr:cNvPr>
        <xdr:cNvSpPr txBox="1"/>
      </xdr:nvSpPr>
      <xdr:spPr>
        <a:xfrm>
          <a:off x="2809875" y="676275"/>
          <a:ext cx="466725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a:t>Situation</a:t>
          </a:r>
        </a:p>
        <a:p>
          <a:r>
            <a:rPr lang="en-NZ" sz="1100">
              <a:latin typeface="+mj-lt"/>
            </a:rPr>
            <a:t>We have a list of 15 potential projects that we can do this year. Each project has an initial cost and an NPV, with the initial cost included in the NPV. We list the initial costs separately</a:t>
          </a:r>
          <a:r>
            <a:rPr lang="en-NZ" sz="1100" baseline="0">
              <a:latin typeface="+mj-lt"/>
            </a:rPr>
            <a:t> because we have a limited budget for initial cost expenditure this year.</a:t>
          </a:r>
        </a:p>
        <a:p>
          <a:endParaRPr lang="en-NZ" sz="1100" baseline="0">
            <a:latin typeface="+mj-lt"/>
          </a:endParaRPr>
        </a:p>
        <a:p>
          <a:r>
            <a:rPr lang="en-NZ" sz="1100" baseline="0">
              <a:latin typeface="+mj-lt"/>
            </a:rPr>
            <a:t>Our objective is to maximize the NPV of the selected projects.</a:t>
          </a:r>
        </a:p>
        <a:p>
          <a:endParaRPr lang="en-NZ" sz="1100" baseline="0">
            <a:latin typeface="+mj-lt"/>
          </a:endParaRPr>
        </a:p>
        <a:p>
          <a:r>
            <a:rPr lang="en-NZ" sz="1100" baseline="0">
              <a:latin typeface="+mj-lt"/>
            </a:rPr>
            <a:t>We also have a requirement for restricting the allowed combination of projects. We ignore that requirement in this model - we'll add it in Model 2.</a:t>
          </a:r>
          <a:endParaRPr lang="en-NZ" sz="1100">
            <a:latin typeface="+mj-lt"/>
          </a:endParaRPr>
        </a:p>
        <a:p>
          <a:endParaRPr lang="en-NZ" sz="1100">
            <a:latin typeface="+mj-lt"/>
          </a:endParaRPr>
        </a:p>
        <a:p>
          <a:r>
            <a:rPr lang="en-NZ" sz="1100" b="0">
              <a:latin typeface="+mn-lt"/>
            </a:rPr>
            <a:t>Formulation</a:t>
          </a:r>
        </a:p>
        <a:p>
          <a:r>
            <a:rPr lang="en-NZ" sz="1100">
              <a:latin typeface="+mj-lt"/>
            </a:rPr>
            <a:t>We use binary variables to represent the selection of</a:t>
          </a:r>
          <a:r>
            <a:rPr lang="en-NZ" sz="1100" baseline="0">
              <a:latin typeface="+mj-lt"/>
            </a:rPr>
            <a:t> projects.</a:t>
          </a:r>
        </a:p>
        <a:p>
          <a:endParaRPr lang="en-NZ" sz="1100" baseline="0">
            <a:latin typeface="+mj-lt"/>
          </a:endParaRPr>
        </a:p>
        <a:p>
          <a:r>
            <a:rPr lang="en-NZ" sz="1100" b="0" baseline="0">
              <a:latin typeface="+mn-lt"/>
            </a:rPr>
            <a:t>Solution</a:t>
          </a:r>
        </a:p>
        <a:p>
          <a:r>
            <a:rPr lang="en-NZ" sz="1100" baseline="0">
              <a:latin typeface="+mj-lt"/>
            </a:rPr>
            <a:t>The model is small and quick to solve. Either Solver or OpenSolver can be used.</a:t>
          </a:r>
        </a:p>
        <a:p>
          <a:endParaRPr lang="en-NZ" sz="1100" baseline="0">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0</xdr:colOff>
      <xdr:row>25</xdr:row>
      <xdr:rowOff>0</xdr:rowOff>
    </xdr:to>
    <xdr:sp macro="" textlink="">
      <xdr:nvSpPr>
        <xdr:cNvPr id="2" name="TextBox 1">
          <a:extLst>
            <a:ext uri="{FF2B5EF4-FFF2-40B4-BE49-F238E27FC236}">
              <a16:creationId xmlns:a16="http://schemas.microsoft.com/office/drawing/2014/main" id="{2B467E20-EE42-453E-B514-C3DC3C0476F6}"/>
            </a:ext>
          </a:extLst>
        </xdr:cNvPr>
        <xdr:cNvSpPr txBox="1"/>
      </xdr:nvSpPr>
      <xdr:spPr>
        <a:xfrm>
          <a:off x="2571750" y="676275"/>
          <a:ext cx="5334000" cy="419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a:latin typeface="+mn-lt"/>
            </a:rPr>
            <a:t>Formulation</a:t>
          </a:r>
        </a:p>
        <a:p>
          <a:r>
            <a:rPr lang="en-NZ" sz="1100">
              <a:latin typeface="+mj-lt"/>
            </a:rPr>
            <a:t>The tricky part is formulating constraints to represent our condition that restricts allowed combinations of projects.</a:t>
          </a:r>
        </a:p>
        <a:p>
          <a:endParaRPr lang="en-NZ" sz="1100">
            <a:latin typeface="+mj-lt"/>
          </a:endParaRPr>
        </a:p>
        <a:p>
          <a:r>
            <a:rPr lang="en-NZ" sz="1100">
              <a:latin typeface="+mj-lt"/>
            </a:rPr>
            <a:t>A mathematical model cannot represent an "if" condition directly. Therefore, we need to translate the condition into a set of constraints that represent the same logic. This is done using Conjunctive Normal Form (CNF), as explained in the blog.</a:t>
          </a:r>
        </a:p>
        <a:p>
          <a:endParaRPr lang="en-NZ" sz="1100">
            <a:latin typeface="+mj-lt"/>
          </a:endParaRPr>
        </a:p>
        <a:p>
          <a:r>
            <a:rPr lang="en-NZ" sz="1100">
              <a:latin typeface="+mj-lt"/>
            </a:rPr>
            <a:t>We add a set of constraints that restrict which combinations of projects are allowed. That is:</a:t>
          </a:r>
        </a:p>
        <a:p>
          <a:r>
            <a:rPr lang="en-NZ" sz="1100">
              <a:latin typeface="+mj-lt"/>
            </a:rPr>
            <a:t>- Projects A and B are the largest, in terms of initial cost and NPV.</a:t>
          </a:r>
        </a:p>
        <a:p>
          <a:r>
            <a:rPr lang="en-NZ" sz="1100">
              <a:latin typeface="+mj-lt"/>
            </a:rPr>
            <a:t>-</a:t>
          </a:r>
          <a:r>
            <a:rPr lang="en-NZ" sz="1100" baseline="0">
              <a:latin typeface="+mj-lt"/>
            </a:rPr>
            <a:t> </a:t>
          </a:r>
          <a:r>
            <a:rPr lang="en-NZ" sz="1100">
              <a:latin typeface="+mj-lt"/>
            </a:rPr>
            <a:t>Projects C, D, and E partially overlap the scope of projects A and B.</a:t>
          </a:r>
        </a:p>
        <a:p>
          <a:r>
            <a:rPr lang="en-NZ" sz="1100">
              <a:latin typeface="+mj-lt"/>
            </a:rPr>
            <a:t>-</a:t>
          </a:r>
          <a:r>
            <a:rPr lang="en-NZ" sz="1100" baseline="0">
              <a:latin typeface="+mj-lt"/>
            </a:rPr>
            <a:t> </a:t>
          </a:r>
          <a:r>
            <a:rPr lang="en-NZ" sz="1100">
              <a:latin typeface="+mj-lt"/>
            </a:rPr>
            <a:t>If we do both A and B, then we cannot do any of C, D, and E.</a:t>
          </a:r>
        </a:p>
        <a:p>
          <a:endParaRPr lang="en-NZ" sz="1100" baseline="0">
            <a:latin typeface="+mj-lt"/>
          </a:endParaRPr>
        </a:p>
        <a:p>
          <a:r>
            <a:rPr lang="en-NZ" sz="1100" baseline="0">
              <a:latin typeface="+mj-lt"/>
            </a:rPr>
            <a:t>We choose whether to have the project combination constraints "Active" or "Inactive" via the "Combinations constraint" drop-down list:</a:t>
          </a:r>
        </a:p>
        <a:p>
          <a:r>
            <a:rPr lang="en-NZ" sz="1100" baseline="0">
              <a:latin typeface="+mj-lt"/>
            </a:rPr>
            <a:t>- "Active". The combination constraints are applied with a RHS of 2, which restrict the allowed project combinations.</a:t>
          </a:r>
        </a:p>
        <a:p>
          <a:r>
            <a:rPr lang="en-NZ" sz="1100" baseline="0">
              <a:latin typeface="+mj-lt"/>
            </a:rPr>
            <a:t>- "Inactive". The combination constraints are applied with a RHS of 4, which can never be binding, effectively making the project combinations unconstrained.</a:t>
          </a:r>
        </a:p>
        <a:p>
          <a:endParaRPr lang="en-NZ" sz="1100" baseline="0">
            <a:latin typeface="+mj-lt"/>
          </a:endParaRPr>
        </a:p>
        <a:p>
          <a:r>
            <a:rPr lang="en-NZ" sz="1100" b="0" baseline="0">
              <a:latin typeface="+mn-lt"/>
            </a:rPr>
            <a:t>Solution</a:t>
          </a:r>
        </a:p>
        <a:p>
          <a:r>
            <a:rPr lang="en-NZ" sz="1100" baseline="0">
              <a:latin typeface="+mj-lt"/>
            </a:rPr>
            <a:t>The model is small and quick to solve. Either Solver or OpenSolver can be used.</a:t>
          </a:r>
        </a:p>
        <a:p>
          <a:endParaRPr lang="en-NZ" sz="1100" baseline="0">
            <a:latin typeface="+mj-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0</xdr:colOff>
      <xdr:row>6</xdr:row>
      <xdr:rowOff>104775</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66770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baseline="0">
              <a:solidFill>
                <a:schemeClr val="dk1"/>
              </a:solidFill>
              <a:effectLst/>
              <a:latin typeface="+mj-lt"/>
              <a:ea typeface="+mn-ea"/>
              <a:cs typeface="+mn-cs"/>
            </a:rPr>
            <a:t>We consider two cases:</a:t>
          </a:r>
        </a:p>
        <a:p>
          <a:r>
            <a:rPr lang="en-NZ" sz="1100" b="0" i="0" baseline="0">
              <a:solidFill>
                <a:schemeClr val="dk1"/>
              </a:solidFill>
              <a:effectLst/>
              <a:latin typeface="+mj-lt"/>
              <a:ea typeface="+mn-ea"/>
              <a:cs typeface="+mn-cs"/>
            </a:rPr>
            <a:t>- Model 1. Simple model without project combination constraints.</a:t>
          </a:r>
        </a:p>
        <a:p>
          <a:r>
            <a:rPr lang="en-NZ" sz="1100" b="0" i="0" baseline="0">
              <a:solidFill>
                <a:schemeClr val="dk1"/>
              </a:solidFill>
              <a:effectLst/>
              <a:latin typeface="+mj-lt"/>
              <a:ea typeface="+mn-ea"/>
              <a:cs typeface="+mn-cs"/>
            </a:rPr>
            <a:t>- Model 2. Project combination constraint is Active (combinations constraint = 2).</a:t>
          </a:r>
        </a:p>
        <a:p>
          <a:endParaRPr lang="en-NZ" sz="1100" b="0" i="0" baseline="0">
            <a:solidFill>
              <a:schemeClr val="dk1"/>
            </a:solidFill>
            <a:effectLst/>
            <a:latin typeface="+mj-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1AE1165F-AB6B-4728-B84F-F4330A2F37AD}"/>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4"/>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16" t="s">
        <v>7</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c r="K10" s="10" t="s">
        <v>10</v>
      </c>
    </row>
    <row r="11" spans="1:11" x14ac:dyDescent="0.25"/>
    <row r="12" spans="1:11" ht="15.75" x14ac:dyDescent="0.25">
      <c r="K12" s="8" t="s">
        <v>1</v>
      </c>
    </row>
    <row r="13" spans="1:11" x14ac:dyDescent="0.25">
      <c r="K13" s="1" t="s">
        <v>3</v>
      </c>
    </row>
    <row r="14" spans="1:11" x14ac:dyDescent="0.25">
      <c r="K14" s="2" t="s">
        <v>4</v>
      </c>
    </row>
    <row r="15" spans="1:11" x14ac:dyDescent="0.25">
      <c r="K15" s="4" t="s">
        <v>5</v>
      </c>
    </row>
    <row r="16" spans="1:11" x14ac:dyDescent="0.25">
      <c r="K16" s="15" t="s">
        <v>16</v>
      </c>
    </row>
    <row r="17" spans="11:11" x14ac:dyDescent="0.25">
      <c r="K17" s="3" t="s">
        <v>8</v>
      </c>
    </row>
    <row r="18" spans="11:11" x14ac:dyDescent="0.25">
      <c r="K18" s="5" t="s">
        <v>6</v>
      </c>
    </row>
    <row r="19" spans="11:11" x14ac:dyDescent="0.25"/>
    <row r="20" spans="11:11" ht="15.75" x14ac:dyDescent="0.25">
      <c r="K20" s="8" t="s">
        <v>2</v>
      </c>
    </row>
    <row r="21" spans="11:11" x14ac:dyDescent="0.25">
      <c r="K21" t="s">
        <v>17</v>
      </c>
    </row>
    <row r="22" spans="11:11" x14ac:dyDescent="0.25">
      <c r="K22" s="9">
        <v>44654</v>
      </c>
    </row>
    <row r="23" spans="11:11" x14ac:dyDescent="0.25"/>
    <row r="24" spans="11:11" x14ac:dyDescent="0.25"/>
  </sheetData>
  <hyperlinks>
    <hyperlink ref="K10"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A0A5-EEBD-40BF-A12C-CA3B24407AEA}">
  <sheetPr codeName="Sheet1">
    <pageSetUpPr fitToPage="1"/>
  </sheetPr>
  <dimension ref="A1:AI47"/>
  <sheetViews>
    <sheetView showGridLines="0" zoomScaleNormal="100" workbookViewId="0">
      <selection activeCell="A2" sqref="A2"/>
    </sheetView>
  </sheetViews>
  <sheetFormatPr defaultColWidth="0" defaultRowHeight="15" zeroHeight="1" x14ac:dyDescent="0.25"/>
  <cols>
    <col min="1" max="1" width="7.5" style="18" customWidth="1"/>
    <col min="2" max="12" width="8.75" style="18" customWidth="1"/>
    <col min="13" max="13" width="2.5" style="18" customWidth="1"/>
    <col min="14" max="22" width="7.5" style="18" hidden="1" customWidth="1"/>
    <col min="23" max="35" width="8" style="18" hidden="1" customWidth="1"/>
    <col min="36" max="16384" width="9" style="18" hidden="1"/>
  </cols>
  <sheetData>
    <row r="1" spans="1:12" ht="21" x14ac:dyDescent="0.35">
      <c r="A1" s="7" t="s">
        <v>59</v>
      </c>
    </row>
    <row r="2" spans="1:12" x14ac:dyDescent="0.25"/>
    <row r="3" spans="1:12" ht="17.25" x14ac:dyDescent="0.3">
      <c r="A3" s="22" t="s">
        <v>21</v>
      </c>
      <c r="B3" s="19"/>
      <c r="C3" s="19"/>
      <c r="D3"/>
      <c r="E3" s="22" t="s">
        <v>9</v>
      </c>
      <c r="F3" s="29"/>
      <c r="G3" s="29"/>
      <c r="H3" s="29"/>
      <c r="I3" s="29"/>
      <c r="J3" s="29"/>
      <c r="K3" s="29"/>
      <c r="L3" s="29"/>
    </row>
    <row r="4" spans="1:12" x14ac:dyDescent="0.25">
      <c r="A4"/>
      <c r="B4"/>
      <c r="C4"/>
      <c r="D4"/>
      <c r="E4"/>
      <c r="F4"/>
      <c r="G4"/>
      <c r="H4"/>
      <c r="I4"/>
      <c r="J4"/>
      <c r="K4"/>
      <c r="L4"/>
    </row>
    <row r="5" spans="1:12" x14ac:dyDescent="0.25">
      <c r="A5" t="s">
        <v>49</v>
      </c>
      <c r="B5" s="47">
        <v>100</v>
      </c>
      <c r="C5" t="s">
        <v>50</v>
      </c>
      <c r="E5"/>
      <c r="F5"/>
      <c r="G5"/>
      <c r="H5"/>
      <c r="I5"/>
      <c r="J5"/>
      <c r="K5"/>
      <c r="L5"/>
    </row>
    <row r="6" spans="1:12" x14ac:dyDescent="0.25">
      <c r="A6"/>
      <c r="B6"/>
      <c r="C6"/>
      <c r="D6"/>
      <c r="E6"/>
      <c r="F6"/>
      <c r="G6"/>
      <c r="H6"/>
      <c r="I6"/>
      <c r="J6"/>
      <c r="K6"/>
      <c r="L6"/>
    </row>
    <row r="7" spans="1:12" ht="15" customHeight="1" x14ac:dyDescent="0.25">
      <c r="A7" s="25" t="s">
        <v>25</v>
      </c>
      <c r="B7" s="24" t="s">
        <v>26</v>
      </c>
      <c r="C7" s="24" t="s">
        <v>27</v>
      </c>
      <c r="D7"/>
      <c r="E7"/>
      <c r="F7"/>
    </row>
    <row r="8" spans="1:12" x14ac:dyDescent="0.25">
      <c r="A8" s="30" t="s">
        <v>28</v>
      </c>
      <c r="B8" s="38">
        <v>150.1</v>
      </c>
      <c r="C8" s="38">
        <v>26</v>
      </c>
      <c r="D8"/>
      <c r="E8"/>
      <c r="F8"/>
    </row>
    <row r="9" spans="1:12" x14ac:dyDescent="0.25">
      <c r="A9" s="30" t="s">
        <v>29</v>
      </c>
      <c r="B9" s="38">
        <v>172.5</v>
      </c>
      <c r="C9" s="38">
        <v>30</v>
      </c>
      <c r="D9"/>
      <c r="E9"/>
      <c r="F9"/>
    </row>
    <row r="10" spans="1:12" x14ac:dyDescent="0.25">
      <c r="A10" s="30" t="s">
        <v>30</v>
      </c>
      <c r="B10" s="38">
        <v>120.5</v>
      </c>
      <c r="C10" s="38">
        <v>22.5</v>
      </c>
      <c r="D10"/>
      <c r="E10"/>
      <c r="F10"/>
    </row>
    <row r="11" spans="1:12" x14ac:dyDescent="0.25">
      <c r="A11" s="30" t="s">
        <v>31</v>
      </c>
      <c r="B11" s="38">
        <v>80.2</v>
      </c>
      <c r="C11" s="38">
        <v>15</v>
      </c>
      <c r="D11"/>
      <c r="E11"/>
      <c r="F11"/>
    </row>
    <row r="12" spans="1:12" x14ac:dyDescent="0.25">
      <c r="A12" s="30" t="s">
        <v>32</v>
      </c>
      <c r="B12" s="38">
        <v>101.8</v>
      </c>
      <c r="C12" s="38">
        <v>19.3</v>
      </c>
      <c r="D12"/>
      <c r="E12"/>
      <c r="F12"/>
    </row>
    <row r="13" spans="1:12" x14ac:dyDescent="0.25">
      <c r="A13" s="30" t="s">
        <v>33</v>
      </c>
      <c r="B13" s="38">
        <v>94.9</v>
      </c>
      <c r="C13" s="38">
        <v>18</v>
      </c>
      <c r="D13"/>
      <c r="E13"/>
      <c r="F13"/>
    </row>
    <row r="14" spans="1:12" x14ac:dyDescent="0.25">
      <c r="A14" s="30" t="s">
        <v>34</v>
      </c>
      <c r="B14" s="38">
        <v>68</v>
      </c>
      <c r="C14" s="38">
        <v>13</v>
      </c>
      <c r="D14"/>
      <c r="E14"/>
      <c r="F14"/>
    </row>
    <row r="15" spans="1:12" x14ac:dyDescent="0.25">
      <c r="A15" s="30" t="s">
        <v>35</v>
      </c>
      <c r="B15" s="38">
        <v>44.6</v>
      </c>
      <c r="C15" s="38">
        <v>7.8</v>
      </c>
      <c r="D15"/>
      <c r="E15"/>
      <c r="F15"/>
    </row>
    <row r="16" spans="1:12" x14ac:dyDescent="0.25">
      <c r="A16" s="30" t="s">
        <v>36</v>
      </c>
      <c r="B16" s="38">
        <v>64.2</v>
      </c>
      <c r="C16" s="38">
        <v>11.8</v>
      </c>
      <c r="D16"/>
      <c r="E16"/>
      <c r="F16"/>
    </row>
    <row r="17" spans="1:13" x14ac:dyDescent="0.25">
      <c r="A17" s="30" t="s">
        <v>37</v>
      </c>
      <c r="B17" s="38">
        <v>41.3</v>
      </c>
      <c r="C17" s="38">
        <v>7.6</v>
      </c>
      <c r="D17"/>
      <c r="E17"/>
      <c r="F17"/>
    </row>
    <row r="18" spans="1:13" x14ac:dyDescent="0.25">
      <c r="A18" s="30" t="s">
        <v>38</v>
      </c>
      <c r="B18" s="38">
        <v>33.5</v>
      </c>
      <c r="C18" s="38">
        <v>6.7</v>
      </c>
      <c r="D18"/>
      <c r="E18"/>
      <c r="F18"/>
    </row>
    <row r="19" spans="1:13" x14ac:dyDescent="0.25">
      <c r="A19" s="30" t="s">
        <v>39</v>
      </c>
      <c r="B19" s="38">
        <v>65</v>
      </c>
      <c r="C19" s="38">
        <v>12.8</v>
      </c>
      <c r="D19"/>
      <c r="E19"/>
      <c r="F19"/>
    </row>
    <row r="20" spans="1:13" x14ac:dyDescent="0.25">
      <c r="A20" s="30" t="s">
        <v>40</v>
      </c>
      <c r="B20" s="38">
        <v>70.900000000000006</v>
      </c>
      <c r="C20" s="38">
        <v>14.1</v>
      </c>
      <c r="D20"/>
      <c r="E20"/>
      <c r="F20"/>
    </row>
    <row r="21" spans="1:13" x14ac:dyDescent="0.25">
      <c r="A21" s="30" t="s">
        <v>41</v>
      </c>
      <c r="B21" s="38">
        <v>86</v>
      </c>
      <c r="C21" s="38">
        <v>17.3</v>
      </c>
      <c r="D21"/>
      <c r="E21"/>
      <c r="F21"/>
    </row>
    <row r="22" spans="1:13" x14ac:dyDescent="0.25">
      <c r="A22" s="30" t="s">
        <v>42</v>
      </c>
      <c r="B22" s="38">
        <v>66.7</v>
      </c>
      <c r="C22" s="38">
        <v>13.5</v>
      </c>
      <c r="D22"/>
      <c r="E22"/>
      <c r="F22"/>
    </row>
    <row r="23" spans="1:13" x14ac:dyDescent="0.25">
      <c r="A23" s="26" t="s">
        <v>18</v>
      </c>
      <c r="B23" s="42">
        <f>SUM(dNPV.1)</f>
        <v>1260.2</v>
      </c>
      <c r="C23" s="42">
        <f>SUM(dCost.1)</f>
        <v>235.40000000000003</v>
      </c>
      <c r="D23"/>
      <c r="E23"/>
      <c r="F23"/>
    </row>
    <row r="24" spans="1:13" x14ac:dyDescent="0.25"/>
    <row r="25" spans="1:13" x14ac:dyDescent="0.25">
      <c r="A25"/>
    </row>
    <row r="26" spans="1:13" x14ac:dyDescent="0.25">
      <c r="A26"/>
    </row>
    <row r="27" spans="1:13" ht="17.25" x14ac:dyDescent="0.3">
      <c r="A27" s="6" t="s">
        <v>20</v>
      </c>
      <c r="B27" s="20"/>
      <c r="C27" s="28"/>
      <c r="D27" s="6" t="s">
        <v>24</v>
      </c>
      <c r="E27" s="20"/>
      <c r="G27" s="6" t="s">
        <v>19</v>
      </c>
      <c r="H27" s="20"/>
      <c r="I27" s="20"/>
      <c r="M27" s="28"/>
    </row>
    <row r="28" spans="1:13" x14ac:dyDescent="0.25"/>
    <row r="29" spans="1:13" ht="15.75" x14ac:dyDescent="0.25">
      <c r="A29" s="8" t="s">
        <v>43</v>
      </c>
      <c r="D29"/>
      <c r="G29" s="8" t="s">
        <v>51</v>
      </c>
      <c r="J29"/>
      <c r="K29"/>
      <c r="L29"/>
    </row>
    <row r="30" spans="1:13" customFormat="1" x14ac:dyDescent="0.25">
      <c r="A30" s="24" t="s">
        <v>25</v>
      </c>
      <c r="B30" s="24" t="s">
        <v>22</v>
      </c>
      <c r="C30" s="36"/>
      <c r="E30" s="18"/>
      <c r="F30" s="18"/>
      <c r="G30" s="18"/>
      <c r="H30" s="24" t="s">
        <v>26</v>
      </c>
      <c r="I30" s="24" t="s">
        <v>27</v>
      </c>
    </row>
    <row r="31" spans="1:13" customFormat="1" x14ac:dyDescent="0.25">
      <c r="A31" s="23" t="str">
        <f>A8</f>
        <v>A</v>
      </c>
      <c r="B31" s="27">
        <v>1</v>
      </c>
      <c r="C31" s="27"/>
      <c r="E31" s="18"/>
      <c r="F31" s="18"/>
      <c r="G31" t="s">
        <v>23</v>
      </c>
      <c r="H31" s="39">
        <f>SUMPRODUCT(dNPV.1,vSelection.1)</f>
        <v>556.69999999999993</v>
      </c>
      <c r="I31" s="39">
        <f>SUMPRODUCT(dCost.1,vSelection.1)</f>
        <v>99.399999999999991</v>
      </c>
    </row>
    <row r="32" spans="1:13" customFormat="1" x14ac:dyDescent="0.25">
      <c r="A32" s="23" t="str">
        <f t="shared" ref="A32:A45" si="0">A9</f>
        <v>B</v>
      </c>
      <c r="B32" s="27">
        <v>1</v>
      </c>
      <c r="C32" s="27"/>
      <c r="E32" s="18"/>
      <c r="F32" s="18"/>
      <c r="H32" s="18"/>
      <c r="I32" s="18"/>
    </row>
    <row r="33" spans="1:13" customFormat="1" x14ac:dyDescent="0.25">
      <c r="A33" s="23" t="str">
        <f t="shared" si="0"/>
        <v>C</v>
      </c>
      <c r="B33" s="27">
        <v>0</v>
      </c>
      <c r="C33" s="27"/>
      <c r="E33" s="18"/>
      <c r="F33" s="18"/>
      <c r="H33" s="18"/>
      <c r="I33" s="18"/>
    </row>
    <row r="34" spans="1:13" customFormat="1" x14ac:dyDescent="0.25">
      <c r="A34" s="23" t="str">
        <f t="shared" si="0"/>
        <v>D</v>
      </c>
      <c r="B34" s="27">
        <v>1</v>
      </c>
      <c r="C34" s="27"/>
      <c r="E34" s="18"/>
      <c r="F34" s="18"/>
      <c r="H34" s="18"/>
      <c r="I34" s="18"/>
    </row>
    <row r="35" spans="1:13" customFormat="1" x14ac:dyDescent="0.25">
      <c r="A35" s="23" t="str">
        <f t="shared" si="0"/>
        <v>E</v>
      </c>
      <c r="B35" s="27">
        <v>0</v>
      </c>
      <c r="C35" s="27"/>
      <c r="E35" s="18"/>
      <c r="H35" s="18"/>
      <c r="I35" s="18"/>
    </row>
    <row r="36" spans="1:13" customFormat="1" x14ac:dyDescent="0.25">
      <c r="A36" s="23" t="str">
        <f t="shared" si="0"/>
        <v>F</v>
      </c>
      <c r="B36" s="27">
        <v>0</v>
      </c>
      <c r="C36" s="27"/>
      <c r="E36" s="18"/>
      <c r="H36" s="18"/>
      <c r="I36" s="18"/>
    </row>
    <row r="37" spans="1:13" customFormat="1" x14ac:dyDescent="0.25">
      <c r="A37" s="23" t="str">
        <f t="shared" si="0"/>
        <v>G</v>
      </c>
      <c r="B37" s="27">
        <v>1</v>
      </c>
      <c r="C37" s="27"/>
      <c r="D37" s="18"/>
      <c r="H37" s="18"/>
      <c r="I37" s="18"/>
    </row>
    <row r="38" spans="1:13" customFormat="1" x14ac:dyDescent="0.25">
      <c r="A38" s="23" t="str">
        <f t="shared" si="0"/>
        <v>H</v>
      </c>
      <c r="B38" s="27">
        <v>1</v>
      </c>
      <c r="C38" s="27"/>
      <c r="H38" s="18"/>
      <c r="I38" s="18"/>
    </row>
    <row r="39" spans="1:13" customFormat="1" x14ac:dyDescent="0.25">
      <c r="A39" s="23" t="str">
        <f t="shared" si="0"/>
        <v>I</v>
      </c>
      <c r="B39" s="27">
        <v>0</v>
      </c>
      <c r="C39" s="27"/>
      <c r="H39" s="18"/>
      <c r="I39" s="18"/>
      <c r="L39" s="18"/>
    </row>
    <row r="40" spans="1:13" customFormat="1" x14ac:dyDescent="0.25">
      <c r="A40" s="23" t="str">
        <f t="shared" si="0"/>
        <v>J</v>
      </c>
      <c r="B40" s="27">
        <v>1</v>
      </c>
      <c r="C40" s="27"/>
      <c r="H40" s="18"/>
      <c r="I40" s="18"/>
      <c r="L40" s="18"/>
    </row>
    <row r="41" spans="1:13" customFormat="1" x14ac:dyDescent="0.25">
      <c r="A41" s="23" t="str">
        <f t="shared" si="0"/>
        <v>K</v>
      </c>
      <c r="B41" s="27">
        <v>0</v>
      </c>
      <c r="C41" s="27"/>
      <c r="H41" s="18"/>
      <c r="I41" s="18"/>
      <c r="L41" s="18"/>
    </row>
    <row r="42" spans="1:13" customFormat="1" x14ac:dyDescent="0.25">
      <c r="A42" s="23" t="str">
        <f t="shared" si="0"/>
        <v>L</v>
      </c>
      <c r="B42" s="27">
        <v>0</v>
      </c>
      <c r="C42" s="27"/>
      <c r="H42" s="18"/>
      <c r="I42" s="18"/>
      <c r="J42" s="18"/>
      <c r="K42" s="18"/>
    </row>
    <row r="43" spans="1:13" customFormat="1" x14ac:dyDescent="0.25">
      <c r="A43" s="23" t="str">
        <f t="shared" si="0"/>
        <v>M</v>
      </c>
      <c r="B43" s="27">
        <v>0</v>
      </c>
      <c r="C43" s="27"/>
    </row>
    <row r="44" spans="1:13" customFormat="1" x14ac:dyDescent="0.25">
      <c r="A44" s="23" t="str">
        <f t="shared" si="0"/>
        <v>N</v>
      </c>
      <c r="B44" s="27">
        <v>0</v>
      </c>
      <c r="C44" s="27"/>
    </row>
    <row r="45" spans="1:13" x14ac:dyDescent="0.25">
      <c r="A45" s="23" t="str">
        <f t="shared" si="0"/>
        <v>O</v>
      </c>
      <c r="B45" s="27">
        <v>0</v>
      </c>
      <c r="C45" s="27"/>
      <c r="D45"/>
      <c r="E45"/>
      <c r="F45"/>
      <c r="G45"/>
      <c r="J45"/>
      <c r="K45"/>
      <c r="L45"/>
      <c r="M45"/>
    </row>
    <row r="46" spans="1:13" x14ac:dyDescent="0.25">
      <c r="A46" s="31" t="s">
        <v>18</v>
      </c>
      <c r="B46" s="33">
        <f>SUM(vSelection.1)</f>
        <v>6</v>
      </c>
      <c r="C46" s="37"/>
      <c r="D46"/>
      <c r="E46"/>
      <c r="F46"/>
      <c r="G46"/>
      <c r="J46"/>
      <c r="K46"/>
      <c r="L46"/>
      <c r="M46"/>
    </row>
    <row r="47" spans="1:13" x14ac:dyDescent="0.25"/>
  </sheetData>
  <pageMargins left="0.59055118110236227" right="0.59055118110236227" top="0.59055118110236227" bottom="0.59055118110236227" header="0.31496062992125984" footer="0.31496062992125984"/>
  <pageSetup paperSize="9" scale="86" fitToHeight="3" orientation="portrait" horizontalDpi="0" verticalDpi="0" r:id="rId1"/>
  <headerFooter>
    <oddFooter>&amp;LFile: &amp;F, Worksheet: &amp;A&amp;CPage &amp;P of &amp;N&amp;RCopyright www.solvermax.com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A2CD-6DE0-48C7-943D-DFC1942B46FD}">
  <sheetPr codeName="Sheet5">
    <pageSetUpPr fitToPage="1"/>
  </sheetPr>
  <dimension ref="A1:AI59"/>
  <sheetViews>
    <sheetView showGridLines="0" zoomScaleNormal="100" workbookViewId="0">
      <selection activeCell="A2" sqref="A2"/>
    </sheetView>
  </sheetViews>
  <sheetFormatPr defaultColWidth="0" defaultRowHeight="15" customHeight="1" zeroHeight="1" x14ac:dyDescent="0.25"/>
  <cols>
    <col min="1" max="1" width="7.5" style="18" customWidth="1"/>
    <col min="2" max="12" width="8.75" style="18" customWidth="1"/>
    <col min="13" max="13" width="2.5" style="18" customWidth="1"/>
    <col min="14" max="22" width="7.5" style="18" hidden="1" customWidth="1"/>
    <col min="23" max="35" width="8" style="18" hidden="1" customWidth="1"/>
    <col min="36" max="16384" width="9" style="18" hidden="1"/>
  </cols>
  <sheetData>
    <row r="1" spans="1:12" ht="21" x14ac:dyDescent="0.35">
      <c r="A1" s="7" t="s">
        <v>60</v>
      </c>
    </row>
    <row r="2" spans="1:12" x14ac:dyDescent="0.25"/>
    <row r="3" spans="1:12" ht="17.25" x14ac:dyDescent="0.3">
      <c r="A3" s="22" t="s">
        <v>21</v>
      </c>
      <c r="B3" s="19"/>
      <c r="C3" s="19"/>
      <c r="D3"/>
      <c r="E3" s="22" t="s">
        <v>9</v>
      </c>
      <c r="F3" s="29"/>
      <c r="G3" s="29"/>
      <c r="H3" s="29"/>
      <c r="I3" s="29"/>
      <c r="J3" s="29"/>
      <c r="K3" s="29"/>
      <c r="L3" s="29"/>
    </row>
    <row r="4" spans="1:12" x14ac:dyDescent="0.25">
      <c r="A4"/>
      <c r="B4"/>
      <c r="C4"/>
      <c r="D4"/>
      <c r="E4"/>
      <c r="F4"/>
      <c r="G4"/>
      <c r="H4"/>
      <c r="I4"/>
      <c r="J4"/>
      <c r="K4"/>
      <c r="L4"/>
    </row>
    <row r="5" spans="1:12" x14ac:dyDescent="0.25">
      <c r="A5" t="s">
        <v>49</v>
      </c>
      <c r="B5" s="47">
        <v>100</v>
      </c>
      <c r="C5" t="s">
        <v>50</v>
      </c>
      <c r="E5"/>
      <c r="F5"/>
      <c r="G5"/>
      <c r="H5"/>
      <c r="I5"/>
      <c r="J5"/>
      <c r="K5"/>
      <c r="L5"/>
    </row>
    <row r="6" spans="1:12" x14ac:dyDescent="0.25">
      <c r="A6"/>
      <c r="B6"/>
      <c r="C6"/>
      <c r="D6"/>
      <c r="E6"/>
      <c r="F6"/>
      <c r="G6"/>
      <c r="H6"/>
      <c r="I6"/>
      <c r="J6"/>
      <c r="K6"/>
      <c r="L6"/>
    </row>
    <row r="7" spans="1:12" ht="15" customHeight="1" x14ac:dyDescent="0.25">
      <c r="A7" s="25" t="s">
        <v>25</v>
      </c>
      <c r="B7" s="24" t="s">
        <v>26</v>
      </c>
      <c r="C7" s="24" t="s">
        <v>27</v>
      </c>
      <c r="D7"/>
      <c r="E7"/>
      <c r="F7"/>
    </row>
    <row r="8" spans="1:12" x14ac:dyDescent="0.25">
      <c r="A8" s="30" t="s">
        <v>28</v>
      </c>
      <c r="B8" s="38">
        <v>150.1</v>
      </c>
      <c r="C8" s="38">
        <v>26</v>
      </c>
      <c r="D8"/>
      <c r="E8"/>
      <c r="F8"/>
    </row>
    <row r="9" spans="1:12" x14ac:dyDescent="0.25">
      <c r="A9" s="30" t="s">
        <v>29</v>
      </c>
      <c r="B9" s="38">
        <v>172.5</v>
      </c>
      <c r="C9" s="38">
        <v>30</v>
      </c>
      <c r="D9"/>
      <c r="E9"/>
      <c r="F9"/>
    </row>
    <row r="10" spans="1:12" x14ac:dyDescent="0.25">
      <c r="A10" s="30" t="s">
        <v>30</v>
      </c>
      <c r="B10" s="38">
        <v>120.5</v>
      </c>
      <c r="C10" s="38">
        <v>22.5</v>
      </c>
      <c r="D10"/>
      <c r="E10"/>
      <c r="F10"/>
    </row>
    <row r="11" spans="1:12" x14ac:dyDescent="0.25">
      <c r="A11" s="30" t="s">
        <v>31</v>
      </c>
      <c r="B11" s="38">
        <v>80.2</v>
      </c>
      <c r="C11" s="38">
        <v>15</v>
      </c>
      <c r="D11"/>
      <c r="E11"/>
      <c r="F11"/>
    </row>
    <row r="12" spans="1:12" x14ac:dyDescent="0.25">
      <c r="A12" s="30" t="s">
        <v>32</v>
      </c>
      <c r="B12" s="38">
        <v>101.8</v>
      </c>
      <c r="C12" s="38">
        <v>19.3</v>
      </c>
      <c r="D12"/>
      <c r="E12"/>
      <c r="F12"/>
    </row>
    <row r="13" spans="1:12" x14ac:dyDescent="0.25">
      <c r="A13" s="30" t="s">
        <v>33</v>
      </c>
      <c r="B13" s="38">
        <v>94.9</v>
      </c>
      <c r="C13" s="38">
        <v>18</v>
      </c>
      <c r="D13"/>
      <c r="E13"/>
      <c r="F13"/>
    </row>
    <row r="14" spans="1:12" x14ac:dyDescent="0.25">
      <c r="A14" s="30" t="s">
        <v>34</v>
      </c>
      <c r="B14" s="38">
        <v>68</v>
      </c>
      <c r="C14" s="38">
        <v>13</v>
      </c>
      <c r="D14"/>
      <c r="E14"/>
      <c r="F14"/>
    </row>
    <row r="15" spans="1:12" x14ac:dyDescent="0.25">
      <c r="A15" s="30" t="s">
        <v>35</v>
      </c>
      <c r="B15" s="38">
        <v>44.6</v>
      </c>
      <c r="C15" s="38">
        <v>7.8</v>
      </c>
      <c r="D15"/>
      <c r="E15"/>
      <c r="F15"/>
    </row>
    <row r="16" spans="1:12" x14ac:dyDescent="0.25">
      <c r="A16" s="30" t="s">
        <v>36</v>
      </c>
      <c r="B16" s="38">
        <v>64.2</v>
      </c>
      <c r="C16" s="38">
        <v>11.8</v>
      </c>
      <c r="D16"/>
      <c r="E16"/>
      <c r="F16"/>
    </row>
    <row r="17" spans="1:13" x14ac:dyDescent="0.25">
      <c r="A17" s="30" t="s">
        <v>37</v>
      </c>
      <c r="B17" s="38">
        <v>41.3</v>
      </c>
      <c r="C17" s="38">
        <v>7.6</v>
      </c>
      <c r="D17"/>
      <c r="E17"/>
      <c r="F17"/>
    </row>
    <row r="18" spans="1:13" x14ac:dyDescent="0.25">
      <c r="A18" s="30" t="s">
        <v>38</v>
      </c>
      <c r="B18" s="38">
        <v>33.5</v>
      </c>
      <c r="C18" s="38">
        <v>6.7</v>
      </c>
      <c r="D18"/>
      <c r="E18"/>
      <c r="F18"/>
    </row>
    <row r="19" spans="1:13" x14ac:dyDescent="0.25">
      <c r="A19" s="30" t="s">
        <v>39</v>
      </c>
      <c r="B19" s="38">
        <v>65</v>
      </c>
      <c r="C19" s="38">
        <v>12.8</v>
      </c>
      <c r="D19"/>
      <c r="E19"/>
      <c r="F19"/>
    </row>
    <row r="20" spans="1:13" x14ac:dyDescent="0.25">
      <c r="A20" s="30" t="s">
        <v>40</v>
      </c>
      <c r="B20" s="38">
        <v>70.900000000000006</v>
      </c>
      <c r="C20" s="38">
        <v>14.1</v>
      </c>
      <c r="D20"/>
      <c r="E20"/>
      <c r="F20"/>
    </row>
    <row r="21" spans="1:13" x14ac:dyDescent="0.25">
      <c r="A21" s="30" t="s">
        <v>41</v>
      </c>
      <c r="B21" s="38">
        <v>86</v>
      </c>
      <c r="C21" s="38">
        <v>17.3</v>
      </c>
      <c r="D21"/>
      <c r="E21"/>
      <c r="F21"/>
    </row>
    <row r="22" spans="1:13" x14ac:dyDescent="0.25">
      <c r="A22" s="30" t="s">
        <v>42</v>
      </c>
      <c r="B22" s="38">
        <v>66.7</v>
      </c>
      <c r="C22" s="38">
        <v>13.5</v>
      </c>
      <c r="D22"/>
      <c r="E22"/>
      <c r="F22"/>
    </row>
    <row r="23" spans="1:13" x14ac:dyDescent="0.25">
      <c r="A23" s="26" t="s">
        <v>18</v>
      </c>
      <c r="B23" s="42">
        <f>SUM(dNPV.2)</f>
        <v>1260.2</v>
      </c>
      <c r="C23" s="42">
        <f>SUM(dCost.2)</f>
        <v>235.40000000000003</v>
      </c>
      <c r="D23"/>
      <c r="E23"/>
      <c r="F23"/>
    </row>
    <row r="24" spans="1:13" x14ac:dyDescent="0.25"/>
    <row r="25" spans="1:13" x14ac:dyDescent="0.25">
      <c r="A25" s="28" t="s">
        <v>47</v>
      </c>
      <c r="B25" s="28"/>
      <c r="C25" s="45" t="s">
        <v>52</v>
      </c>
    </row>
    <row r="26" spans="1:13" x14ac:dyDescent="0.25">
      <c r="A26"/>
    </row>
    <row r="27" spans="1:13" ht="17.25" x14ac:dyDescent="0.3">
      <c r="A27" s="6" t="s">
        <v>20</v>
      </c>
      <c r="B27" s="20"/>
      <c r="C27" s="28"/>
      <c r="D27" s="6" t="s">
        <v>24</v>
      </c>
      <c r="E27" s="20"/>
      <c r="G27" s="6" t="s">
        <v>19</v>
      </c>
      <c r="H27" s="20"/>
      <c r="I27" s="20"/>
      <c r="M27" s="28"/>
    </row>
    <row r="28" spans="1:13" x14ac:dyDescent="0.25"/>
    <row r="29" spans="1:13" ht="15.75" x14ac:dyDescent="0.25">
      <c r="A29" s="8" t="s">
        <v>43</v>
      </c>
      <c r="D29" s="8" t="s">
        <v>47</v>
      </c>
      <c r="E29"/>
      <c r="G29" s="8" t="s">
        <v>51</v>
      </c>
      <c r="J29"/>
      <c r="K29"/>
      <c r="L29"/>
    </row>
    <row r="30" spans="1:13" customFormat="1" x14ac:dyDescent="0.25">
      <c r="A30" s="24" t="s">
        <v>25</v>
      </c>
      <c r="B30" s="24" t="s">
        <v>22</v>
      </c>
      <c r="C30" s="36"/>
      <c r="D30" s="20" t="s">
        <v>48</v>
      </c>
      <c r="E30" s="21" t="s">
        <v>23</v>
      </c>
      <c r="F30" s="18"/>
      <c r="G30" s="18"/>
      <c r="H30" s="24" t="s">
        <v>26</v>
      </c>
      <c r="I30" s="24" t="s">
        <v>27</v>
      </c>
    </row>
    <row r="31" spans="1:13" customFormat="1" x14ac:dyDescent="0.25">
      <c r="A31" s="23" t="str">
        <f>A8</f>
        <v>A</v>
      </c>
      <c r="B31" s="27">
        <v>1</v>
      </c>
      <c r="C31" s="27"/>
      <c r="D31" t="s">
        <v>44</v>
      </c>
      <c r="E31" s="17">
        <f>B31+B32+B33</f>
        <v>2</v>
      </c>
      <c r="F31" s="18"/>
      <c r="G31" t="s">
        <v>23</v>
      </c>
      <c r="H31" s="39">
        <f>SUMPRODUCT(dNPV.2,vSelection.2)</f>
        <v>552.6</v>
      </c>
      <c r="I31" s="39">
        <f>SUMPRODUCT(dCost.2,vSelection.2)</f>
        <v>99.899999999999991</v>
      </c>
    </row>
    <row r="32" spans="1:13" customFormat="1" x14ac:dyDescent="0.25">
      <c r="A32" s="23" t="str">
        <f t="shared" ref="A32:A45" si="0">A9</f>
        <v>B</v>
      </c>
      <c r="B32" s="27">
        <v>1</v>
      </c>
      <c r="C32" s="27"/>
      <c r="D32" t="s">
        <v>45</v>
      </c>
      <c r="E32" s="17">
        <f>B31+B32+B34</f>
        <v>2</v>
      </c>
      <c r="F32" s="18"/>
      <c r="H32" s="18"/>
      <c r="I32" s="18"/>
    </row>
    <row r="33" spans="1:13" customFormat="1" x14ac:dyDescent="0.25">
      <c r="A33" s="23" t="str">
        <f t="shared" si="0"/>
        <v>C</v>
      </c>
      <c r="B33" s="27">
        <v>0</v>
      </c>
      <c r="C33" s="27"/>
      <c r="D33" t="s">
        <v>46</v>
      </c>
      <c r="E33" s="17">
        <f>B31+B32+B35</f>
        <v>2</v>
      </c>
      <c r="F33" s="18"/>
      <c r="H33" s="18"/>
      <c r="I33" s="18"/>
    </row>
    <row r="34" spans="1:13" customFormat="1" x14ac:dyDescent="0.25">
      <c r="A34" s="23" t="str">
        <f t="shared" si="0"/>
        <v>D</v>
      </c>
      <c r="B34" s="27">
        <v>0</v>
      </c>
      <c r="C34" s="27"/>
      <c r="D34" s="46" t="s">
        <v>54</v>
      </c>
      <c r="E34" s="32">
        <f>INDEX(Control!B11:B12,MATCH(C25,Control!A11:A12,0),1)</f>
        <v>2</v>
      </c>
      <c r="F34" s="18"/>
      <c r="H34" s="18"/>
      <c r="I34" s="18"/>
    </row>
    <row r="35" spans="1:13" customFormat="1" x14ac:dyDescent="0.25">
      <c r="A35" s="23" t="str">
        <f t="shared" si="0"/>
        <v>E</v>
      </c>
      <c r="B35" s="27">
        <v>0</v>
      </c>
      <c r="C35" s="27"/>
      <c r="D35" s="18"/>
      <c r="E35" s="18"/>
      <c r="H35" s="18"/>
      <c r="I35" s="18"/>
    </row>
    <row r="36" spans="1:13" customFormat="1" x14ac:dyDescent="0.25">
      <c r="A36" s="23" t="str">
        <f t="shared" si="0"/>
        <v>F</v>
      </c>
      <c r="B36" s="27">
        <v>1</v>
      </c>
      <c r="C36" s="27"/>
      <c r="E36" s="18"/>
      <c r="H36" s="18"/>
      <c r="I36" s="18"/>
    </row>
    <row r="37" spans="1:13" customFormat="1" x14ac:dyDescent="0.25">
      <c r="A37" s="23" t="str">
        <f t="shared" si="0"/>
        <v>G</v>
      </c>
      <c r="B37" s="27">
        <v>0</v>
      </c>
      <c r="C37" s="27"/>
      <c r="D37" s="18"/>
      <c r="H37" s="18"/>
      <c r="I37" s="18"/>
    </row>
    <row r="38" spans="1:13" customFormat="1" x14ac:dyDescent="0.25">
      <c r="A38" s="23" t="str">
        <f t="shared" si="0"/>
        <v>H</v>
      </c>
      <c r="B38" s="27">
        <v>0</v>
      </c>
      <c r="C38" s="27"/>
      <c r="H38" s="18"/>
      <c r="I38" s="18"/>
    </row>
    <row r="39" spans="1:13" customFormat="1" x14ac:dyDescent="0.25">
      <c r="A39" s="23" t="str">
        <f t="shared" si="0"/>
        <v>I</v>
      </c>
      <c r="B39" s="27">
        <v>1</v>
      </c>
      <c r="C39" s="27"/>
      <c r="H39" s="18"/>
      <c r="I39" s="18"/>
      <c r="L39" s="18"/>
    </row>
    <row r="40" spans="1:13" customFormat="1" x14ac:dyDescent="0.25">
      <c r="A40" s="23" t="str">
        <f t="shared" si="0"/>
        <v>J</v>
      </c>
      <c r="B40" s="27">
        <v>0</v>
      </c>
      <c r="C40" s="27"/>
      <c r="H40" s="18"/>
      <c r="I40" s="18"/>
      <c r="L40" s="18"/>
    </row>
    <row r="41" spans="1:13" customFormat="1" x14ac:dyDescent="0.25">
      <c r="A41" s="23" t="str">
        <f t="shared" si="0"/>
        <v>K</v>
      </c>
      <c r="B41" s="27">
        <v>0</v>
      </c>
      <c r="C41" s="27"/>
      <c r="H41" s="18"/>
      <c r="I41" s="18"/>
      <c r="L41" s="18"/>
    </row>
    <row r="42" spans="1:13" customFormat="1" x14ac:dyDescent="0.25">
      <c r="A42" s="23" t="str">
        <f t="shared" si="0"/>
        <v>L</v>
      </c>
      <c r="B42" s="27">
        <v>0</v>
      </c>
      <c r="C42" s="27"/>
      <c r="H42" s="18"/>
      <c r="I42" s="18"/>
      <c r="J42" s="18"/>
      <c r="K42" s="18"/>
    </row>
    <row r="43" spans="1:13" customFormat="1" x14ac:dyDescent="0.25">
      <c r="A43" s="23" t="str">
        <f t="shared" si="0"/>
        <v>M</v>
      </c>
      <c r="B43" s="27">
        <v>1</v>
      </c>
      <c r="C43" s="27"/>
    </row>
    <row r="44" spans="1:13" customFormat="1" x14ac:dyDescent="0.25">
      <c r="A44" s="23" t="str">
        <f t="shared" si="0"/>
        <v>N</v>
      </c>
      <c r="B44" s="27">
        <v>0</v>
      </c>
      <c r="C44" s="27"/>
    </row>
    <row r="45" spans="1:13" x14ac:dyDescent="0.25">
      <c r="A45" s="23" t="str">
        <f t="shared" si="0"/>
        <v>O</v>
      </c>
      <c r="B45" s="27">
        <v>0</v>
      </c>
      <c r="C45" s="27"/>
      <c r="D45"/>
      <c r="E45"/>
      <c r="F45"/>
      <c r="G45"/>
      <c r="J45"/>
      <c r="K45"/>
      <c r="L45"/>
      <c r="M45"/>
    </row>
    <row r="46" spans="1:13" x14ac:dyDescent="0.25">
      <c r="A46" s="31" t="s">
        <v>18</v>
      </c>
      <c r="B46" s="33">
        <f>SUM(vSelection.2)</f>
        <v>5</v>
      </c>
      <c r="C46" s="37"/>
      <c r="D46"/>
      <c r="E46"/>
      <c r="F46"/>
      <c r="G46"/>
      <c r="J46"/>
      <c r="K46"/>
      <c r="L46"/>
      <c r="M46"/>
    </row>
    <row r="47" spans="1:13" x14ac:dyDescent="0.25"/>
    <row r="49" s="18" customFormat="1" hidden="1" x14ac:dyDescent="0.25"/>
    <row r="50" s="18" customFormat="1" hidden="1" x14ac:dyDescent="0.25"/>
    <row r="51" s="18" customFormat="1" hidden="1" x14ac:dyDescent="0.25"/>
    <row r="52" s="18" customFormat="1" hidden="1" x14ac:dyDescent="0.25"/>
    <row r="53" s="18" customFormat="1" hidden="1" x14ac:dyDescent="0.25"/>
    <row r="54" s="18" customFormat="1" hidden="1" x14ac:dyDescent="0.25"/>
    <row r="55" s="18" customFormat="1" hidden="1" x14ac:dyDescent="0.25"/>
    <row r="56" s="18" customFormat="1" hidden="1" x14ac:dyDescent="0.25"/>
    <row r="57" s="18" customFormat="1" hidden="1" x14ac:dyDescent="0.25"/>
    <row r="58" s="18" customFormat="1" hidden="1" x14ac:dyDescent="0.25"/>
    <row r="59" s="18" customFormat="1" hidden="1" x14ac:dyDescent="0.25"/>
  </sheetData>
  <pageMargins left="0.59055118110236227" right="0.59055118110236227" top="0.59055118110236227" bottom="0.59055118110236227" header="0.31496062992125984" footer="0.31496062992125984"/>
  <pageSetup paperSize="9" scale="86" fitToHeight="3" orientation="portrait" horizontalDpi="0" verticalDpi="0" r:id="rId1"/>
  <headerFooter>
    <oddFooter>&amp;LFile: &amp;F, Worksheet: &amp;A&amp;CPage &amp;P of &amp;N&amp;RCopyright www.solvermax.com</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1E5D86-7C4C-42F5-8229-F10163F029A6}">
          <x14:formula1>
            <xm:f>Control!$A$11:$A$12</xm:f>
          </x14:formula1>
          <xm:sqref>C25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AG31"/>
  <sheetViews>
    <sheetView showGridLines="0" zoomScaleNormal="100" workbookViewId="0">
      <selection activeCell="A2" sqref="A2"/>
    </sheetView>
  </sheetViews>
  <sheetFormatPr defaultColWidth="0" defaultRowHeight="15" zeroHeight="1" x14ac:dyDescent="0.25"/>
  <cols>
    <col min="1" max="1" width="7.625" customWidth="1"/>
    <col min="2" max="9" width="8" customWidth="1"/>
    <col min="10" max="10" width="2.5" customWidth="1"/>
    <col min="11" max="33" width="0" hidden="1" customWidth="1"/>
    <col min="34" max="16384" width="8" hidden="1"/>
  </cols>
  <sheetData>
    <row r="1" spans="1:9" ht="21" x14ac:dyDescent="0.35">
      <c r="A1" s="7" t="s">
        <v>0</v>
      </c>
    </row>
    <row r="2" spans="1:9" x14ac:dyDescent="0.25"/>
    <row r="3" spans="1:9" ht="17.25" x14ac:dyDescent="0.3">
      <c r="A3" s="6" t="s">
        <v>9</v>
      </c>
      <c r="B3" s="6"/>
      <c r="C3" s="6"/>
      <c r="D3" s="6"/>
      <c r="E3" s="6"/>
      <c r="F3" s="6"/>
      <c r="G3" s="6"/>
      <c r="H3" s="6"/>
      <c r="I3" s="6"/>
    </row>
    <row r="4" spans="1:9" x14ac:dyDescent="0.25"/>
    <row r="5" spans="1:9" x14ac:dyDescent="0.25"/>
    <row r="6" spans="1:9" x14ac:dyDescent="0.25"/>
    <row r="7" spans="1:9" x14ac:dyDescent="0.25"/>
    <row r="8" spans="1:9" ht="17.25" x14ac:dyDescent="0.3">
      <c r="A8" s="6" t="s">
        <v>58</v>
      </c>
      <c r="B8" s="6"/>
      <c r="C8" s="6"/>
      <c r="D8" s="6"/>
      <c r="E8" s="6"/>
      <c r="F8" s="6"/>
      <c r="G8" s="6"/>
      <c r="H8" s="6"/>
      <c r="I8" s="6"/>
    </row>
    <row r="9" spans="1:9" x14ac:dyDescent="0.25"/>
    <row r="10" spans="1:9" ht="15.75" x14ac:dyDescent="0.25">
      <c r="A10" s="8" t="s">
        <v>43</v>
      </c>
    </row>
    <row r="11" spans="1:9" x14ac:dyDescent="0.25">
      <c r="A11" s="24" t="s">
        <v>25</v>
      </c>
      <c r="B11" s="34" t="s">
        <v>56</v>
      </c>
      <c r="C11" s="34" t="s">
        <v>57</v>
      </c>
    </row>
    <row r="12" spans="1:9" x14ac:dyDescent="0.25">
      <c r="A12" s="40" t="s">
        <v>28</v>
      </c>
      <c r="B12" s="35">
        <v>1</v>
      </c>
      <c r="C12" s="35">
        <v>1</v>
      </c>
    </row>
    <row r="13" spans="1:9" x14ac:dyDescent="0.25">
      <c r="A13" s="40" t="s">
        <v>29</v>
      </c>
      <c r="B13" s="35">
        <v>1</v>
      </c>
      <c r="C13" s="35">
        <v>1</v>
      </c>
    </row>
    <row r="14" spans="1:9" x14ac:dyDescent="0.25">
      <c r="A14" s="40" t="s">
        <v>30</v>
      </c>
      <c r="B14" s="35">
        <v>0</v>
      </c>
      <c r="C14" s="35">
        <v>0</v>
      </c>
    </row>
    <row r="15" spans="1:9" x14ac:dyDescent="0.25">
      <c r="A15" s="40" t="s">
        <v>31</v>
      </c>
      <c r="B15" s="35">
        <v>1</v>
      </c>
      <c r="C15" s="35">
        <v>0</v>
      </c>
    </row>
    <row r="16" spans="1:9" x14ac:dyDescent="0.25">
      <c r="A16" s="40" t="s">
        <v>32</v>
      </c>
      <c r="B16" s="35">
        <v>0</v>
      </c>
      <c r="C16" s="35">
        <v>0</v>
      </c>
    </row>
    <row r="17" spans="1:3" x14ac:dyDescent="0.25">
      <c r="A17" s="40" t="s">
        <v>33</v>
      </c>
      <c r="B17" s="35">
        <v>0</v>
      </c>
      <c r="C17" s="35">
        <v>1</v>
      </c>
    </row>
    <row r="18" spans="1:3" x14ac:dyDescent="0.25">
      <c r="A18" s="40" t="s">
        <v>34</v>
      </c>
      <c r="B18" s="35">
        <v>1</v>
      </c>
      <c r="C18" s="35">
        <v>0</v>
      </c>
    </row>
    <row r="19" spans="1:3" x14ac:dyDescent="0.25">
      <c r="A19" s="40" t="s">
        <v>35</v>
      </c>
      <c r="B19" s="35">
        <v>1</v>
      </c>
      <c r="C19" s="35">
        <v>0</v>
      </c>
    </row>
    <row r="20" spans="1:3" x14ac:dyDescent="0.25">
      <c r="A20" s="40" t="s">
        <v>36</v>
      </c>
      <c r="B20" s="35">
        <v>0</v>
      </c>
      <c r="C20" s="35">
        <v>1</v>
      </c>
    </row>
    <row r="21" spans="1:3" x14ac:dyDescent="0.25">
      <c r="A21" s="40" t="s">
        <v>37</v>
      </c>
      <c r="B21" s="35">
        <v>1</v>
      </c>
      <c r="C21" s="35">
        <v>0</v>
      </c>
    </row>
    <row r="22" spans="1:3" x14ac:dyDescent="0.25">
      <c r="A22" s="40" t="s">
        <v>38</v>
      </c>
      <c r="B22" s="35">
        <v>0</v>
      </c>
      <c r="C22" s="35">
        <v>0</v>
      </c>
    </row>
    <row r="23" spans="1:3" x14ac:dyDescent="0.25">
      <c r="A23" s="40" t="s">
        <v>39</v>
      </c>
      <c r="B23" s="35">
        <v>0</v>
      </c>
      <c r="C23" s="35">
        <v>0</v>
      </c>
    </row>
    <row r="24" spans="1:3" x14ac:dyDescent="0.25">
      <c r="A24" s="40" t="s">
        <v>40</v>
      </c>
      <c r="B24" s="35">
        <v>0</v>
      </c>
      <c r="C24" s="35">
        <v>1</v>
      </c>
    </row>
    <row r="25" spans="1:3" x14ac:dyDescent="0.25">
      <c r="A25" s="40" t="s">
        <v>41</v>
      </c>
      <c r="B25" s="35">
        <v>0</v>
      </c>
      <c r="C25" s="35">
        <v>0</v>
      </c>
    </row>
    <row r="26" spans="1:3" x14ac:dyDescent="0.25">
      <c r="A26" s="40" t="s">
        <v>42</v>
      </c>
      <c r="B26" s="35">
        <v>0</v>
      </c>
      <c r="C26" s="35">
        <v>0</v>
      </c>
    </row>
    <row r="27" spans="1:3" x14ac:dyDescent="0.25">
      <c r="A27" s="31" t="s">
        <v>18</v>
      </c>
      <c r="B27" s="33">
        <f>SUM(B12:B26)</f>
        <v>6</v>
      </c>
      <c r="C27" s="33">
        <f>SUM(C12:C26)</f>
        <v>5</v>
      </c>
    </row>
    <row r="28" spans="1:3" x14ac:dyDescent="0.25"/>
    <row r="29" spans="1:3" x14ac:dyDescent="0.25">
      <c r="A29" t="s">
        <v>26</v>
      </c>
      <c r="B29" s="41">
        <v>556.69999999999993</v>
      </c>
      <c r="C29" s="41">
        <v>552.6</v>
      </c>
    </row>
    <row r="30" spans="1:3" x14ac:dyDescent="0.25">
      <c r="A30" t="s">
        <v>27</v>
      </c>
      <c r="B30" s="41">
        <v>99.399999999999991</v>
      </c>
      <c r="C30" s="41">
        <v>99.899999999999991</v>
      </c>
    </row>
    <row r="31" spans="1:3" x14ac:dyDescent="0.25"/>
  </sheetData>
  <phoneticPr fontId="18" type="noConversion"/>
  <pageMargins left="0.59055118110236227" right="0.59055118110236227" top="0.59055118110236227" bottom="0.59055118110236227" header="0.31496062992125984" footer="0.31496062992125984"/>
  <pageSetup paperSize="9" orientation="portrait" horizontalDpi="0" verticalDpi="0" r:id="rId1"/>
  <headerFooter>
    <oddFooter>&amp;LFile: &amp;F, Worksheet: &amp;A&amp;CPage &amp;P of &amp;N&amp;RCopyright www.solvermax.com</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0"/>
  <sheetViews>
    <sheetView showGridLines="0" workbookViewId="0">
      <selection activeCell="A2" sqref="A2"/>
    </sheetView>
  </sheetViews>
  <sheetFormatPr defaultColWidth="0" defaultRowHeight="15" zeroHeight="1" x14ac:dyDescent="0.25"/>
  <cols>
    <col min="1" max="2" width="12.5" style="11" customWidth="1"/>
    <col min="3" max="3" width="3.75" style="11" customWidth="1"/>
    <col min="4" max="16" width="7.5" style="11" customWidth="1"/>
    <col min="17" max="17" width="2.5" style="11" customWidth="1"/>
    <col min="18" max="16384" width="9" style="11" hidden="1"/>
  </cols>
  <sheetData>
    <row r="1" spans="1:16" ht="21" x14ac:dyDescent="0.35">
      <c r="A1" s="7" t="s">
        <v>11</v>
      </c>
    </row>
    <row r="2" spans="1:16" x14ac:dyDescent="0.25"/>
    <row r="3" spans="1:16" ht="17.25" x14ac:dyDescent="0.3">
      <c r="A3" s="6" t="s">
        <v>12</v>
      </c>
      <c r="B3" s="6"/>
      <c r="D3" s="6" t="s">
        <v>15</v>
      </c>
      <c r="E3" s="13"/>
      <c r="F3" s="13"/>
      <c r="G3" s="13"/>
      <c r="H3" s="13"/>
      <c r="I3" s="13"/>
      <c r="J3" s="13"/>
      <c r="K3" s="13"/>
      <c r="L3" s="13"/>
      <c r="M3" s="13"/>
      <c r="N3" s="13"/>
      <c r="O3" s="13"/>
      <c r="P3" s="13"/>
    </row>
    <row r="4" spans="1:16" ht="15.75" x14ac:dyDescent="0.25">
      <c r="A4" s="12" t="s">
        <v>14</v>
      </c>
      <c r="D4" s="14"/>
      <c r="E4" s="14"/>
      <c r="F4" s="14"/>
      <c r="G4" s="14"/>
      <c r="H4" s="14"/>
      <c r="I4" s="14"/>
      <c r="J4" s="14"/>
      <c r="K4" s="14"/>
      <c r="L4" s="14"/>
      <c r="M4" s="14"/>
      <c r="N4" s="14"/>
      <c r="O4" s="14"/>
      <c r="P4" s="14"/>
    </row>
    <row r="5" spans="1:16" x14ac:dyDescent="0.25">
      <c r="A5" s="2" t="b">
        <v>1</v>
      </c>
      <c r="B5"/>
      <c r="D5" s="14"/>
      <c r="E5" s="14"/>
      <c r="F5" s="14"/>
      <c r="G5" s="14"/>
      <c r="H5" s="14"/>
      <c r="I5" s="14"/>
      <c r="J5" s="14"/>
      <c r="K5" s="14"/>
      <c r="L5" s="14"/>
      <c r="M5" s="14"/>
      <c r="N5" s="14"/>
      <c r="O5" s="14"/>
      <c r="P5" s="14"/>
    </row>
    <row r="6" spans="1:16" x14ac:dyDescent="0.25">
      <c r="A6" s="2" t="b">
        <v>0</v>
      </c>
      <c r="B6"/>
      <c r="D6" s="14"/>
      <c r="E6" s="14"/>
      <c r="F6" s="14"/>
      <c r="G6" s="14"/>
      <c r="H6" s="14"/>
      <c r="I6" s="14"/>
      <c r="J6" s="14"/>
      <c r="K6" s="14"/>
      <c r="L6" s="14"/>
      <c r="M6" s="14"/>
      <c r="N6" s="14"/>
      <c r="O6" s="14"/>
      <c r="P6" s="14"/>
    </row>
    <row r="7" spans="1:16" x14ac:dyDescent="0.25">
      <c r="D7" s="14"/>
      <c r="E7" s="14"/>
      <c r="F7" s="14"/>
      <c r="G7" s="14"/>
      <c r="H7" s="14"/>
      <c r="I7" s="14"/>
      <c r="J7" s="14"/>
      <c r="K7" s="14"/>
      <c r="L7" s="14"/>
      <c r="M7" s="14"/>
      <c r="N7" s="14"/>
      <c r="O7" s="14"/>
      <c r="P7" s="14"/>
    </row>
    <row r="8" spans="1:16" ht="17.25" x14ac:dyDescent="0.3">
      <c r="A8" s="6" t="s">
        <v>13</v>
      </c>
      <c r="B8" s="6"/>
      <c r="D8" s="14"/>
      <c r="E8" s="14"/>
      <c r="F8" s="14"/>
      <c r="G8" s="14"/>
      <c r="H8" s="14"/>
      <c r="I8" s="14"/>
      <c r="J8" s="14"/>
      <c r="K8" s="14"/>
      <c r="L8" s="14"/>
      <c r="M8" s="14"/>
      <c r="N8" s="14"/>
      <c r="O8" s="14"/>
      <c r="P8" s="14"/>
    </row>
    <row r="9" spans="1:16" x14ac:dyDescent="0.25">
      <c r="A9"/>
      <c r="B9"/>
      <c r="D9" s="14"/>
      <c r="E9" s="14"/>
      <c r="F9" s="14"/>
      <c r="G9" s="14"/>
      <c r="H9" s="14"/>
      <c r="I9" s="14"/>
      <c r="J9" s="14"/>
      <c r="K9" s="14"/>
      <c r="L9" s="14"/>
      <c r="M9" s="14"/>
      <c r="N9" s="14"/>
      <c r="O9" s="14"/>
      <c r="P9" s="14"/>
    </row>
    <row r="10" spans="1:16" x14ac:dyDescent="0.25">
      <c r="A10" s="43" t="s">
        <v>55</v>
      </c>
      <c r="B10" s="44" t="s">
        <v>54</v>
      </c>
      <c r="D10" s="14"/>
      <c r="E10" s="14"/>
      <c r="F10" s="14"/>
      <c r="G10" s="14"/>
      <c r="H10" s="14"/>
      <c r="I10" s="14"/>
      <c r="J10" s="14"/>
      <c r="K10" s="14"/>
      <c r="L10" s="14"/>
      <c r="M10" s="14"/>
      <c r="N10" s="14"/>
      <c r="O10" s="14"/>
      <c r="P10" s="14"/>
    </row>
    <row r="11" spans="1:16" x14ac:dyDescent="0.25">
      <c r="A11" s="1" t="s">
        <v>52</v>
      </c>
      <c r="B11" s="1">
        <v>2</v>
      </c>
      <c r="D11" s="14"/>
      <c r="E11" s="14"/>
      <c r="F11" s="14"/>
      <c r="G11" s="14"/>
      <c r="H11" s="14"/>
      <c r="I11" s="14"/>
      <c r="J11" s="14"/>
      <c r="K11" s="14"/>
      <c r="L11" s="14"/>
      <c r="M11" s="14"/>
      <c r="N11" s="14"/>
      <c r="O11" s="14"/>
      <c r="P11" s="14"/>
    </row>
    <row r="12" spans="1:16" x14ac:dyDescent="0.25">
      <c r="A12" s="1" t="s">
        <v>53</v>
      </c>
      <c r="B12" s="1">
        <v>4</v>
      </c>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c r="A18"/>
      <c r="B18"/>
    </row>
    <row r="19" spans="1:2" x14ac:dyDescent="0.25">
      <c r="A19"/>
      <c r="B19"/>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About</vt:lpstr>
      <vt:lpstr>Model 1</vt:lpstr>
      <vt:lpstr>Model 2</vt:lpstr>
      <vt:lpstr>Analysis</vt:lpstr>
      <vt:lpstr>Control</vt:lpstr>
      <vt:lpstr>'Model 1'!dBudget.1</vt:lpstr>
      <vt:lpstr>'Model 2'!dBudget.2</vt:lpstr>
      <vt:lpstr>'Model 1'!dCost.1</vt:lpstr>
      <vt:lpstr>'Model 2'!dCost.2</vt:lpstr>
      <vt:lpstr>'Model 1'!dNPV.1</vt:lpstr>
      <vt:lpstr>'Model 2'!dNPV.2</vt:lpstr>
      <vt:lpstr>'Model 2'!fAllowedCombo.2</vt:lpstr>
      <vt:lpstr>'Model 2'!fCombos.2</vt:lpstr>
      <vt:lpstr>'Model 1'!fSelectedCost.1</vt:lpstr>
      <vt:lpstr>'Model 2'!fSelectedCost.2</vt:lpstr>
      <vt:lpstr>'Model 1'!fSelectedNPV.1</vt:lpstr>
      <vt:lpstr>'Model 2'!fSelectedNPV.2</vt:lpstr>
      <vt:lpstr>About!Print_Area</vt:lpstr>
      <vt:lpstr>Analysis!Print_Area</vt:lpstr>
      <vt:lpstr>Control!Print_Area</vt:lpstr>
      <vt:lpstr>'Model 1'!Print_Area</vt:lpstr>
      <vt:lpstr>'Model 2'!Print_Area</vt:lpstr>
      <vt:lpstr>'Model 1'!vSelection.1</vt:lpstr>
      <vt:lpstr>'Model 2'!vSelection.2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i-nth</cp:lastModifiedBy>
  <cp:lastPrinted>2022-04-03T01:27:24Z</cp:lastPrinted>
  <dcterms:created xsi:type="dcterms:W3CDTF">2020-07-08T19:17:45Z</dcterms:created>
  <dcterms:modified xsi:type="dcterms:W3CDTF">2022-04-03T23:08:33Z</dcterms:modified>
</cp:coreProperties>
</file>