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18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7" i="1" l="1"/>
  <c r="E56" i="1"/>
  <c r="C52" i="1"/>
  <c r="D44" i="1"/>
  <c r="D48" i="1"/>
  <c r="D47" i="1"/>
  <c r="D46" i="1"/>
  <c r="D45" i="1"/>
  <c r="D43" i="1"/>
  <c r="B27" i="1"/>
  <c r="E25" i="1"/>
  <c r="C25" i="1"/>
  <c r="E19" i="1"/>
  <c r="E21" i="1"/>
  <c r="J15" i="1"/>
  <c r="C8" i="1"/>
  <c r="E8" i="1"/>
  <c r="E9" i="1"/>
  <c r="E10" i="1"/>
  <c r="E11" i="1"/>
  <c r="E12" i="1"/>
  <c r="E13" i="1"/>
  <c r="E14" i="1"/>
  <c r="E15" i="1"/>
  <c r="E16" i="1"/>
  <c r="D17" i="1"/>
  <c r="E17" i="1"/>
  <c r="E18" i="1"/>
  <c r="D30" i="1"/>
  <c r="J12" i="1"/>
  <c r="J13" i="1"/>
  <c r="J14" i="1"/>
  <c r="J10" i="1"/>
  <c r="J11" i="1"/>
  <c r="J21" i="1"/>
  <c r="I30" i="1"/>
  <c r="F38" i="1"/>
  <c r="C27" i="1"/>
  <c r="D31" i="1"/>
  <c r="J25" i="1"/>
  <c r="G27" i="1"/>
  <c r="H27" i="1"/>
  <c r="I31" i="1"/>
  <c r="F37" i="1"/>
  <c r="F40" i="1"/>
  <c r="I33" i="1"/>
  <c r="D33" i="1"/>
</calcChain>
</file>

<file path=xl/sharedStrings.xml><?xml version="1.0" encoding="utf-8"?>
<sst xmlns="http://schemas.openxmlformats.org/spreadsheetml/2006/main" count="82" uniqueCount="54">
  <si>
    <t>COSTOS</t>
  </si>
  <si>
    <t>Concepte</t>
  </si>
  <si>
    <t>Preu</t>
  </si>
  <si>
    <t>Quantitat</t>
  </si>
  <si>
    <t>Total</t>
  </si>
  <si>
    <t>EV BlanSon Scooter elect.</t>
  </si>
  <si>
    <t>Helmet</t>
  </si>
  <si>
    <t>endolls</t>
  </si>
  <si>
    <t>Places de pk</t>
  </si>
  <si>
    <t>App</t>
  </si>
  <si>
    <t>Assegurança</t>
  </si>
  <si>
    <t>Empleats</t>
  </si>
  <si>
    <t>Web</t>
  </si>
  <si>
    <t>IOT Moto</t>
  </si>
  <si>
    <t>tarjeta 3g por moto</t>
  </si>
  <si>
    <t>TOTAL</t>
  </si>
  <si>
    <t>Ingressos</t>
  </si>
  <si>
    <t>Usuaris diaris</t>
  </si>
  <si>
    <t>Minuts diaris/usuari</t>
  </si>
  <si>
    <t>Min diaris totals</t>
  </si>
  <si>
    <t>ANY 1</t>
  </si>
  <si>
    <t>ANY 2</t>
  </si>
  <si>
    <t>App + web (manteniment)</t>
  </si>
  <si>
    <t>Costos any 1</t>
  </si>
  <si>
    <t>Ingressos any 1</t>
  </si>
  <si>
    <t>Costos any 2</t>
  </si>
  <si>
    <t>Ingressos any 2</t>
  </si>
  <si>
    <t>Pèrdues any 1</t>
  </si>
  <si>
    <t>Beneficis any 2</t>
  </si>
  <si>
    <t>Acumulat any 1 i 2</t>
  </si>
  <si>
    <t>Costos</t>
  </si>
  <si>
    <t>Benefici Acumulat</t>
  </si>
  <si>
    <t>Furgoneta</t>
  </si>
  <si>
    <t>PUNT MORT</t>
  </si>
  <si>
    <t>cf</t>
  </si>
  <si>
    <t>cv</t>
  </si>
  <si>
    <t>consum electric</t>
  </si>
  <si>
    <t>(1500 km)</t>
  </si>
  <si>
    <t>(547500 km)</t>
  </si>
  <si>
    <t>min anuals</t>
  </si>
  <si>
    <t>ingrés anual</t>
  </si>
  <si>
    <t>trajectes per persona al dia -&gt; és a dir, aproximadament 2 trajectes d'anada i tornada de 15 min al dia perquè I = C</t>
  </si>
  <si>
    <t>consum elèctric</t>
  </si>
  <si>
    <t>minuts totals/any</t>
  </si>
  <si>
    <t>trajectes/any</t>
  </si>
  <si>
    <t>trajectes per persona/any</t>
  </si>
  <si>
    <t>trajectes per persona/mes</t>
  </si>
  <si>
    <t>trajecte per persona/setmana</t>
  </si>
  <si>
    <t>Costos Fixos</t>
  </si>
  <si>
    <t>Costos Variables</t>
  </si>
  <si>
    <t>Any 1</t>
  </si>
  <si>
    <t>Any 2</t>
  </si>
  <si>
    <t>PMORT</t>
  </si>
  <si>
    <t>Acumulat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</si>
</sst>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0.00000%"/>
    <numFmt numFmtId="166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rgb="FF008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3" fontId="0" fillId="0" borderId="0" xfId="0" applyNumberFormat="1"/>
    <xf numFmtId="9" fontId="0" fillId="0" borderId="0" xfId="2" applyFont="1"/>
    <xf numFmtId="164" fontId="0" fillId="0" borderId="0" xfId="2" applyNumberFormat="1" applyFont="1"/>
    <xf numFmtId="0" fontId="2" fillId="0" borderId="0" xfId="0" applyFont="1"/>
    <xf numFmtId="44" fontId="0" fillId="0" borderId="0" xfId="1" applyFont="1"/>
    <xf numFmtId="44" fontId="0" fillId="0" borderId="0" xfId="0" applyNumberFormat="1"/>
    <xf numFmtId="44" fontId="2" fillId="0" borderId="0" xfId="0" applyNumberFormat="1" applyFont="1"/>
    <xf numFmtId="44" fontId="2" fillId="0" borderId="0" xfId="1" applyFont="1"/>
    <xf numFmtId="3" fontId="2" fillId="2" borderId="0" xfId="0" applyNumberFormat="1" applyFont="1" applyFill="1"/>
    <xf numFmtId="0" fontId="2" fillId="2" borderId="0" xfId="0" applyFont="1" applyFill="1"/>
    <xf numFmtId="0" fontId="2" fillId="3" borderId="0" xfId="0" applyFont="1" applyFill="1"/>
    <xf numFmtId="44" fontId="2" fillId="3" borderId="0" xfId="0" applyNumberFormat="1" applyFont="1" applyFill="1"/>
    <xf numFmtId="0" fontId="2" fillId="0" borderId="0" xfId="0" applyFont="1" applyAlignment="1">
      <alignment horizontal="center"/>
    </xf>
    <xf numFmtId="44" fontId="5" fillId="2" borderId="0" xfId="0" applyNumberFormat="1" applyFont="1" applyFill="1"/>
    <xf numFmtId="1" fontId="0" fillId="0" borderId="0" xfId="0" applyNumberFormat="1"/>
    <xf numFmtId="0" fontId="0" fillId="2" borderId="0" xfId="0" applyFill="1"/>
    <xf numFmtId="166" fontId="2" fillId="2" borderId="0" xfId="0" applyNumberFormat="1" applyFont="1" applyFill="1"/>
    <xf numFmtId="0" fontId="0" fillId="0" borderId="1" xfId="0" applyBorder="1"/>
    <xf numFmtId="0" fontId="0" fillId="0" borderId="0" xfId="0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44" fontId="0" fillId="0" borderId="0" xfId="1" applyFont="1" applyBorder="1"/>
    <xf numFmtId="44" fontId="2" fillId="0" borderId="0" xfId="0" applyNumberFormat="1" applyFont="1" applyBorder="1"/>
    <xf numFmtId="44" fontId="2" fillId="0" borderId="0" xfId="1" applyFont="1" applyBorder="1"/>
    <xf numFmtId="44" fontId="0" fillId="0" borderId="0" xfId="0" applyNumberFormat="1" applyBorder="1"/>
    <xf numFmtId="0" fontId="2" fillId="2" borderId="0" xfId="0" applyFont="1" applyFill="1" applyBorder="1"/>
    <xf numFmtId="44" fontId="6" fillId="2" borderId="0" xfId="0" applyNumberFormat="1" applyFont="1" applyFill="1" applyBorder="1"/>
  </cellXfs>
  <cellStyles count="15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Moneda" xfId="1" builtinId="4"/>
    <cellStyle name="Normal" xfId="0" builtinId="0"/>
    <cellStyle name="Porcentual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chemeClr val="tx2"/>
            </a:solidFill>
          </c:spPr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300" b="1"/>
                    </a:pPr>
                    <a:r>
                      <a:rPr lang="es-ES"/>
                      <a:t>Costos Fixos
(342.436€)</a:t>
                    </a:r>
                  </a:p>
                  <a:p>
                    <a:pPr>
                      <a:defRPr sz="1300" b="1"/>
                    </a:pPr>
                    <a:r>
                      <a:rPr lang="es-ES"/>
                      <a:t>96%</a:t>
                    </a:r>
                  </a:p>
                </c:rich>
              </c:tx>
              <c:spPr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0546419510061242"/>
                  <c:y val="0.166666666666667"/>
                </c:manualLayout>
              </c:layout>
              <c:tx>
                <c:rich>
                  <a:bodyPr/>
                  <a:lstStyle/>
                  <a:p>
                    <a:r>
                      <a:rPr lang="es-ES" sz="1300" b="1"/>
                      <a:t>Costos Variables</a:t>
                    </a:r>
                  </a:p>
                  <a:p>
                    <a:r>
                      <a:rPr lang="es-ES" sz="1300" b="1"/>
                      <a:t>(15.000€)
4%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Hoja1!$B$52:$B$53</c:f>
              <c:strCache>
                <c:ptCount val="2"/>
                <c:pt idx="0">
                  <c:v>Costos Fixos</c:v>
                </c:pt>
                <c:pt idx="1">
                  <c:v>Costos Variables</c:v>
                </c:pt>
              </c:strCache>
            </c:strRef>
          </c:cat>
          <c:val>
            <c:numRef>
              <c:f>Hoja1!$C$52:$C$53</c:f>
              <c:numCache>
                <c:formatCode>_("€"* #,##0.00_);_("€"* \(#,##0.00\);_("€"* "-"??_);_(@_)</c:formatCode>
                <c:ptCount val="2"/>
                <c:pt idx="0">
                  <c:v>342436.3636363636</c:v>
                </c:pt>
                <c:pt idx="1">
                  <c:v>15000.0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Hoja1!$B$56</c:f>
              <c:strCache>
                <c:ptCount val="1"/>
                <c:pt idx="0">
                  <c:v>Costos</c:v>
                </c:pt>
              </c:strCache>
            </c:strRef>
          </c:tx>
          <c:marker>
            <c:symbol val="none"/>
          </c:marker>
          <c:cat>
            <c:strRef>
              <c:f>Hoja1!$C$55:$D$55</c:f>
              <c:strCache>
                <c:ptCount val="2"/>
                <c:pt idx="0">
                  <c:v>Any 1</c:v>
                </c:pt>
                <c:pt idx="1">
                  <c:v>Any 2</c:v>
                </c:pt>
              </c:strCache>
            </c:strRef>
          </c:cat>
          <c:val>
            <c:numRef>
              <c:f>Hoja1!$C$56:$D$56</c:f>
              <c:numCache>
                <c:formatCode>_("€"* #,##0.00_);_("€"* \(#,##0.00\);_("€"* "-"??_);_(@_)</c:formatCode>
                <c:ptCount val="2"/>
                <c:pt idx="0">
                  <c:v>357436.0</c:v>
                </c:pt>
                <c:pt idx="1">
                  <c:v>142800.0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Hoja1!$B$57</c:f>
              <c:strCache>
                <c:ptCount val="1"/>
                <c:pt idx="0">
                  <c:v>Ingressos</c:v>
                </c:pt>
              </c:strCache>
            </c:strRef>
          </c:tx>
          <c:marker>
            <c:symbol val="none"/>
          </c:marker>
          <c:cat>
            <c:strRef>
              <c:f>Hoja1!$C$55:$D$55</c:f>
              <c:strCache>
                <c:ptCount val="2"/>
                <c:pt idx="0">
                  <c:v>Any 1</c:v>
                </c:pt>
                <c:pt idx="1">
                  <c:v>Any 2</c:v>
                </c:pt>
              </c:strCache>
            </c:strRef>
          </c:cat>
          <c:val>
            <c:numRef>
              <c:f>Hoja1!$C$57:$D$57</c:f>
              <c:numCache>
                <c:formatCode>_("€"* #,##0.00_);_("€"* \(#,##0.00\);_("€"* "-"??_);_(@_)</c:formatCode>
                <c:ptCount val="2"/>
                <c:pt idx="0">
                  <c:v>219000.0</c:v>
                </c:pt>
                <c:pt idx="1">
                  <c:v>328500.0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917736"/>
        <c:axId val="-2135860120"/>
      </c:lineChart>
      <c:catAx>
        <c:axId val="-213491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860120"/>
        <c:crosses val="autoZero"/>
        <c:auto val="1"/>
        <c:lblAlgn val="ctr"/>
        <c:lblOffset val="100"/>
        <c:noMultiLvlLbl val="0"/>
      </c:catAx>
      <c:valAx>
        <c:axId val="-2135860120"/>
        <c:scaling>
          <c:orientation val="minMax"/>
        </c:scaling>
        <c:delete val="0"/>
        <c:axPos val="l"/>
        <c:majorGridlines/>
        <c:numFmt formatCode="_(&quot;€&quot;* #,##0.00_);_(&quot;€&quot;* \(#,##0.00\);_(&quot;€&quot;* &quot;-&quot;??_);_(@_)" sourceLinked="1"/>
        <c:majorTickMark val="out"/>
        <c:minorTickMark val="none"/>
        <c:tickLblPos val="nextTo"/>
        <c:crossAx val="-213491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Hoja1!$B$56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Hoja1!$C$55:$D$55</c:f>
              <c:strCache>
                <c:ptCount val="2"/>
                <c:pt idx="0">
                  <c:v>Any 1</c:v>
                </c:pt>
                <c:pt idx="1">
                  <c:v>Any 2</c:v>
                </c:pt>
              </c:strCache>
            </c:strRef>
          </c:cat>
          <c:val>
            <c:numRef>
              <c:f>Hoja1!$C$56:$D$56</c:f>
              <c:numCache>
                <c:formatCode>_("€"* #,##0.00_);_("€"* \(#,##0.00\);_("€"* "-"??_);_(@_)</c:formatCode>
                <c:ptCount val="2"/>
                <c:pt idx="0">
                  <c:v>357436.0</c:v>
                </c:pt>
                <c:pt idx="1">
                  <c:v>142800.0</c:v>
                </c:pt>
              </c:numCache>
            </c:numRef>
          </c:val>
        </c:ser>
        <c:ser>
          <c:idx val="1"/>
          <c:order val="1"/>
          <c:tx>
            <c:strRef>
              <c:f>Hoja1!$B$57</c:f>
              <c:strCache>
                <c:ptCount val="1"/>
                <c:pt idx="0">
                  <c:v>Ingressos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Hoja1!$C$55:$D$55</c:f>
              <c:strCache>
                <c:ptCount val="2"/>
                <c:pt idx="0">
                  <c:v>Any 1</c:v>
                </c:pt>
                <c:pt idx="1">
                  <c:v>Any 2</c:v>
                </c:pt>
              </c:strCache>
            </c:strRef>
          </c:cat>
          <c:val>
            <c:numRef>
              <c:f>Hoja1!$C$57:$D$57</c:f>
              <c:numCache>
                <c:formatCode>_("€"* #,##0.00_);_("€"* \(#,##0.00\);_("€"* "-"??_);_(@_)</c:formatCode>
                <c:ptCount val="2"/>
                <c:pt idx="0">
                  <c:v>219000.0</c:v>
                </c:pt>
                <c:pt idx="1">
                  <c:v>328500.0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3760328"/>
        <c:axId val="-2133757784"/>
        <c:axId val="0"/>
      </c:bar3DChart>
      <c:catAx>
        <c:axId val="-213376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757784"/>
        <c:crosses val="autoZero"/>
        <c:auto val="1"/>
        <c:lblAlgn val="ctr"/>
        <c:lblOffset val="100"/>
        <c:noMultiLvlLbl val="0"/>
      </c:catAx>
      <c:valAx>
        <c:axId val="-2133757784"/>
        <c:scaling>
          <c:orientation val="minMax"/>
        </c:scaling>
        <c:delete val="0"/>
        <c:axPos val="l"/>
        <c:majorGridlines/>
        <c:numFmt formatCode="_(&quot;€&quot;* #,##0.00_);_(&quot;€&quot;* \(#,##0.00\);_(&quot;€&quot;* &quot;-&quot;??_);_(@_)" sourceLinked="1"/>
        <c:majorTickMark val="out"/>
        <c:minorTickMark val="none"/>
        <c:tickLblPos val="nextTo"/>
        <c:crossAx val="-2133760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Hoja1!$B$56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Hoja1!$C$55:$E$55</c:f>
              <c:strCache>
                <c:ptCount val="3"/>
                <c:pt idx="0">
                  <c:v>Any 1</c:v>
                </c:pt>
                <c:pt idx="1">
                  <c:v>Any 2</c:v>
                </c:pt>
                <c:pt idx="2">
                  <c:v>Acumulat</c:v>
                </c:pt>
              </c:strCache>
            </c:strRef>
          </c:cat>
          <c:val>
            <c:numRef>
              <c:f>Hoja1!$C$56:$E$56</c:f>
              <c:numCache>
                <c:formatCode>_("€"* #,##0.00_);_("€"* \(#,##0.00\);_("€"* "-"??_);_(@_)</c:formatCode>
                <c:ptCount val="3"/>
                <c:pt idx="0">
                  <c:v>357436.0</c:v>
                </c:pt>
                <c:pt idx="1">
                  <c:v>142800.0</c:v>
                </c:pt>
                <c:pt idx="2">
                  <c:v>500236.0</c:v>
                </c:pt>
              </c:numCache>
            </c:numRef>
          </c:val>
        </c:ser>
        <c:ser>
          <c:idx val="1"/>
          <c:order val="1"/>
          <c:tx>
            <c:strRef>
              <c:f>Hoja1!$B$57</c:f>
              <c:strCache>
                <c:ptCount val="1"/>
                <c:pt idx="0">
                  <c:v>Ingressos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Hoja1!$C$55:$E$55</c:f>
              <c:strCache>
                <c:ptCount val="3"/>
                <c:pt idx="0">
                  <c:v>Any 1</c:v>
                </c:pt>
                <c:pt idx="1">
                  <c:v>Any 2</c:v>
                </c:pt>
                <c:pt idx="2">
                  <c:v>Acumulat</c:v>
                </c:pt>
              </c:strCache>
            </c:strRef>
          </c:cat>
          <c:val>
            <c:numRef>
              <c:f>Hoja1!$C$57:$E$57</c:f>
              <c:numCache>
                <c:formatCode>_("€"* #,##0.00_);_("€"* \(#,##0.00\);_("€"* "-"??_);_(@_)</c:formatCode>
                <c:ptCount val="3"/>
                <c:pt idx="0">
                  <c:v>219000.0</c:v>
                </c:pt>
                <c:pt idx="1">
                  <c:v>328500.0</c:v>
                </c:pt>
                <c:pt idx="2">
                  <c:v>547500.0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21822600"/>
        <c:axId val="-2121819512"/>
        <c:axId val="0"/>
      </c:bar3DChart>
      <c:catAx>
        <c:axId val="-212182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19512"/>
        <c:crosses val="autoZero"/>
        <c:auto val="1"/>
        <c:lblAlgn val="ctr"/>
        <c:lblOffset val="100"/>
        <c:noMultiLvlLbl val="0"/>
      </c:catAx>
      <c:valAx>
        <c:axId val="-2121819512"/>
        <c:scaling>
          <c:orientation val="minMax"/>
        </c:scaling>
        <c:delete val="0"/>
        <c:axPos val="l"/>
        <c:majorGridlines/>
        <c:numFmt formatCode="_(&quot;€&quot;* #,##0.00_);_(&quot;€&quot;* \(#,##0.00\);_(&quot;€&quot;* &quot;-&quot;??_);_(@_)" sourceLinked="1"/>
        <c:majorTickMark val="out"/>
        <c:minorTickMark val="none"/>
        <c:tickLblPos val="nextTo"/>
        <c:crossAx val="-2121822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72</xdr:row>
      <xdr:rowOff>152400</xdr:rowOff>
    </xdr:from>
    <xdr:to>
      <xdr:col>3</xdr:col>
      <xdr:colOff>1041400</xdr:colOff>
      <xdr:row>87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609600</xdr:colOff>
      <xdr:row>57</xdr:row>
      <xdr:rowOff>177800</xdr:rowOff>
    </xdr:from>
    <xdr:to>
      <xdr:col>12</xdr:col>
      <xdr:colOff>749300</xdr:colOff>
      <xdr:row>72</xdr:row>
      <xdr:rowOff>63500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1130300</xdr:colOff>
      <xdr:row>57</xdr:row>
      <xdr:rowOff>177800</xdr:rowOff>
    </xdr:from>
    <xdr:to>
      <xdr:col>7</xdr:col>
      <xdr:colOff>546100</xdr:colOff>
      <xdr:row>72</xdr:row>
      <xdr:rowOff>63500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57</xdr:row>
      <xdr:rowOff>165100</xdr:rowOff>
    </xdr:from>
    <xdr:to>
      <xdr:col>3</xdr:col>
      <xdr:colOff>1054100</xdr:colOff>
      <xdr:row>72</xdr:row>
      <xdr:rowOff>50800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G84" sqref="G84"/>
    </sheetView>
  </sheetViews>
  <sheetFormatPr baseColWidth="10" defaultRowHeight="15" x14ac:dyDescent="0"/>
  <cols>
    <col min="2" max="2" width="23.83203125" customWidth="1"/>
    <col min="3" max="3" width="13.1640625" bestFit="1" customWidth="1"/>
    <col min="4" max="4" width="16.1640625" bestFit="1" customWidth="1"/>
    <col min="5" max="5" width="16.33203125" bestFit="1" customWidth="1"/>
    <col min="6" max="6" width="13.1640625" bestFit="1" customWidth="1"/>
    <col min="7" max="7" width="22" bestFit="1" customWidth="1"/>
    <col min="8" max="8" width="13.1640625" bestFit="1" customWidth="1"/>
    <col min="9" max="9" width="14.33203125" bestFit="1" customWidth="1"/>
    <col min="10" max="10" width="13.1640625" bestFit="1" customWidth="1"/>
    <col min="11" max="11" width="6.6640625" bestFit="1" customWidth="1"/>
  </cols>
  <sheetData>
    <row r="1" spans="1:10">
      <c r="G1" s="18"/>
      <c r="H1" s="19"/>
      <c r="I1" s="19"/>
      <c r="J1" s="19"/>
    </row>
    <row r="2" spans="1:10">
      <c r="G2" s="18"/>
      <c r="H2" s="19"/>
      <c r="I2" s="19"/>
      <c r="J2" s="19"/>
    </row>
    <row r="3" spans="1:10">
      <c r="G3" s="18"/>
      <c r="H3" s="19"/>
      <c r="I3" s="19"/>
      <c r="J3" s="19"/>
    </row>
    <row r="4" spans="1:10">
      <c r="C4" s="3"/>
      <c r="G4" s="18"/>
      <c r="H4" s="19"/>
      <c r="I4" s="19"/>
      <c r="J4" s="19"/>
    </row>
    <row r="5" spans="1:10">
      <c r="B5" s="9" t="s">
        <v>20</v>
      </c>
      <c r="C5" s="2"/>
      <c r="G5" s="20" t="s">
        <v>21</v>
      </c>
      <c r="H5" s="19"/>
      <c r="I5" s="19"/>
      <c r="J5" s="19"/>
    </row>
    <row r="6" spans="1:10">
      <c r="B6" s="13" t="s">
        <v>0</v>
      </c>
      <c r="C6" s="13"/>
      <c r="D6" s="13"/>
      <c r="E6" s="13"/>
      <c r="G6" s="21" t="s">
        <v>0</v>
      </c>
      <c r="H6" s="22"/>
      <c r="I6" s="22"/>
      <c r="J6" s="22"/>
    </row>
    <row r="7" spans="1:10" s="4" customFormat="1">
      <c r="B7" s="4" t="s">
        <v>1</v>
      </c>
      <c r="C7" s="4" t="s">
        <v>2</v>
      </c>
      <c r="D7" s="4" t="s">
        <v>3</v>
      </c>
      <c r="E7" s="4" t="s">
        <v>4</v>
      </c>
      <c r="G7" s="23" t="s">
        <v>1</v>
      </c>
      <c r="H7" s="24" t="s">
        <v>2</v>
      </c>
      <c r="I7" s="24" t="s">
        <v>3</v>
      </c>
      <c r="J7" s="24" t="s">
        <v>4</v>
      </c>
    </row>
    <row r="8" spans="1:10">
      <c r="A8" t="s">
        <v>34</v>
      </c>
      <c r="B8" t="s">
        <v>5</v>
      </c>
      <c r="C8" s="5">
        <f>1580/1.1</f>
        <v>1436.3636363636363</v>
      </c>
      <c r="D8">
        <v>100</v>
      </c>
      <c r="E8" s="5">
        <f>C8*D8</f>
        <v>143636.36363636362</v>
      </c>
      <c r="G8" s="18"/>
      <c r="H8" s="25"/>
      <c r="I8" s="19"/>
      <c r="J8" s="25"/>
    </row>
    <row r="9" spans="1:10">
      <c r="A9" t="s">
        <v>34</v>
      </c>
      <c r="B9" t="s">
        <v>6</v>
      </c>
      <c r="C9" s="5">
        <v>25</v>
      </c>
      <c r="D9">
        <v>120</v>
      </c>
      <c r="E9" s="5">
        <f>C9*D9</f>
        <v>3000</v>
      </c>
      <c r="G9" s="18"/>
      <c r="H9" s="25"/>
      <c r="I9" s="19"/>
      <c r="J9" s="25"/>
    </row>
    <row r="10" spans="1:10">
      <c r="A10" t="s">
        <v>34</v>
      </c>
      <c r="B10" t="s">
        <v>7</v>
      </c>
      <c r="C10" s="5">
        <v>500</v>
      </c>
      <c r="D10">
        <v>40</v>
      </c>
      <c r="E10" s="5">
        <f>C10*D10</f>
        <v>20000</v>
      </c>
      <c r="G10" s="18" t="s">
        <v>7</v>
      </c>
      <c r="H10" s="25">
        <v>500</v>
      </c>
      <c r="I10" s="19">
        <v>40</v>
      </c>
      <c r="J10" s="25">
        <f>H10*I10</f>
        <v>20000</v>
      </c>
    </row>
    <row r="11" spans="1:10">
      <c r="A11" t="s">
        <v>34</v>
      </c>
      <c r="B11" t="s">
        <v>8</v>
      </c>
      <c r="C11" s="5">
        <v>20000</v>
      </c>
      <c r="D11">
        <v>1</v>
      </c>
      <c r="E11" s="5">
        <f>C11*D11</f>
        <v>20000</v>
      </c>
      <c r="G11" s="18" t="s">
        <v>8</v>
      </c>
      <c r="H11" s="25">
        <v>20000</v>
      </c>
      <c r="I11" s="19">
        <v>1</v>
      </c>
      <c r="J11" s="25">
        <f>H11*I11</f>
        <v>20000</v>
      </c>
    </row>
    <row r="12" spans="1:10">
      <c r="A12" t="s">
        <v>34</v>
      </c>
      <c r="B12" t="s">
        <v>10</v>
      </c>
      <c r="C12" s="5">
        <v>300</v>
      </c>
      <c r="D12">
        <v>100</v>
      </c>
      <c r="E12" s="5">
        <f t="shared" ref="E12:E19" si="0">C12*D12</f>
        <v>30000</v>
      </c>
      <c r="G12" s="18" t="s">
        <v>10</v>
      </c>
      <c r="H12" s="25">
        <v>300</v>
      </c>
      <c r="I12" s="19">
        <v>100</v>
      </c>
      <c r="J12" s="25">
        <f t="shared" ref="J12:J15" si="1">H12*I12</f>
        <v>30000</v>
      </c>
    </row>
    <row r="13" spans="1:10">
      <c r="A13" t="s">
        <v>34</v>
      </c>
      <c r="B13" t="s">
        <v>11</v>
      </c>
      <c r="C13" s="5">
        <v>7800</v>
      </c>
      <c r="D13">
        <v>6</v>
      </c>
      <c r="E13" s="5">
        <f t="shared" si="0"/>
        <v>46800</v>
      </c>
      <c r="G13" s="18" t="s">
        <v>11</v>
      </c>
      <c r="H13" s="25">
        <v>7800</v>
      </c>
      <c r="I13" s="19">
        <v>6</v>
      </c>
      <c r="J13" s="25">
        <f t="shared" si="1"/>
        <v>46800</v>
      </c>
    </row>
    <row r="14" spans="1:10">
      <c r="A14" t="s">
        <v>34</v>
      </c>
      <c r="B14" t="s">
        <v>9</v>
      </c>
      <c r="C14" s="5">
        <v>10000</v>
      </c>
      <c r="D14">
        <v>1</v>
      </c>
      <c r="E14" s="5">
        <f t="shared" si="0"/>
        <v>10000</v>
      </c>
      <c r="G14" s="18" t="s">
        <v>22</v>
      </c>
      <c r="H14" s="25">
        <v>500</v>
      </c>
      <c r="I14" s="19">
        <v>12</v>
      </c>
      <c r="J14" s="25">
        <f t="shared" si="1"/>
        <v>6000</v>
      </c>
    </row>
    <row r="15" spans="1:10">
      <c r="A15" t="s">
        <v>34</v>
      </c>
      <c r="B15" t="s">
        <v>12</v>
      </c>
      <c r="C15" s="5">
        <v>1000</v>
      </c>
      <c r="D15">
        <v>1</v>
      </c>
      <c r="E15" s="5">
        <f t="shared" si="0"/>
        <v>1000</v>
      </c>
      <c r="G15" s="18" t="s">
        <v>42</v>
      </c>
      <c r="H15" s="25">
        <v>20000</v>
      </c>
      <c r="I15" s="19">
        <v>1</v>
      </c>
      <c r="J15" s="25">
        <f t="shared" si="1"/>
        <v>20000</v>
      </c>
    </row>
    <row r="16" spans="1:10">
      <c r="A16" t="s">
        <v>34</v>
      </c>
      <c r="B16" t="s">
        <v>13</v>
      </c>
      <c r="C16" s="5">
        <v>30</v>
      </c>
      <c r="D16">
        <v>1000</v>
      </c>
      <c r="E16" s="5">
        <f t="shared" si="0"/>
        <v>30000</v>
      </c>
      <c r="G16" s="18"/>
      <c r="H16" s="25"/>
      <c r="I16" s="19"/>
      <c r="J16" s="25"/>
    </row>
    <row r="17" spans="1:11">
      <c r="A17" t="s">
        <v>34</v>
      </c>
      <c r="B17" t="s">
        <v>14</v>
      </c>
      <c r="C17" s="5">
        <v>15</v>
      </c>
      <c r="D17">
        <f>100*12</f>
        <v>1200</v>
      </c>
      <c r="E17" s="5">
        <f t="shared" si="0"/>
        <v>18000</v>
      </c>
      <c r="G17" s="18"/>
      <c r="H17" s="25"/>
      <c r="I17" s="19"/>
      <c r="J17" s="25"/>
    </row>
    <row r="18" spans="1:11">
      <c r="A18" t="s">
        <v>34</v>
      </c>
      <c r="B18" t="s">
        <v>32</v>
      </c>
      <c r="C18" s="1">
        <v>20000</v>
      </c>
      <c r="D18">
        <v>1</v>
      </c>
      <c r="E18" s="5">
        <f t="shared" si="0"/>
        <v>20000</v>
      </c>
      <c r="G18" s="18"/>
      <c r="H18" s="19"/>
      <c r="I18" s="19"/>
      <c r="J18" s="19"/>
    </row>
    <row r="19" spans="1:11">
      <c r="A19" t="s">
        <v>35</v>
      </c>
      <c r="B19" t="s">
        <v>36</v>
      </c>
      <c r="C19" s="1">
        <v>15000</v>
      </c>
      <c r="D19">
        <v>1</v>
      </c>
      <c r="E19" s="5">
        <f t="shared" si="0"/>
        <v>15000</v>
      </c>
      <c r="G19" s="18"/>
      <c r="H19" s="19"/>
      <c r="I19" s="19"/>
      <c r="J19" s="19"/>
    </row>
    <row r="20" spans="1:11">
      <c r="C20" s="1"/>
      <c r="E20" s="5"/>
      <c r="G20" s="18"/>
      <c r="H20" s="19"/>
      <c r="I20" s="19"/>
      <c r="J20" s="19"/>
    </row>
    <row r="21" spans="1:11">
      <c r="E21" s="7">
        <f>SUM(E8:E19)</f>
        <v>357436.36363636365</v>
      </c>
      <c r="F21" s="4" t="s">
        <v>15</v>
      </c>
      <c r="G21" s="18"/>
      <c r="H21" s="19"/>
      <c r="I21" s="19"/>
      <c r="J21" s="26">
        <f>SUM(J8:J17)</f>
        <v>142800</v>
      </c>
      <c r="K21" s="4" t="s">
        <v>15</v>
      </c>
    </row>
    <row r="22" spans="1:11">
      <c r="G22" s="18"/>
      <c r="H22" s="19"/>
      <c r="I22" s="19"/>
      <c r="J22" s="19"/>
    </row>
    <row r="23" spans="1:11">
      <c r="B23" s="4" t="s">
        <v>16</v>
      </c>
      <c r="G23" s="23" t="s">
        <v>16</v>
      </c>
      <c r="H23" s="19"/>
      <c r="I23" s="19"/>
      <c r="J23" s="19"/>
    </row>
    <row r="24" spans="1:11">
      <c r="B24" t="s">
        <v>17</v>
      </c>
      <c r="C24">
        <v>100</v>
      </c>
      <c r="G24" s="18" t="s">
        <v>17</v>
      </c>
      <c r="H24" s="19">
        <v>150</v>
      </c>
      <c r="I24" s="19"/>
      <c r="J24" s="19"/>
    </row>
    <row r="25" spans="1:11">
      <c r="B25" t="s">
        <v>18</v>
      </c>
      <c r="C25">
        <f>15*2</f>
        <v>30</v>
      </c>
      <c r="D25" t="s">
        <v>19</v>
      </c>
      <c r="E25">
        <f>C24*C25</f>
        <v>3000</v>
      </c>
      <c r="F25" s="5"/>
      <c r="G25" s="18" t="s">
        <v>18</v>
      </c>
      <c r="H25" s="19">
        <v>30</v>
      </c>
      <c r="I25" s="19" t="s">
        <v>19</v>
      </c>
      <c r="J25" s="19">
        <f>H24*H25</f>
        <v>4500</v>
      </c>
      <c r="K25" s="5"/>
    </row>
    <row r="26" spans="1:11">
      <c r="E26" t="s">
        <v>37</v>
      </c>
      <c r="G26" s="18"/>
      <c r="H26" s="19"/>
      <c r="I26" s="19"/>
      <c r="J26" s="19"/>
    </row>
    <row r="27" spans="1:11">
      <c r="A27" t="s">
        <v>39</v>
      </c>
      <c r="B27">
        <f>E25*365</f>
        <v>1095000</v>
      </c>
      <c r="C27" s="8">
        <f>B27*0.2</f>
        <v>219000</v>
      </c>
      <c r="G27" s="18">
        <f>J25*365</f>
        <v>1642500</v>
      </c>
      <c r="H27" s="27">
        <f>G27*0.2</f>
        <v>328500</v>
      </c>
      <c r="I27" s="19"/>
      <c r="J27" s="19"/>
    </row>
    <row r="28" spans="1:11">
      <c r="B28" t="s">
        <v>38</v>
      </c>
      <c r="C28" t="s">
        <v>40</v>
      </c>
      <c r="G28" s="18"/>
      <c r="H28" s="19" t="s">
        <v>40</v>
      </c>
      <c r="I28" s="19"/>
      <c r="J28" s="19"/>
    </row>
    <row r="29" spans="1:11">
      <c r="G29" s="18"/>
      <c r="H29" s="19"/>
      <c r="I29" s="19"/>
      <c r="J29" s="19"/>
    </row>
    <row r="30" spans="1:11">
      <c r="C30" t="s">
        <v>23</v>
      </c>
      <c r="D30" s="6">
        <f>E21</f>
        <v>357436.36363636365</v>
      </c>
      <c r="G30" s="18"/>
      <c r="H30" s="19" t="s">
        <v>25</v>
      </c>
      <c r="I30" s="28">
        <f>J21</f>
        <v>142800</v>
      </c>
      <c r="J30" s="19"/>
    </row>
    <row r="31" spans="1:11">
      <c r="C31" t="s">
        <v>24</v>
      </c>
      <c r="D31" s="6">
        <f>C27</f>
        <v>219000</v>
      </c>
      <c r="G31" s="18"/>
      <c r="H31" s="19" t="s">
        <v>26</v>
      </c>
      <c r="I31" s="28">
        <f>H27</f>
        <v>328500</v>
      </c>
      <c r="J31" s="19"/>
    </row>
    <row r="32" spans="1:11">
      <c r="G32" s="18"/>
      <c r="H32" s="19"/>
      <c r="I32" s="19"/>
      <c r="J32" s="19"/>
    </row>
    <row r="33" spans="3:11">
      <c r="C33" s="10" t="s">
        <v>27</v>
      </c>
      <c r="D33" s="14">
        <f>D31-D30</f>
        <v>-138436.36363636365</v>
      </c>
      <c r="G33" s="18"/>
      <c r="H33" s="29" t="s">
        <v>28</v>
      </c>
      <c r="I33" s="30">
        <f>I31-I30</f>
        <v>185700</v>
      </c>
      <c r="J33" s="19"/>
    </row>
    <row r="36" spans="3:11">
      <c r="D36" t="s">
        <v>29</v>
      </c>
    </row>
    <row r="37" spans="3:11">
      <c r="E37" t="s">
        <v>16</v>
      </c>
      <c r="F37" s="6">
        <f>D31+I31</f>
        <v>547500</v>
      </c>
    </row>
    <row r="38" spans="3:11">
      <c r="E38" t="s">
        <v>30</v>
      </c>
      <c r="F38" s="6">
        <f>D30+I30</f>
        <v>500236.36363636365</v>
      </c>
    </row>
    <row r="40" spans="3:11">
      <c r="E40" s="11" t="s">
        <v>31</v>
      </c>
      <c r="F40" s="12">
        <f>F37-F38</f>
        <v>47263.636363636353</v>
      </c>
    </row>
    <row r="43" spans="3:11">
      <c r="C43" s="10" t="s">
        <v>33</v>
      </c>
      <c r="D43" s="15">
        <f>D30/0.2</f>
        <v>1787181.8181818181</v>
      </c>
      <c r="E43" t="s">
        <v>43</v>
      </c>
    </row>
    <row r="44" spans="3:11">
      <c r="D44">
        <f>D43/C25</f>
        <v>59572.727272727272</v>
      </c>
      <c r="E44" t="s">
        <v>44</v>
      </c>
    </row>
    <row r="45" spans="3:11">
      <c r="D45" s="15">
        <f>D44/C24</f>
        <v>595.72727272727275</v>
      </c>
      <c r="E45" t="s">
        <v>45</v>
      </c>
    </row>
    <row r="46" spans="3:11">
      <c r="D46" s="15">
        <f>596/12</f>
        <v>49.666666666666664</v>
      </c>
      <c r="E46" t="s">
        <v>46</v>
      </c>
    </row>
    <row r="47" spans="3:11">
      <c r="D47" s="15">
        <f>D46/4</f>
        <v>12.416666666666666</v>
      </c>
      <c r="E47" t="s">
        <v>47</v>
      </c>
    </row>
    <row r="48" spans="3:11">
      <c r="D48" s="17">
        <f>D47/7</f>
        <v>1.7738095238095237</v>
      </c>
      <c r="E48" s="10" t="s">
        <v>41</v>
      </c>
      <c r="F48" s="10"/>
      <c r="G48" s="10"/>
      <c r="H48" s="10"/>
      <c r="I48" s="10"/>
      <c r="J48" s="10"/>
      <c r="K48" s="16"/>
    </row>
    <row r="52" spans="1:5">
      <c r="B52" s="4" t="s">
        <v>48</v>
      </c>
      <c r="C52" s="7">
        <f>D30-C19</f>
        <v>342436.36363636365</v>
      </c>
    </row>
    <row r="53" spans="1:5">
      <c r="B53" s="4" t="s">
        <v>49</v>
      </c>
      <c r="C53" s="8">
        <v>15000</v>
      </c>
    </row>
    <row r="55" spans="1:5">
      <c r="B55" s="4"/>
      <c r="C55" s="4" t="s">
        <v>50</v>
      </c>
      <c r="D55" s="4" t="s">
        <v>51</v>
      </c>
      <c r="E55" t="s">
        <v>53</v>
      </c>
    </row>
    <row r="56" spans="1:5">
      <c r="A56" t="s">
        <v>52</v>
      </c>
      <c r="B56" s="4" t="s">
        <v>30</v>
      </c>
      <c r="C56" s="5">
        <v>357436</v>
      </c>
      <c r="D56" s="5">
        <v>142800</v>
      </c>
      <c r="E56" s="6">
        <f>C56+D56</f>
        <v>500236</v>
      </c>
    </row>
    <row r="57" spans="1:5">
      <c r="B57" s="4" t="s">
        <v>16</v>
      </c>
      <c r="C57" s="5">
        <v>219000</v>
      </c>
      <c r="D57" s="5">
        <v>328500</v>
      </c>
      <c r="E57" s="6">
        <f>C57+D57</f>
        <v>547500</v>
      </c>
    </row>
  </sheetData>
  <mergeCells count="2">
    <mergeCell ref="B6:E6"/>
    <mergeCell ref="G6:J6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Daltonic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Julià Regader</dc:creator>
  <cp:lastModifiedBy>Julià Regader</cp:lastModifiedBy>
  <dcterms:created xsi:type="dcterms:W3CDTF">2017-02-11T16:18:19Z</dcterms:created>
  <dcterms:modified xsi:type="dcterms:W3CDTF">2017-02-11T22:25:26Z</dcterms:modified>
</cp:coreProperties>
</file>