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ef0abcb8247438/Documents/Uni/Y4/FYP/My Work/Mass Sizing/"/>
    </mc:Choice>
  </mc:AlternateContent>
  <xr:revisionPtr revIDLastSave="283" documentId="8_{F5F1F783-54B2-482C-B39D-D7BF9D478D15}" xr6:coauthVersionLast="47" xr6:coauthVersionMax="47" xr10:uidLastSave="{75F3AA0B-E700-4533-AA25-71232A437B00}"/>
  <bookViews>
    <workbookView xWindow="30612" yWindow="-12" windowWidth="23256" windowHeight="12576" activeTab="1" xr2:uid="{36FAD41C-2377-4A83-A1B7-759D1818A7B8}"/>
  </bookViews>
  <sheets>
    <sheet name="Power Budget" sheetId="1" r:id="rId1"/>
    <sheet name="Weight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29" i="2" s="1"/>
  <c r="D29" i="2" s="1"/>
  <c r="L5" i="2"/>
  <c r="B7" i="2" s="1"/>
  <c r="B30" i="2" s="1"/>
  <c r="C29" i="2"/>
  <c r="C30" i="2"/>
  <c r="I3" i="2"/>
  <c r="L3" i="2"/>
  <c r="B4" i="2"/>
  <c r="B6" i="2"/>
  <c r="B7" i="1"/>
  <c r="B9" i="1" s="1"/>
  <c r="D30" i="2" l="1"/>
  <c r="B8" i="2"/>
  <c r="C3" i="2" l="1"/>
  <c r="C5" i="2"/>
  <c r="C6" i="2"/>
  <c r="C7" i="2"/>
  <c r="C2" i="2"/>
  <c r="C8" i="2"/>
  <c r="C4" i="2"/>
</calcChain>
</file>

<file path=xl/sharedStrings.xml><?xml version="1.0" encoding="utf-8"?>
<sst xmlns="http://schemas.openxmlformats.org/spreadsheetml/2006/main" count="39" uniqueCount="35">
  <si>
    <t>Component</t>
  </si>
  <si>
    <t>Power</t>
  </si>
  <si>
    <t>CDH</t>
  </si>
  <si>
    <t>TTC</t>
  </si>
  <si>
    <t>ADC</t>
  </si>
  <si>
    <t>Propulsion</t>
  </si>
  <si>
    <t>Thermal</t>
  </si>
  <si>
    <t>Margin</t>
  </si>
  <si>
    <t>Total</t>
  </si>
  <si>
    <t>Mass (kg)</t>
  </si>
  <si>
    <t>Structures</t>
  </si>
  <si>
    <t>TT&amp;C</t>
  </si>
  <si>
    <t>AD&amp;C</t>
  </si>
  <si>
    <t>Sail (Propulsion)</t>
  </si>
  <si>
    <t>cubesat structure</t>
  </si>
  <si>
    <t>tip weights</t>
  </si>
  <si>
    <t>STRUCTURES</t>
  </si>
  <si>
    <t>POWER</t>
  </si>
  <si>
    <t>solar cells</t>
  </si>
  <si>
    <t>solar panel</t>
  </si>
  <si>
    <t>wiring/regulators</t>
  </si>
  <si>
    <t>Battery</t>
  </si>
  <si>
    <t>Percentage of Mass (%)</t>
  </si>
  <si>
    <t>SAIL</t>
  </si>
  <si>
    <t>area</t>
  </si>
  <si>
    <t>thickness</t>
  </si>
  <si>
    <t>mass</t>
  </si>
  <si>
    <t>CubeSat Body</t>
  </si>
  <si>
    <t>mass (kg)</t>
  </si>
  <si>
    <t>For moment of inertia calcs:</t>
  </si>
  <si>
    <t>Sail</t>
  </si>
  <si>
    <t>effective density (kg/m^3)</t>
  </si>
  <si>
    <t>volume (m^3)</t>
  </si>
  <si>
    <t>density (kapton)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</si>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</sst>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175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Distribution</a:t>
            </a:r>
          </a:p>
        </c:rich>
      </c:tx>
      <c:layout>
        <c:manualLayout>
          <c:xMode val="edge"/>
          <c:yMode val="edge"/>
          <c:x val="0.343798556430446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ltHorz">
                <a:fgClr>
                  <a:schemeClr val="accent5"/>
                </a:fgClr>
                <a:bgClr>
                  <a:schemeClr val="accent6">
                    <a:lumMod val="40000"/>
                    <a:lumOff val="60000"/>
                  </a:schemeClr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A-46B1-9AD6-2AB007FB1364}"/>
              </c:ext>
            </c:extLst>
          </c:dPt>
          <c:dPt>
            <c:idx val="1"/>
            <c:bubble3D val="0"/>
            <c:spPr>
              <a:pattFill prst="wdDnDiag">
                <a:fgClr>
                  <a:schemeClr val="accent2"/>
                </a:fgClr>
                <a:bgClr>
                  <a:schemeClr val="accent4"/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2BA-46B1-9AD6-2AB007FB136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A-46B1-9AD6-2AB007FB1364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2.7722025273070282E-2"/>
                </c:manualLayout>
              </c:layout>
              <c:tx>
                <c:rich>
                  <a:bodyPr/>
                  <a:lstStyle/>
                  <a:p>
                    <a:fld id="{ABAC54EC-2892-46F1-B5B9-1DF971C444CA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
</a:t>
                    </a:r>
                    <a:fld id="{C3D8E949-D4B2-4054-83C0-62D145856CA2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BA-46B1-9AD6-2AB007FB1364}"/>
                </c:ext>
              </c:extLst>
            </c:dLbl>
            <c:dLbl>
              <c:idx val="1"/>
              <c:layout>
                <c:manualLayout>
                  <c:x val="0.11666666666666667"/>
                  <c:y val="5.998614497813549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FB9E2C-4A55-4527-ABC7-623DEC0971EC}" type="CATEGORYNAME">
                      <a:rPr lang="en-US" sz="110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100" baseline="0"/>
                      <a:t>
</a:t>
                    </a:r>
                    <a:fld id="{B533F18C-8404-411C-8A0F-DC75E1A8906A}" type="PERCENTAGE">
                      <a:rPr lang="en-US" sz="1100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100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65343"/>
                        <a:gd name="adj2" fmla="val 25875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BA-46B1-9AD6-2AB007FB1364}"/>
                </c:ext>
              </c:extLst>
            </c:dLbl>
            <c:dLbl>
              <c:idx val="2"/>
              <c:layout>
                <c:manualLayout>
                  <c:x val="0.47499999999999992"/>
                  <c:y val="-3.85056505582468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F8F9C5-EEA2-45D6-B27C-B18BE3DF99EE}" type="CATEGORYNAME">
                      <a:rPr lang="en-US" sz="110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100" baseline="0"/>
                      <a:t>
</a:t>
                    </a:r>
                    <a:fld id="{93A56E9A-7330-4156-96E4-48E258E5A7ED}" type="PERCENTAGE">
                      <a:rPr lang="en-US" sz="1100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100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1992"/>
                        <a:gd name="adj2" fmla="val 19405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BA-46B1-9AD6-2AB007FB1364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'Power Budget'!$A$2:$A$6</c15:sqref>
                  </c15:fullRef>
                </c:ext>
              </c:extLst>
              <c:f>'Power Budget'!$A$3:$A$5</c:f>
              <c:strCache>
                <c:ptCount val="3"/>
                <c:pt idx="0">
                  <c:v>ADC</c:v>
                </c:pt>
                <c:pt idx="1">
                  <c:v>CDH</c:v>
                </c:pt>
                <c:pt idx="2">
                  <c:v>TTC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Budget'!$B$2:$B$6</c15:sqref>
                  </c15:fullRef>
                </c:ext>
              </c:extLst>
              <c:f>'Power Budget'!$B$3:$B$5</c:f>
              <c:numCache>
                <c:formatCode>General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2BA-46B1-9AD6-2AB007FB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4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'Power Budget'!$A$2:$A$6</c15:sqref>
                        </c15:fullRef>
                        <c15:formulaRef>
                          <c15:sqref>'Power Budget'!$A$3:$A$5</c15:sqref>
                        </c15:formulaRef>
                      </c:ext>
                    </c:extLst>
                    <c:strCache>
                      <c:ptCount val="3"/>
                      <c:pt idx="0">
                        <c:v>ADC</c:v>
                      </c:pt>
                      <c:pt idx="1">
                        <c:v>CDH</c:v>
                      </c:pt>
                      <c:pt idx="2">
                        <c:v>TTC</c:v>
                      </c:pt>
                      <c:pt idx="3">
                        <c:v>Thermal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'Power Budget'!$A$7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62BA-46B1-9AD6-2AB007FB1364}"/>
                  </c:ext>
                </c:extLst>
              </c15:ser>
            </c15:filteredPieSeries>
            <c15:filteredPieSeries>
              <c15:ser>
                <c:idx val="2"/>
                <c:order val="2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'Power Budget'!$A$2:$A$6</c15:sqref>
                        </c15:fullRef>
                        <c15:formulaRef>
                          <c15:sqref>'Power Budget'!$A$3:$A$5</c15:sqref>
                        </c15:formulaRef>
                      </c:ext>
                    </c:extLst>
                    <c:strCache>
                      <c:ptCount val="3"/>
                      <c:pt idx="0">
                        <c:v>ADC</c:v>
                      </c:pt>
                      <c:pt idx="1">
                        <c:v>CDH</c:v>
                      </c:pt>
                      <c:pt idx="2">
                        <c:v>TTC</c:v>
                      </c:pt>
                      <c:pt idx="3">
                        <c:v>Thermal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'Power Budget'!$B$7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62BA-46B1-9AD6-2AB007FB136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 Distirbution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6-4E17-A1B6-E5E5FB69F3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6-4E17-A1B6-E5E5FB69F3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83-4E2E-8BF0-6E20115BD2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E2E-8BF0-6E20115BD2EE}"/>
              </c:ext>
            </c:extLst>
          </c:dPt>
          <c:dLbls>
            <c:dLbl>
              <c:idx val="0"/>
              <c:layout>
                <c:manualLayout>
                  <c:x val="0.05"/>
                  <c:y val="0.134259259259259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6-4E17-A1B6-E5E5FB69F3C0}"/>
                </c:ext>
              </c:extLst>
            </c:dLbl>
            <c:dLbl>
              <c:idx val="2"/>
              <c:layout>
                <c:manualLayout>
                  <c:x val="-7.9166666666666663E-2"/>
                  <c:y val="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4475065616798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983-4E2E-8BF0-6E20115BD2EE}"/>
                </c:ext>
              </c:extLst>
            </c:dLbl>
            <c:dLbl>
              <c:idx val="3"/>
              <c:layout>
                <c:manualLayout>
                  <c:x val="0.2138888888888888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83-4E2E-8BF0-6E20115BD2EE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'Weight Budget'!$A$2:$A$7</c15:sqref>
                  </c15:fullRef>
                </c:ext>
              </c:extLst>
              <c:f>('Weight Budget'!$A$2,'Weight Budget'!$A$4,'Weight Budget'!$A$6:$A$7)</c:f>
              <c:strCache>
                <c:ptCount val="4"/>
                <c:pt idx="0">
                  <c:v>Structures</c:v>
                </c:pt>
                <c:pt idx="1">
                  <c:v>Power</c:v>
                </c:pt>
                <c:pt idx="2">
                  <c:v>TT&amp;C</c:v>
                </c:pt>
                <c:pt idx="3">
                  <c:v>Sail (Propulsion)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'Weight Budget'!$B$2:$B$7</c15:sqref>
                  </c15:fullRef>
                </c:ext>
              </c:extLst>
              <c:f>('Weight Budget'!$B$2,'Weight Budget'!$B$4,'Weight Budget'!$B$6:$B$7)</c:f>
              <c:numCache>
                <c:formatCode>General</c:formatCode>
                <c:ptCount val="4"/>
                <c:pt idx="0">
                  <c:v>0.85201939999999998</c:v>
                </c:pt>
                <c:pt idx="1">
                  <c:v>2.55382</c:v>
                </c:pt>
                <c:pt idx="2">
                  <c:v>2.2000000000000001E-3</c:v>
                </c:pt>
                <c:pt idx="3">
                  <c:v>8.1224000000000005E-2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983-4E2E-8BF0-6E20115BD2E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36-4E17-A1B6-E5E5FB69F3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36-4E17-A1B6-E5E5FB69F3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36-4E17-A1B6-E5E5FB69F3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36-4E17-A1B6-E5E5FB69F3C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'Weight Budget'!$A$2:$A$7</c15:sqref>
                  </c15:fullRef>
                </c:ext>
              </c:extLst>
              <c:f>('Weight Budget'!$A$2,'Weight Budget'!$A$4,'Weight Budget'!$A$6:$A$7)</c:f>
              <c:strCache>
                <c:ptCount val="4"/>
                <c:pt idx="0">
                  <c:v>Structures</c:v>
                </c:pt>
                <c:pt idx="1">
                  <c:v>Power</c:v>
                </c:pt>
                <c:pt idx="2">
                  <c:v>TT&amp;C</c:v>
                </c:pt>
                <c:pt idx="3">
                  <c:v>Sail (Propulsion)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'Weight Budget'!$C$2:$C$7</c15:sqref>
                  </c15:fullRef>
                </c:ext>
              </c:extLst>
              <c:f>('Weight Budget'!$C$2,'Weight Budget'!$C$4,'Weight Budget'!$C$6:$C$7)</c:f>
              <c:numCache>
                <c:formatCode>General</c:formatCode>
                <c:ptCount val="4"/>
                <c:pt idx="0">
                  <c:v>21.357812572616787</c:v>
                </c:pt>
                <c:pt idx="1">
                  <c:v>64.017332122015304</c:v>
                </c:pt>
                <c:pt idx="2">
                  <c:v>5.514802557284134E-2</c:v>
                </c:pt>
                <c:pt idx="3">
                  <c:v>2.0360651041493023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E983-4E2E-8BF0-6E20115B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 Distribution</a:t>
            </a:r>
          </a:p>
        </c:rich>
      </c:tx>
      <c:layout>
        <c:manualLayout>
          <c:xMode val="edge"/>
          <c:yMode val="edge"/>
          <c:x val="0.352666666666666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Horz">
                <a:fgClr>
                  <a:schemeClr val="tx1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6-4448-8391-BD37FA9C7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6-4448-8391-BD37FA9C7059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accent4"/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6-4448-8391-BD37FA9C7059}"/>
              </c:ext>
            </c:extLst>
          </c:dPt>
          <c:dPt>
            <c:idx val="3"/>
            <c:bubble3D val="0"/>
            <c:spPr>
              <a:pattFill prst="pct80">
                <a:fgClr>
                  <a:srgbClr val="E91753"/>
                </a:fgClr>
                <a:bgClr>
                  <a:schemeClr val="bg1"/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6-4448-8391-BD37FA9C7059}"/>
              </c:ext>
            </c:extLst>
          </c:dPt>
          <c:dPt>
            <c:idx val="4"/>
            <c:bubble3D val="0"/>
            <c:spPr>
              <a:pattFill prst="wdDnDiag">
                <a:fgClr>
                  <a:schemeClr val="accent1">
                    <a:lumMod val="75000"/>
                  </a:schemeClr>
                </a:fgClr>
                <a:bgClr>
                  <a:schemeClr val="accent1">
                    <a:lumMod val="40000"/>
                    <a:lumOff val="60000"/>
                  </a:schemeClr>
                </a:bgClr>
              </a:patt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6-4448-8391-BD37FA9C7059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0.1478570236403321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67CE12-40FA-48B9-B72E-C48AD763992C}" type="CATEGORYNAME">
                      <a:rPr lang="en-US" sz="110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100" baseline="0"/>
                      <a:t>
</a:t>
                    </a:r>
                    <a:fld id="{EAADD36F-60E5-4E8B-8386-E94BEF7D4738}" type="PERCENTAGE">
                      <a:rPr lang="en-US" sz="1100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100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4844"/>
                        <a:gd name="adj2" fmla="val -2806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386-4448-8391-BD37FA9C7059}"/>
                </c:ext>
              </c:extLst>
            </c:dLbl>
            <c:dLbl>
              <c:idx val="1"/>
              <c:layout>
                <c:manualLayout>
                  <c:x val="-2.5000000000000026E-2"/>
                  <c:y val="-0.3766767121882209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7D1D69-23DF-44BE-9D93-F210AB68F190}" type="CATEGORYNAME">
                      <a:rPr lang="en-US" sz="110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100" baseline="0"/>
                      <a:t>
</a:t>
                    </a:r>
                    <a:fld id="{2FEAFDF2-42F6-4D19-9906-2718D819C273}" type="PERCENTAGE">
                      <a:rPr lang="en-US" sz="1100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100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6538"/>
                        <a:gd name="adj2" fmla="val 38196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86-4448-8391-BD37FA9C7059}"/>
                </c:ext>
              </c:extLst>
            </c:dLbl>
            <c:dLbl>
              <c:idx val="2"/>
              <c:layout>
                <c:manualLayout>
                  <c:x val="-0.22500000000000006"/>
                  <c:y val="4.96230942470301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657FA0-E2DC-4B0D-8A91-26EF3A7AE364}" type="CATEGORYNAME">
                      <a:rPr lang="en-US" sz="110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100" baseline="0"/>
                      <a:t>
</a:t>
                    </a:r>
                    <a:fld id="{C13756EE-6B1B-44E4-AF0A-F360749C1CF7}" type="PERCENTAGE">
                      <a:rPr lang="en-US" sz="1100" baseline="0"/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sz="1100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246"/>
                        <a:gd name="adj2" fmla="val 4566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386-4448-8391-BD37FA9C7059}"/>
                </c:ext>
              </c:extLst>
            </c:dLbl>
            <c:dLbl>
              <c:idx val="3"/>
              <c:layout>
                <c:manualLayout>
                  <c:x val="3.3333333333333333E-2"/>
                  <c:y val="-4.104273525269992E-2"/>
                </c:manualLayout>
              </c:layout>
              <c:tx>
                <c:rich>
                  <a:bodyPr/>
                  <a:lstStyle/>
                  <a:p>
                    <a:fld id="{FE5E652B-54DD-45AB-A595-07AD89BE5A6D}" type="CATEGORYNAME">
                      <a:rPr lang="en-US" sz="1000"/>
                      <a:pPr/>
                      <a:t>[CATEGORY NAME]</a:t>
                    </a:fld>
                    <a:r>
                      <a:rPr lang="en-US" sz="1000" baseline="0"/>
                      <a:t>
</a:t>
                    </a:r>
                    <a:fld id="{34F2FBE5-D6C3-4D71-B84F-955FEC825561}" type="PERCENTAGE">
                      <a:rPr lang="en-US" sz="1000" baseline="0"/>
                      <a:pPr/>
                      <a:t>[PERCENTAGE]</a:t>
                    </a:fld>
                    <a:endParaRPr lang="en-US" sz="10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386-4448-8391-BD37FA9C7059}"/>
                </c:ext>
              </c:extLst>
            </c:dLbl>
            <c:dLbl>
              <c:idx val="4"/>
              <c:layout>
                <c:manualLayout>
                  <c:x val="9.5756342957130258E-2"/>
                  <c:y val="0.14690039905117866"/>
                </c:manualLayout>
              </c:layout>
              <c:tx>
                <c:rich>
                  <a:bodyPr/>
                  <a:lstStyle/>
                  <a:p>
                    <a:fld id="{BF87779E-219C-4E24-814A-A2773C0F00AE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
</a:t>
                    </a:r>
                    <a:fld id="{D84FA151-8AC9-4918-8051-3386B2085E75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386-4448-8391-BD37FA9C7059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'Weight Budget'!$A$2:$A$7</c15:sqref>
                  </c15:fullRef>
                </c:ext>
              </c:extLst>
              <c:f>('Weight Budget'!$A$2,'Weight Budget'!$A$4:$A$7)</c:f>
              <c:strCache>
                <c:ptCount val="5"/>
                <c:pt idx="0">
                  <c:v>Structures</c:v>
                </c:pt>
                <c:pt idx="1">
                  <c:v>Power</c:v>
                </c:pt>
                <c:pt idx="2">
                  <c:v>AD&amp;C</c:v>
                </c:pt>
                <c:pt idx="3">
                  <c:v>TT&amp;C</c:v>
                </c:pt>
                <c:pt idx="4">
                  <c:v>Sail (Propulsion)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'Weight Budget'!$B$2:$B$7</c15:sqref>
                  </c15:fullRef>
                </c:ext>
              </c:extLst>
              <c:f>('Weight Budget'!$B$2,'Weight Budget'!$B$4:$B$7)</c:f>
              <c:numCache>
                <c:formatCode>General</c:formatCode>
                <c:ptCount val="5"/>
                <c:pt idx="0">
                  <c:v>0.85201939999999998</c:v>
                </c:pt>
                <c:pt idx="1">
                  <c:v>2.55382</c:v>
                </c:pt>
                <c:pt idx="2">
                  <c:v>0.5</c:v>
                </c:pt>
                <c:pt idx="3">
                  <c:v>2.2000000000000001E-3</c:v>
                </c:pt>
                <c:pt idx="4">
                  <c:v>8.1224000000000005E-2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013-41DE-BD11-EBE01704EB6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6-4448-8391-BD37FA9C7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6-4448-8391-BD37FA9C7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86-4448-8391-BD37FA9C70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86-4448-8391-BD37FA9C70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86-4448-8391-BD37FA9C705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'Weight Budget'!$A$2:$A$7</c15:sqref>
                  </c15:fullRef>
                </c:ext>
              </c:extLst>
              <c:f>('Weight Budget'!$A$2,'Weight Budget'!$A$4:$A$7)</c:f>
              <c:strCache>
                <c:ptCount val="5"/>
                <c:pt idx="0">
                  <c:v>Structures</c:v>
                </c:pt>
                <c:pt idx="1">
                  <c:v>Power</c:v>
                </c:pt>
                <c:pt idx="2">
                  <c:v>AD&amp;C</c:v>
                </c:pt>
                <c:pt idx="3">
                  <c:v>TT&amp;C</c:v>
                </c:pt>
                <c:pt idx="4">
                  <c:v>Sail (Propulsion)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'Weight Budget'!$C$2:$C$7</c15:sqref>
                  </c15:fullRef>
                </c:ext>
              </c:extLst>
              <c:f>('Weight Budget'!$C$2,'Weight Budget'!$C$4:$C$7)</c:f>
              <c:numCache>
                <c:formatCode>General</c:formatCode>
                <c:ptCount val="5"/>
                <c:pt idx="0">
                  <c:v>21.357812572616787</c:v>
                </c:pt>
                <c:pt idx="1">
                  <c:v>64.017332122015304</c:v>
                </c:pt>
                <c:pt idx="2">
                  <c:v>12.53364217564576</c:v>
                </c:pt>
                <c:pt idx="3">
                  <c:v>5.514802557284134E-2</c:v>
                </c:pt>
                <c:pt idx="4">
                  <c:v>2.0360651041493023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6013-41DE-BD11-EBE01704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5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293649</xdr:colOff>
      <xdr:row>6</xdr:row>
      <xdr:rowOff>129633</xdr:rowOff>
    </xdr:from>
    <xdr:to>
      <xdr:col>12</xdr:col>
      <xdr:colOff>598449</xdr:colOff>
      <xdr:row>21</xdr:row>
      <xdr:rowOff>114393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C4CA8-1247-07B8-D883-9A148B7CA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140970</xdr:rowOff>
    </xdr:from>
    <xdr:to>
      <xdr:col>10</xdr:col>
      <xdr:colOff>525780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6CDE6-630A-257A-88E4-CD4D0770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6</xdr:row>
      <xdr:rowOff>148590</xdr:rowOff>
    </xdr:from>
    <xdr:to>
      <xdr:col>18</xdr:col>
      <xdr:colOff>342900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C2A6F-99B9-B868-F591-CCC79DC2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CF3E-4C74-4DBD-9222-76396EAC0495}">
  <dimension ref="A1:D9"/>
  <sheetViews>
    <sheetView topLeftCell="D4" zoomScale="205" zoomScaleNormal="205" workbookViewId="0">
      <selection activeCell="O18" sqref="O18"/>
    </sheetView>
  </sheetViews>
  <sheetFormatPr defaultRowHeight="14.4" x14ac:dyDescent="0.3"/>
  <cols>
    <col min="1" max="1" width="11.21875" customWidth="1"/>
  </cols>
  <sheetData>
    <row r="1" spans="1:4" ht="15" thickBot="1" x14ac:dyDescent="0.35">
      <c r="A1" s="6" t="s">
        <v>0</v>
      </c>
      <c r="B1" s="7" t="s">
        <v>1</v>
      </c>
    </row>
    <row r="2" spans="1:4" x14ac:dyDescent="0.3">
      <c r="A2" s="5" t="s">
        <v>5</v>
      </c>
      <c r="B2" s="2">
        <v>0</v>
      </c>
    </row>
    <row r="3" spans="1:4" x14ac:dyDescent="0.3">
      <c r="A3" s="5" t="s">
        <v>4</v>
      </c>
      <c r="B3" s="2">
        <v>0.25</v>
      </c>
    </row>
    <row r="4" spans="1:4" x14ac:dyDescent="0.3">
      <c r="A4" s="5" t="s">
        <v>2</v>
      </c>
      <c r="B4" s="2">
        <v>0.4</v>
      </c>
    </row>
    <row r="5" spans="1:4" x14ac:dyDescent="0.3">
      <c r="A5" s="5" t="s">
        <v>3</v>
      </c>
      <c r="B5" s="2">
        <v>4</v>
      </c>
    </row>
    <row r="6" spans="1:4" x14ac:dyDescent="0.3">
      <c r="A6" s="5" t="s">
        <v>6</v>
      </c>
      <c r="B6" s="2">
        <v>0</v>
      </c>
    </row>
    <row r="7" spans="1:4" x14ac:dyDescent="0.3">
      <c r="A7" s="5" t="s">
        <v>34</v>
      </c>
      <c r="B7" s="2">
        <f>SUM(B2:B6)</f>
        <v>4.6500000000000004</v>
      </c>
    </row>
    <row r="8" spans="1:4" ht="15" thickBot="1" x14ac:dyDescent="0.35">
      <c r="A8" s="5" t="s">
        <v>7</v>
      </c>
      <c r="B8" s="2">
        <v>1.1000000000000001</v>
      </c>
    </row>
    <row r="9" spans="1:4" ht="15" thickBot="1" x14ac:dyDescent="0.35">
      <c r="A9" s="6" t="s">
        <v>8</v>
      </c>
      <c r="B9" s="7">
        <f>B7*B8</f>
        <v>5.1150000000000011</v>
      </c>
      <c r="D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F52-F97D-4553-9CB6-EA20A8354B45}">
  <dimension ref="A1:L30"/>
  <sheetViews>
    <sheetView tabSelected="1" topLeftCell="A22" zoomScale="160" zoomScaleNormal="160" workbookViewId="0">
      <selection activeCell="D30" sqref="D30"/>
    </sheetView>
  </sheetViews>
  <sheetFormatPr defaultRowHeight="14.4" x14ac:dyDescent="0.3"/>
  <cols>
    <col min="1" max="1" width="14.33203125" customWidth="1"/>
    <col min="3" max="3" width="20.5546875" customWidth="1"/>
    <col min="4" max="4" width="23.5546875" customWidth="1"/>
  </cols>
  <sheetData>
    <row r="1" spans="1:12" ht="15" thickBot="1" x14ac:dyDescent="0.35">
      <c r="A1" s="8" t="s">
        <v>0</v>
      </c>
      <c r="B1" s="9" t="s">
        <v>9</v>
      </c>
      <c r="C1" s="7" t="s">
        <v>22</v>
      </c>
      <c r="E1" t="s">
        <v>16</v>
      </c>
      <c r="H1" t="s">
        <v>17</v>
      </c>
      <c r="K1" t="s">
        <v>23</v>
      </c>
    </row>
    <row r="2" spans="1:12" x14ac:dyDescent="0.3">
      <c r="A2" s="1" t="s">
        <v>10</v>
      </c>
      <c r="B2" s="3">
        <f>SUM(F2:F4)-0.01</f>
        <v>0.85201939999999998</v>
      </c>
      <c r="C2" s="2">
        <f>(B2/$B$8)*100</f>
        <v>21.357812572616787</v>
      </c>
      <c r="E2" t="s">
        <v>14</v>
      </c>
      <c r="F2">
        <v>0.85050000000000003</v>
      </c>
      <c r="H2" t="s">
        <v>18</v>
      </c>
      <c r="I2">
        <v>0.6179</v>
      </c>
      <c r="K2" t="s">
        <v>24</v>
      </c>
      <c r="L2">
        <v>28.6</v>
      </c>
    </row>
    <row r="3" spans="1:12" x14ac:dyDescent="0.3">
      <c r="A3" s="1" t="s">
        <v>6</v>
      </c>
      <c r="B3" s="3">
        <v>0</v>
      </c>
      <c r="C3" s="2">
        <f t="shared" ref="C3:C7" si="0">(B3/$B$8)*100</f>
        <v>0</v>
      </c>
      <c r="E3" t="s">
        <v>15</v>
      </c>
      <c r="F3">
        <v>1.1519400000000001E-2</v>
      </c>
      <c r="H3" t="s">
        <v>19</v>
      </c>
      <c r="I3">
        <f>0.127*4</f>
        <v>0.50800000000000001</v>
      </c>
      <c r="K3" t="s">
        <v>25</v>
      </c>
      <c r="L3">
        <f>2*10^-6</f>
        <v>1.9999999999999999E-6</v>
      </c>
    </row>
    <row r="4" spans="1:12" x14ac:dyDescent="0.3">
      <c r="A4" s="1" t="s">
        <v>1</v>
      </c>
      <c r="B4" s="3">
        <f>SUM(I2:I5)</f>
        <v>2.55382</v>
      </c>
      <c r="C4" s="2">
        <f t="shared" si="0"/>
        <v>64.017332122015304</v>
      </c>
      <c r="H4" t="s">
        <v>20</v>
      </c>
      <c r="I4">
        <v>0.22792000000000001</v>
      </c>
      <c r="K4" t="s">
        <v>33</v>
      </c>
      <c r="L4">
        <v>1420</v>
      </c>
    </row>
    <row r="5" spans="1:12" x14ac:dyDescent="0.3">
      <c r="A5" s="1" t="s">
        <v>12</v>
      </c>
      <c r="B5" s="3">
        <v>0.5</v>
      </c>
      <c r="C5" s="2">
        <f t="shared" si="0"/>
        <v>12.53364217564576</v>
      </c>
      <c r="H5" t="s">
        <v>21</v>
      </c>
      <c r="I5">
        <v>1.2</v>
      </c>
      <c r="K5" t="s">
        <v>26</v>
      </c>
      <c r="L5">
        <f>L2*L3*L4</f>
        <v>8.1224000000000005E-2</v>
      </c>
    </row>
    <row r="6" spans="1:12" x14ac:dyDescent="0.3">
      <c r="A6" s="1" t="s">
        <v>11</v>
      </c>
      <c r="B6" s="3">
        <f>2.2/1000</f>
        <v>2.2000000000000001E-3</v>
      </c>
      <c r="C6" s="2">
        <f t="shared" si="0"/>
        <v>5.514802557284134E-2</v>
      </c>
    </row>
    <row r="7" spans="1:12" ht="15" thickBot="1" x14ac:dyDescent="0.35">
      <c r="A7" s="1" t="s">
        <v>13</v>
      </c>
      <c r="B7" s="3">
        <f>L5</f>
        <v>8.1224000000000005E-2</v>
      </c>
      <c r="C7" s="2">
        <f t="shared" si="0"/>
        <v>2.0360651041493023</v>
      </c>
    </row>
    <row r="8" spans="1:12" ht="15" thickBot="1" x14ac:dyDescent="0.35">
      <c r="A8" s="8" t="s">
        <v>8</v>
      </c>
      <c r="B8" s="9">
        <f>SUM(B2:B7)</f>
        <v>3.9892634000000005</v>
      </c>
      <c r="C8" s="7">
        <f>(B8/$B$8)*100</f>
        <v>100</v>
      </c>
    </row>
    <row r="27" spans="1:4" x14ac:dyDescent="0.3">
      <c r="A27" t="s">
        <v>29</v>
      </c>
    </row>
    <row r="28" spans="1:4" x14ac:dyDescent="0.3">
      <c r="B28" t="s">
        <v>28</v>
      </c>
      <c r="C28" t="s">
        <v>32</v>
      </c>
      <c r="D28" t="s">
        <v>31</v>
      </c>
    </row>
    <row r="29" spans="1:4" x14ac:dyDescent="0.3">
      <c r="A29" t="s">
        <v>27</v>
      </c>
      <c r="B29">
        <f>B2+B5+B6+I5+I4+I3</f>
        <v>3.2901394000000002</v>
      </c>
      <c r="C29">
        <f>0.3*0.1*0.1</f>
        <v>3.0000000000000001E-3</v>
      </c>
      <c r="D29">
        <f>B29/C29</f>
        <v>1096.7131333333334</v>
      </c>
    </row>
    <row r="30" spans="1:4" x14ac:dyDescent="0.3">
      <c r="A30" t="s">
        <v>30</v>
      </c>
      <c r="B30">
        <f>B7+I2</f>
        <v>0.69912399999999997</v>
      </c>
      <c r="C30">
        <f>L2*L3</f>
        <v>5.7200000000000001E-5</v>
      </c>
      <c r="D30">
        <f>B30/C30</f>
        <v>12222.447552447551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Budget</vt:lpstr>
      <vt:lpstr>Weight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Ubgade</dc:creator>
  <cp:lastModifiedBy>Tanmay Ubgade</cp:lastModifiedBy>
  <dcterms:created xsi:type="dcterms:W3CDTF">2022-05-25T00:39:22Z</dcterms:created>
  <dcterms:modified xsi:type="dcterms:W3CDTF">2022-06-06T02:03:39Z</dcterms:modified>
</cp:coreProperties>
</file>