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E:\cochex\ExcelLearning and projects\"/>
    </mc:Choice>
  </mc:AlternateContent>
  <xr:revisionPtr revIDLastSave="0" documentId="13_ncr:1_{E0C87215-FA5B-4A06-8C11-8DA0D1FBD5BC}" xr6:coauthVersionLast="47" xr6:coauthVersionMax="47" xr10:uidLastSave="{00000000-0000-0000-0000-000000000000}"/>
  <bookViews>
    <workbookView xWindow="-120" yWindow="-120" windowWidth="29040" windowHeight="15840" activeTab="1" xr2:uid="{00000000-000D-0000-FFFF-FFFF00000000}"/>
  </bookViews>
  <sheets>
    <sheet name="Project Documentation" sheetId="1" r:id="rId1"/>
    <sheet name="Project Worksheets"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5" i="4" l="1"/>
  <c r="B153" i="4"/>
  <c r="B152" i="4"/>
  <c r="B151" i="4"/>
  <c r="B150" i="4"/>
  <c r="B149" i="4"/>
  <c r="C136" i="4"/>
  <c r="B136" i="4"/>
  <c r="F135" i="4"/>
  <c r="C127" i="4"/>
  <c r="C126" i="4"/>
  <c r="C125" i="4"/>
  <c r="C124" i="4"/>
  <c r="C123" i="4"/>
  <c r="C122" i="4"/>
  <c r="C121" i="4"/>
  <c r="C120" i="4"/>
  <c r="C119" i="4"/>
  <c r="C118" i="4"/>
  <c r="C117" i="4"/>
  <c r="C113" i="4"/>
  <c r="C112" i="4"/>
  <c r="C111" i="4"/>
  <c r="C110" i="4"/>
  <c r="C109" i="4"/>
  <c r="C108" i="4"/>
  <c r="C107" i="4"/>
  <c r="C106" i="4"/>
  <c r="C105" i="4"/>
  <c r="C104" i="4"/>
  <c r="C103" i="4"/>
  <c r="E99" i="4"/>
  <c r="E98" i="4"/>
  <c r="E97" i="4"/>
  <c r="E96" i="4"/>
  <c r="E95" i="4"/>
  <c r="A95" i="4"/>
  <c r="E94" i="4"/>
  <c r="E93" i="4"/>
  <c r="E92" i="4"/>
  <c r="E91" i="4"/>
  <c r="E90" i="4"/>
  <c r="E89" i="4"/>
  <c r="C84" i="4"/>
  <c r="C83" i="4"/>
  <c r="C82" i="4"/>
  <c r="C81" i="4"/>
  <c r="C80" i="4"/>
  <c r="C79" i="4"/>
  <c r="C78" i="4"/>
  <c r="C77" i="4"/>
  <c r="C76" i="4"/>
  <c r="E73" i="4"/>
  <c r="B73" i="4"/>
  <c r="C59" i="4"/>
  <c r="B59" i="4"/>
  <c r="C58" i="4"/>
  <c r="C60" i="4" s="1"/>
  <c r="B58" i="4"/>
  <c r="B60" i="4" s="1"/>
  <c r="C56" i="4"/>
  <c r="B56" i="4"/>
  <c r="B46" i="4"/>
  <c r="B40" i="4"/>
  <c r="C35" i="4"/>
  <c r="C33" i="4"/>
  <c r="C31" i="4"/>
  <c r="A30" i="4"/>
  <c r="D30" i="4" s="1"/>
  <c r="D29" i="4"/>
  <c r="D21" i="4" s="1"/>
  <c r="C29" i="4"/>
  <c r="A29" i="4"/>
  <c r="E29" i="4" s="1"/>
  <c r="E28" i="4"/>
  <c r="D28" i="4"/>
  <c r="B28" i="4"/>
  <c r="B25" i="4"/>
  <c r="C34" i="4" s="1"/>
  <c r="E17" i="4"/>
  <c r="B14" i="4"/>
  <c r="E12" i="4"/>
  <c r="B12" i="4"/>
  <c r="B18" i="4" s="1"/>
  <c r="E7" i="4"/>
  <c r="B7" i="4"/>
  <c r="B29" i="4" l="1"/>
  <c r="E30" i="4"/>
  <c r="D25" i="4" s="1"/>
  <c r="C28" i="4"/>
  <c r="C30" i="4"/>
  <c r="A31" i="4"/>
  <c r="C32" i="4"/>
  <c r="F28" i="4"/>
  <c r="F29" i="4" l="1"/>
  <c r="B30" i="4"/>
  <c r="D31" i="4"/>
  <c r="E31" i="4"/>
  <c r="A32" i="4"/>
  <c r="B31" i="4" l="1"/>
  <c r="F30" i="4"/>
  <c r="D32" i="4"/>
  <c r="A33" i="4"/>
  <c r="E32" i="4"/>
  <c r="E33" i="4" l="1"/>
  <c r="D33" i="4"/>
  <c r="A34" i="4"/>
  <c r="F31" i="4"/>
  <c r="B32" i="4"/>
  <c r="B33" i="4" l="1"/>
  <c r="F32" i="4"/>
  <c r="D34" i="4"/>
  <c r="A35" i="4"/>
  <c r="E34" i="4"/>
  <c r="D35" i="4" l="1"/>
  <c r="E35" i="4"/>
  <c r="F33" i="4"/>
  <c r="B34" i="4"/>
  <c r="B35" i="4" l="1"/>
  <c r="F35" i="4" s="1"/>
  <c r="F34" i="4"/>
</calcChain>
</file>

<file path=xl/sharedStrings.xml><?xml version="1.0" encoding="utf-8"?>
<sst xmlns="http://schemas.openxmlformats.org/spreadsheetml/2006/main" count="104" uniqueCount="53">
  <si>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</si>
  <si>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</si>
  <si>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</si>
  <si>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</si>
  <si>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</si>
  <si>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</si>
  <si>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</si>
  <si>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</si>
  <si>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</si>
  <si>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</si>
  <si>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</si>
  <si>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</si>
  <si>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</si>
  <si>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</si>
  <si>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</si>
  <si>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</si>
  <si>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</si>
  <si>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</si>
  <si>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</si>
  <si>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</si>
  <si>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</si>
  <si>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</si>
  <si>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</si>
  <si>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</si>
  <si>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</si>
  <si>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</si>
  <si>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</si>
  <si>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</si>
  <si>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</si>
  <si>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</si>
  <si>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</si>
  <si>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</si>
  <si>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</si>
  <si>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</si>
  <si>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</si>
  <si>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</si>
  <si>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</si>
  <si>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</si>
  <si>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</si>
  <si>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</si>
  <si>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</si>
  <si>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</si>
  <si>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</si>
  <si>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</si>
  <si>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</si>
  <si>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</si>
  <si>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</si>
  <si>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</si>
  <si>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</si>
  <si>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</si>
  <si>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</si>
  <si>
    <t>Payments at biggning of the year</t>
  </si>
  <si>
    <t>XNPV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</si>
</sst>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quot;₹&quot;\ #,##0;[Red]&quot;₹&quot;\ \-#,##0"/>
    <numFmt numFmtId="165" formatCode="&quot;₹&quot;\ #,##0.00;[Red]&quot;₹&quot;\ \-#,##0.00"/>
    <numFmt numFmtId="166" formatCode="dd\/mmm\/yyyy"/>
    <numFmt numFmtId="167" formatCode="d\/m\/yyyy"/>
    <numFmt numFmtId="168" formatCode="[$$-45C]#,##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94">
    <xf numFmtId="0" fontId="0" fillId="0" borderId="0" xfId="0"/>
    <xf numFmtId="0" fontId="0" fillId="0" borderId="0" xfId="0" applyAlignment="1">
      <alignment horizontal="center"/>
    </xf>
    <xf numFmtId="0" fontId="0" fillId="0" borderId="1" xfId="0" applyBorder="1" applyAlignment="1">
      <alignment horizontal="center"/>
    </xf>
    <xf numFmtId="165" fontId="0" fillId="0" borderId="1" xfId="0" applyNumberFormat="1" applyBorder="1" applyAlignment="1">
      <alignment horizontal="center"/>
    </xf>
    <xf numFmtId="0" fontId="1" fillId="0" borderId="1" xfId="0" applyFont="1" applyBorder="1" applyAlignment="1">
      <alignment horizontal="center"/>
    </xf>
    <xf numFmtId="164"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165" fontId="2" fillId="2" borderId="1" xfId="0" applyNumberFormat="1" applyFont="1" applyFill="1" applyBorder="1" applyAlignment="1">
      <alignment horizontal="center"/>
    </xf>
    <xf numFmtId="165" fontId="1"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165" fontId="0" fillId="0" borderId="12" xfId="0" applyNumberFormat="1" applyBorder="1" applyAlignment="1">
      <alignment horizontal="center"/>
    </xf>
    <xf numFmtId="0" fontId="0" fillId="0" borderId="14" xfId="0" applyBorder="1" applyAlignment="1">
      <alignment horizontal="center"/>
    </xf>
    <xf numFmtId="165" fontId="0" fillId="0" borderId="3" xfId="0" applyNumberFormat="1" applyBorder="1" applyAlignment="1">
      <alignment horizontal="center"/>
    </xf>
    <xf numFmtId="165"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3" xfId="0" applyNumberFormat="1" applyBorder="1" applyAlignment="1">
      <alignment horizontal="center"/>
    </xf>
    <xf numFmtId="165"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6" fontId="0" fillId="0" borderId="9" xfId="0" applyNumberFormat="1" applyBorder="1" applyAlignment="1">
      <alignment horizontal="center"/>
    </xf>
    <xf numFmtId="166" fontId="0" fillId="0" borderId="11" xfId="0" applyNumberFormat="1" applyBorder="1" applyAlignment="1">
      <alignment horizontal="center"/>
    </xf>
    <xf numFmtId="0" fontId="0" fillId="0" borderId="13" xfId="0" applyBorder="1" applyAlignment="1">
      <alignment horizontal="center"/>
    </xf>
    <xf numFmtId="166"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6"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9" xfId="0" applyBorder="1" applyAlignment="1">
      <alignment horizontal="center"/>
    </xf>
    <xf numFmtId="10" fontId="0" fillId="0" borderId="14" xfId="0" applyNumberFormat="1" applyBorder="1" applyAlignment="1">
      <alignment horizontal="center"/>
    </xf>
    <xf numFmtId="165" fontId="0" fillId="0" borderId="30"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1" xfId="0" applyNumberFormat="1" applyBorder="1" applyAlignment="1">
      <alignment horizontal="center"/>
    </xf>
    <xf numFmtId="0" fontId="0" fillId="0" borderId="23" xfId="0" applyBorder="1" applyAlignment="1">
      <alignment horizontal="center"/>
    </xf>
    <xf numFmtId="0" fontId="0" fillId="0" borderId="32" xfId="0" applyBorder="1" applyAlignment="1">
      <alignment horizontal="center"/>
    </xf>
    <xf numFmtId="10" fontId="0" fillId="0" borderId="15"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9" fontId="0" fillId="0" borderId="18" xfId="0" applyNumberFormat="1" applyBorder="1" applyAlignment="1">
      <alignment horizontal="center"/>
    </xf>
    <xf numFmtId="165" fontId="0" fillId="0" borderId="17" xfId="0" applyNumberFormat="1" applyBorder="1" applyAlignment="1">
      <alignment horizontal="center"/>
    </xf>
    <xf numFmtId="165" fontId="0" fillId="0" borderId="18" xfId="0" applyNumberFormat="1" applyBorder="1" applyAlignment="1">
      <alignment horizontal="center"/>
    </xf>
    <xf numFmtId="167"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8"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10" fontId="0" fillId="3" borderId="9" xfId="0" applyNumberFormat="1" applyFill="1" applyBorder="1" applyAlignment="1">
      <alignment horizontal="center"/>
    </xf>
    <xf numFmtId="165" fontId="0" fillId="3" borderId="30" xfId="0" applyNumberFormat="1" applyFill="1" applyBorder="1" applyAlignment="1">
      <alignment horizontal="center"/>
    </xf>
    <xf numFmtId="8" fontId="0" fillId="0" borderId="0" xfId="0" applyNumberFormat="1"/>
    <xf numFmtId="9" fontId="0" fillId="0" borderId="17"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228600</xdr:colOff>
      <xdr:row>14</xdr:row>
      <xdr:rowOff>11421</xdr:rowOff>
    </xdr:from>
    <xdr:to>
      <xdr:col>28</xdr:col>
      <xdr:colOff>504825</xdr:colOff>
      <xdr:row>1158</xdr:row>
      <xdr:rowOff>123825</xdr:rowOff>
    </xdr:to>
    <xdr:sp macro="" textlink="">
      <xdr:nvSpPr>
        <xdr:cNvPr id="3" name="TextBox 2">
          <a:extLst>
            <a:ext uri="{FF2B5EF4-FFF2-40B4-BE49-F238E27FC236}">
              <a16:creationId xmlns:a16="http://schemas.microsoft.com/office/drawing/2014/main" id="{2E51D69B-5DEF-45BF-B0C6-E03A011F00C6}"/>
            </a:ext>
          </a:extLst>
        </xdr:cNvPr>
        <xdr:cNvSpPr txBox="1"/>
      </xdr:nvSpPr>
      <xdr:spPr>
        <a:xfrm>
          <a:off x="228600" y="2364096"/>
          <a:ext cx="17345025" cy="20714780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400"/>
        </a:p>
        <a:p>
          <a:r>
            <a:rPr lang="en-US" sz="1400" b="0" i="0">
              <a:solidFill>
                <a:schemeClr val="dk1"/>
              </a:solidFill>
              <a:effectLst/>
              <a:latin typeface="+mn-lt"/>
              <a:ea typeface="+mn-ea"/>
              <a:cs typeface="+mn-cs"/>
            </a:rPr>
            <a:t>Monthly Payment of Principal and Interest on a Loan</a:t>
          </a:r>
        </a:p>
        <a:p>
          <a:r>
            <a:rPr lang="en-US" sz="14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400" b="0" i="0">
              <a:solidFill>
                <a:schemeClr val="dk1"/>
              </a:solidFill>
              <a:effectLst/>
              <a:latin typeface="+mn-lt"/>
              <a:ea typeface="+mn-ea"/>
              <a:cs typeface="+mn-cs"/>
            </a:rPr>
            <a:t>To get</a:t>
          </a:r>
        </a:p>
        <a:p>
          <a:r>
            <a:rPr lang="en-US" sz="1400" b="0" i="0">
              <a:solidFill>
                <a:schemeClr val="dk1"/>
              </a:solidFill>
              <a:effectLst/>
              <a:latin typeface="+mn-lt"/>
              <a:ea typeface="+mn-ea"/>
              <a:cs typeface="+mn-cs"/>
            </a:rPr>
            <a:t>The interest part of your monthly payments, you can use the Excel IPMT function.</a:t>
          </a:r>
        </a:p>
        <a:p>
          <a:r>
            <a:rPr lang="en-US" sz="1400" b="0" i="0">
              <a:solidFill>
                <a:schemeClr val="dk1"/>
              </a:solidFill>
              <a:effectLst/>
              <a:latin typeface="+mn-lt"/>
              <a:ea typeface="+mn-ea"/>
              <a:cs typeface="+mn-cs"/>
            </a:rPr>
            <a:t>The payment of principal part of your monthly payments, you can use the Excel PPMT function.</a:t>
          </a:r>
        </a:p>
        <a:p>
          <a:r>
            <a:rPr lang="en-US" sz="14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400" b="0" i="0">
              <a:solidFill>
                <a:schemeClr val="dk1"/>
              </a:solidFill>
              <a:effectLst/>
              <a:latin typeface="+mn-lt"/>
              <a:ea typeface="+mn-ea"/>
              <a:cs typeface="+mn-cs"/>
            </a:rPr>
            <a:t>Follow the procedure given below.</a:t>
          </a:r>
        </a:p>
        <a:p>
          <a:r>
            <a:rPr lang="en-US" sz="1400" b="1" i="0">
              <a:solidFill>
                <a:schemeClr val="dk1"/>
              </a:solidFill>
              <a:effectLst/>
              <a:latin typeface="+mn-lt"/>
              <a:ea typeface="+mn-ea"/>
              <a:cs typeface="+mn-cs"/>
            </a:rPr>
            <a:t>Step 1</a:t>
          </a:r>
          <a:r>
            <a:rPr lang="en-US" sz="1400" b="0" i="0">
              <a:solidFill>
                <a:schemeClr val="dk1"/>
              </a:solidFill>
              <a:effectLst/>
              <a:latin typeface="+mn-lt"/>
              <a:ea typeface="+mn-ea"/>
              <a:cs typeface="+mn-cs"/>
            </a:rPr>
            <a:t> − Calculate the EMI as follows.</a:t>
          </a:r>
        </a:p>
        <a:p>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0</xdr:col>
      <xdr:colOff>371475</xdr:colOff>
      <xdr:row>48</xdr:row>
      <xdr:rowOff>162984</xdr:rowOff>
    </xdr:from>
    <xdr:to>
      <xdr:col>7</xdr:col>
      <xdr:colOff>133350</xdr:colOff>
      <xdr:row>70</xdr:row>
      <xdr:rowOff>58209</xdr:rowOff>
    </xdr:to>
    <xdr:pic>
      <xdr:nvPicPr>
        <xdr:cNvPr id="4" name="Picture 3" descr="Payments">
          <a:extLst>
            <a:ext uri="{FF2B5EF4-FFF2-40B4-BE49-F238E27FC236}">
              <a16:creationId xmlns:a16="http://schemas.microsoft.com/office/drawing/2014/main"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9306984"/>
          <a:ext cx="4058708" cy="408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75</xdr:row>
      <xdr:rowOff>57150</xdr:rowOff>
    </xdr:from>
    <xdr:to>
      <xdr:col>7</xdr:col>
      <xdr:colOff>9525</xdr:colOff>
      <xdr:row>95</xdr:row>
      <xdr:rowOff>102870</xdr:rowOff>
    </xdr:to>
    <xdr:pic>
      <xdr:nvPicPr>
        <xdr:cNvPr id="5" name="Picture 4" descr="Payments Result">
          <a:extLst>
            <a:ext uri="{FF2B5EF4-FFF2-40B4-BE49-F238E27FC236}">
              <a16:creationId xmlns:a16="http://schemas.microsoft.com/office/drawing/2014/main"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6725" y="13449300"/>
          <a:ext cx="3810000" cy="3665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123</xdr:row>
      <xdr:rowOff>76200</xdr:rowOff>
    </xdr:from>
    <xdr:to>
      <xdr:col>10</xdr:col>
      <xdr:colOff>28575</xdr:colOff>
      <xdr:row>140</xdr:row>
      <xdr:rowOff>57150</xdr:rowOff>
    </xdr:to>
    <xdr:pic>
      <xdr:nvPicPr>
        <xdr:cNvPr id="6" name="Picture 5" descr="Use PMT Function">
          <a:extLst>
            <a:ext uri="{FF2B5EF4-FFF2-40B4-BE49-F238E27FC236}">
              <a16:creationId xmlns:a16="http://schemas.microsoft.com/office/drawing/2014/main"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9575" y="21793200"/>
          <a:ext cx="5715000" cy="3219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464004</xdr:colOff>
      <xdr:row>150</xdr:row>
      <xdr:rowOff>62593</xdr:rowOff>
    </xdr:from>
    <xdr:to>
      <xdr:col>8</xdr:col>
      <xdr:colOff>521154</xdr:colOff>
      <xdr:row>167</xdr:row>
      <xdr:rowOff>81643</xdr:rowOff>
    </xdr:to>
    <xdr:pic>
      <xdr:nvPicPr>
        <xdr:cNvPr id="7" name="Picture 6" descr="Present and Future Value">
          <a:extLst>
            <a:ext uri="{FF2B5EF4-FFF2-40B4-BE49-F238E27FC236}">
              <a16:creationId xmlns:a16="http://schemas.microsoft.com/office/drawing/2014/main"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64004" y="28637593"/>
          <a:ext cx="4955721" cy="325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240847</xdr:colOff>
      <xdr:row>182</xdr:row>
      <xdr:rowOff>122464</xdr:rowOff>
    </xdr:from>
    <xdr:to>
      <xdr:col>7</xdr:col>
      <xdr:colOff>269422</xdr:colOff>
      <xdr:row>194</xdr:row>
      <xdr:rowOff>131989</xdr:rowOff>
    </xdr:to>
    <xdr:pic>
      <xdr:nvPicPr>
        <xdr:cNvPr id="8" name="Picture 7" descr="Calculate EMI">
          <a:extLst>
            <a:ext uri="{FF2B5EF4-FFF2-40B4-BE49-F238E27FC236}">
              <a16:creationId xmlns:a16="http://schemas.microsoft.com/office/drawing/2014/main"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40847" y="34793464"/>
          <a:ext cx="4314825" cy="229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344261</xdr:colOff>
      <xdr:row>197</xdr:row>
      <xdr:rowOff>149678</xdr:rowOff>
    </xdr:from>
    <xdr:to>
      <xdr:col>7</xdr:col>
      <xdr:colOff>420461</xdr:colOff>
      <xdr:row>211</xdr:row>
      <xdr:rowOff>63953</xdr:rowOff>
    </xdr:to>
    <xdr:pic>
      <xdr:nvPicPr>
        <xdr:cNvPr id="16" name="Picture 15" descr="EMI Result">
          <a:extLst>
            <a:ext uri="{FF2B5EF4-FFF2-40B4-BE49-F238E27FC236}">
              <a16:creationId xmlns:a16="http://schemas.microsoft.com/office/drawing/2014/main"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44261" y="37678178"/>
          <a:ext cx="436245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504825</xdr:colOff>
      <xdr:row>221</xdr:row>
      <xdr:rowOff>9522</xdr:rowOff>
    </xdr:from>
    <xdr:to>
      <xdr:col>13</xdr:col>
      <xdr:colOff>572095</xdr:colOff>
      <xdr:row>238</xdr:row>
      <xdr:rowOff>171447</xdr:rowOff>
    </xdr:to>
    <xdr:pic>
      <xdr:nvPicPr>
        <xdr:cNvPr id="17" name="Picture 16" descr="Calculate Interest and Principal">
          <a:extLst>
            <a:ext uri="{FF2B5EF4-FFF2-40B4-BE49-F238E27FC236}">
              <a16:creationId xmlns:a16="http://schemas.microsoft.com/office/drawing/2014/main"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04825" y="39824022"/>
          <a:ext cx="799207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239486</xdr:colOff>
      <xdr:row>241</xdr:row>
      <xdr:rowOff>114296</xdr:rowOff>
    </xdr:from>
    <xdr:to>
      <xdr:col>13</xdr:col>
      <xdr:colOff>511931</xdr:colOff>
      <xdr:row>255</xdr:row>
      <xdr:rowOff>28571</xdr:rowOff>
    </xdr:to>
    <xdr:pic>
      <xdr:nvPicPr>
        <xdr:cNvPr id="18" name="Picture 17" descr="Calculate Interest and Principal Result">
          <a:extLst>
            <a:ext uri="{FF2B5EF4-FFF2-40B4-BE49-F238E27FC236}">
              <a16:creationId xmlns:a16="http://schemas.microsoft.com/office/drawing/2014/main"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39486" y="46024796"/>
          <a:ext cx="8232624"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421549</xdr:colOff>
      <xdr:row>269</xdr:row>
      <xdr:rowOff>71030</xdr:rowOff>
    </xdr:from>
    <xdr:to>
      <xdr:col>10</xdr:col>
      <xdr:colOff>37828</xdr:colOff>
      <xdr:row>289</xdr:row>
      <xdr:rowOff>158660</xdr:rowOff>
    </xdr:to>
    <xdr:pic>
      <xdr:nvPicPr>
        <xdr:cNvPr id="19" name="Picture 18" descr="Summing Up">
          <a:extLst>
            <a:ext uri="{FF2B5EF4-FFF2-40B4-BE49-F238E27FC236}">
              <a16:creationId xmlns:a16="http://schemas.microsoft.com/office/drawing/2014/main"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21549" y="51315530"/>
          <a:ext cx="5739493" cy="38976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279491</xdr:colOff>
      <xdr:row>294</xdr:row>
      <xdr:rowOff>1632</xdr:rowOff>
    </xdr:from>
    <xdr:to>
      <xdr:col>9</xdr:col>
      <xdr:colOff>510812</xdr:colOff>
      <xdr:row>315</xdr:row>
      <xdr:rowOff>60687</xdr:rowOff>
    </xdr:to>
    <xdr:pic>
      <xdr:nvPicPr>
        <xdr:cNvPr id="21" name="Picture 20" descr="Summing Up Result">
          <a:extLst>
            <a:ext uri="{FF2B5EF4-FFF2-40B4-BE49-F238E27FC236}">
              <a16:creationId xmlns:a16="http://schemas.microsoft.com/office/drawing/2014/main"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79491" y="56008632"/>
          <a:ext cx="5742214" cy="40595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373380</xdr:colOff>
      <xdr:row>329</xdr:row>
      <xdr:rowOff>19322</xdr:rowOff>
    </xdr:from>
    <xdr:to>
      <xdr:col>8</xdr:col>
      <xdr:colOff>363855</xdr:colOff>
      <xdr:row>337</xdr:row>
      <xdr:rowOff>135527</xdr:rowOff>
    </xdr:to>
    <xdr:pic>
      <xdr:nvPicPr>
        <xdr:cNvPr id="24" name="Picture 23" descr="Calculating Interest Rate">
          <a:extLst>
            <a:ext uri="{FF2B5EF4-FFF2-40B4-BE49-F238E27FC236}">
              <a16:creationId xmlns:a16="http://schemas.microsoft.com/office/drawing/2014/main"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73380" y="62693822"/>
          <a:ext cx="4889046" cy="1640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341</xdr:row>
      <xdr:rowOff>104775</xdr:rowOff>
    </xdr:from>
    <xdr:to>
      <xdr:col>9</xdr:col>
      <xdr:colOff>276225</xdr:colOff>
      <xdr:row>353</xdr:row>
      <xdr:rowOff>95250</xdr:rowOff>
    </xdr:to>
    <xdr:pic>
      <xdr:nvPicPr>
        <xdr:cNvPr id="25" name="Picture 24" descr="Calculating Interest Rate Result">
          <a:extLst>
            <a:ext uri="{FF2B5EF4-FFF2-40B4-BE49-F238E27FC236}">
              <a16:creationId xmlns:a16="http://schemas.microsoft.com/office/drawing/2014/main"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95300" y="63350775"/>
          <a:ext cx="5267325" cy="2276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485775</xdr:colOff>
      <xdr:row>364</xdr:row>
      <xdr:rowOff>146957</xdr:rowOff>
    </xdr:from>
    <xdr:to>
      <xdr:col>8</xdr:col>
      <xdr:colOff>476250</xdr:colOff>
      <xdr:row>373</xdr:row>
      <xdr:rowOff>146957</xdr:rowOff>
    </xdr:to>
    <xdr:pic>
      <xdr:nvPicPr>
        <xdr:cNvPr id="26" name="Picture 25" descr="Excel Nper Function">
          <a:extLst>
            <a:ext uri="{FF2B5EF4-FFF2-40B4-BE49-F238E27FC236}">
              <a16:creationId xmlns:a16="http://schemas.microsoft.com/office/drawing/2014/main"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85775" y="69488957"/>
          <a:ext cx="4889046" cy="171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376</xdr:row>
      <xdr:rowOff>76200</xdr:rowOff>
    </xdr:from>
    <xdr:to>
      <xdr:col>8</xdr:col>
      <xdr:colOff>542925</xdr:colOff>
      <xdr:row>387</xdr:row>
      <xdr:rowOff>9525</xdr:rowOff>
    </xdr:to>
    <xdr:pic>
      <xdr:nvPicPr>
        <xdr:cNvPr id="27" name="Picture 26" descr="Excel Nper Function result">
          <a:extLst>
            <a:ext uri="{FF2B5EF4-FFF2-40B4-BE49-F238E27FC236}">
              <a16:creationId xmlns:a16="http://schemas.microsoft.com/office/drawing/2014/main"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09575" y="69989700"/>
          <a:ext cx="5010150" cy="2028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395696</xdr:colOff>
      <xdr:row>400</xdr:row>
      <xdr:rowOff>138792</xdr:rowOff>
    </xdr:from>
    <xdr:to>
      <xdr:col>8</xdr:col>
      <xdr:colOff>424271</xdr:colOff>
      <xdr:row>414</xdr:row>
      <xdr:rowOff>81642</xdr:rowOff>
    </xdr:to>
    <xdr:pic>
      <xdr:nvPicPr>
        <xdr:cNvPr id="28" name="Picture 27" descr="Decisions on Investments">
          <a:extLst>
            <a:ext uri="{FF2B5EF4-FFF2-40B4-BE49-F238E27FC236}">
              <a16:creationId xmlns:a16="http://schemas.microsoft.com/office/drawing/2014/main"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95696" y="76338792"/>
          <a:ext cx="4927146" cy="2609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234042</xdr:colOff>
      <xdr:row>428</xdr:row>
      <xdr:rowOff>83003</xdr:rowOff>
    </xdr:from>
    <xdr:to>
      <xdr:col>9</xdr:col>
      <xdr:colOff>465363</xdr:colOff>
      <xdr:row>443</xdr:row>
      <xdr:rowOff>178253</xdr:rowOff>
    </xdr:to>
    <xdr:pic>
      <xdr:nvPicPr>
        <xdr:cNvPr id="29" name="Picture 28" descr="NPV Function">
          <a:extLst>
            <a:ext uri="{FF2B5EF4-FFF2-40B4-BE49-F238E27FC236}">
              <a16:creationId xmlns:a16="http://schemas.microsoft.com/office/drawing/2014/main"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34042" y="81617003"/>
          <a:ext cx="5742214"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164647</xdr:colOff>
      <xdr:row>448</xdr:row>
      <xdr:rowOff>40821</xdr:rowOff>
    </xdr:from>
    <xdr:to>
      <xdr:col>8</xdr:col>
      <xdr:colOff>317047</xdr:colOff>
      <xdr:row>463</xdr:row>
      <xdr:rowOff>126546</xdr:rowOff>
    </xdr:to>
    <xdr:pic>
      <xdr:nvPicPr>
        <xdr:cNvPr id="31" name="Picture 30" descr="NPV Function Result">
          <a:extLst>
            <a:ext uri="{FF2B5EF4-FFF2-40B4-BE49-F238E27FC236}">
              <a16:creationId xmlns:a16="http://schemas.microsoft.com/office/drawing/2014/main"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64647" y="85384821"/>
          <a:ext cx="5050971" cy="2943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474</xdr:row>
      <xdr:rowOff>123825</xdr:rowOff>
    </xdr:from>
    <xdr:to>
      <xdr:col>9</xdr:col>
      <xdr:colOff>390525</xdr:colOff>
      <xdr:row>491</xdr:row>
      <xdr:rowOff>180975</xdr:rowOff>
    </xdr:to>
    <xdr:pic>
      <xdr:nvPicPr>
        <xdr:cNvPr id="32" name="Picture 31" descr="Cash Flows at Beginning Year">
          <a:extLst>
            <a:ext uri="{FF2B5EF4-FFF2-40B4-BE49-F238E27FC236}">
              <a16:creationId xmlns:a16="http://schemas.microsoft.com/office/drawing/2014/main"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38150" y="88706325"/>
          <a:ext cx="5438775" cy="329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219075</xdr:colOff>
      <xdr:row>498</xdr:row>
      <xdr:rowOff>114300</xdr:rowOff>
    </xdr:from>
    <xdr:to>
      <xdr:col>8</xdr:col>
      <xdr:colOff>450397</xdr:colOff>
      <xdr:row>516</xdr:row>
      <xdr:rowOff>180975</xdr:rowOff>
    </xdr:to>
    <xdr:pic>
      <xdr:nvPicPr>
        <xdr:cNvPr id="33" name="Picture 32" descr="Cash Flows at Beginning Year Result">
          <a:extLst>
            <a:ext uri="{FF2B5EF4-FFF2-40B4-BE49-F238E27FC236}">
              <a16:creationId xmlns:a16="http://schemas.microsoft.com/office/drawing/2014/main"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9075" y="94983300"/>
          <a:ext cx="5129893"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524</xdr:row>
      <xdr:rowOff>72390</xdr:rowOff>
    </xdr:from>
    <xdr:to>
      <xdr:col>8</xdr:col>
      <xdr:colOff>304800</xdr:colOff>
      <xdr:row>543</xdr:row>
      <xdr:rowOff>72390</xdr:rowOff>
    </xdr:to>
    <xdr:pic>
      <xdr:nvPicPr>
        <xdr:cNvPr id="34" name="Picture 33" descr="Cash Flows in Middle Year">
          <a:extLst>
            <a:ext uri="{FF2B5EF4-FFF2-40B4-BE49-F238E27FC236}">
              <a16:creationId xmlns:a16="http://schemas.microsoft.com/office/drawing/2014/main"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95718630"/>
          <a:ext cx="5181600" cy="347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344261</xdr:colOff>
      <xdr:row>550</xdr:row>
      <xdr:rowOff>134711</xdr:rowOff>
    </xdr:from>
    <xdr:to>
      <xdr:col>8</xdr:col>
      <xdr:colOff>410936</xdr:colOff>
      <xdr:row>571</xdr:row>
      <xdr:rowOff>68036</xdr:rowOff>
    </xdr:to>
    <xdr:pic>
      <xdr:nvPicPr>
        <xdr:cNvPr id="35" name="Picture 34" descr="Cash Flows in Middle Year Result">
          <a:extLst>
            <a:ext uri="{FF2B5EF4-FFF2-40B4-BE49-F238E27FC236}">
              <a16:creationId xmlns:a16="http://schemas.microsoft.com/office/drawing/2014/main"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44261" y="104909711"/>
          <a:ext cx="4965246" cy="393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319677</xdr:colOff>
      <xdr:row>584</xdr:row>
      <xdr:rowOff>1</xdr:rowOff>
    </xdr:from>
    <xdr:to>
      <xdr:col>7</xdr:col>
      <xdr:colOff>417648</xdr:colOff>
      <xdr:row>602</xdr:row>
      <xdr:rowOff>40006</xdr:rowOff>
    </xdr:to>
    <xdr:pic>
      <xdr:nvPicPr>
        <xdr:cNvPr id="36" name="Picture 35" descr="Cash Flows at Irregular Intervals">
          <a:extLst>
            <a:ext uri="{FF2B5EF4-FFF2-40B4-BE49-F238E27FC236}">
              <a16:creationId xmlns:a16="http://schemas.microsoft.com/office/drawing/2014/main"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19677" y="111252001"/>
          <a:ext cx="4352471" cy="34690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494393</xdr:colOff>
      <xdr:row>606</xdr:row>
      <xdr:rowOff>139700</xdr:rowOff>
    </xdr:from>
    <xdr:to>
      <xdr:col>6</xdr:col>
      <xdr:colOff>549729</xdr:colOff>
      <xdr:row>627</xdr:row>
      <xdr:rowOff>57150</xdr:rowOff>
    </xdr:to>
    <xdr:pic>
      <xdr:nvPicPr>
        <xdr:cNvPr id="37" name="Picture 36" descr="Cash Flows at Irregular Intervals Result">
          <a:extLst>
            <a:ext uri="{FF2B5EF4-FFF2-40B4-BE49-F238E27FC236}">
              <a16:creationId xmlns:a16="http://schemas.microsoft.com/office/drawing/2014/main"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94393" y="115582700"/>
          <a:ext cx="3702050" cy="391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353785</xdr:colOff>
      <xdr:row>631</xdr:row>
      <xdr:rowOff>186418</xdr:rowOff>
    </xdr:from>
    <xdr:to>
      <xdr:col>7</xdr:col>
      <xdr:colOff>594631</xdr:colOff>
      <xdr:row>652</xdr:row>
      <xdr:rowOff>24493</xdr:rowOff>
    </xdr:to>
    <xdr:pic>
      <xdr:nvPicPr>
        <xdr:cNvPr id="39" name="Picture 38" descr="Include Date">
          <a:extLst>
            <a:ext uri="{FF2B5EF4-FFF2-40B4-BE49-F238E27FC236}">
              <a16:creationId xmlns:a16="http://schemas.microsoft.com/office/drawing/2014/main"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53785" y="120391918"/>
          <a:ext cx="4527096" cy="383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363583</xdr:colOff>
      <xdr:row>655</xdr:row>
      <xdr:rowOff>5443</xdr:rowOff>
    </xdr:from>
    <xdr:to>
      <xdr:col>6</xdr:col>
      <xdr:colOff>230233</xdr:colOff>
      <xdr:row>675</xdr:row>
      <xdr:rowOff>64498</xdr:rowOff>
    </xdr:to>
    <xdr:pic>
      <xdr:nvPicPr>
        <xdr:cNvPr id="40" name="Picture 39" descr="Include Date Result">
          <a:extLst>
            <a:ext uri="{FF2B5EF4-FFF2-40B4-BE49-F238E27FC236}">
              <a16:creationId xmlns:a16="http://schemas.microsoft.com/office/drawing/2014/main"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363583" y="124782943"/>
          <a:ext cx="3540579" cy="38690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93436</xdr:colOff>
      <xdr:row>685</xdr:row>
      <xdr:rowOff>187779</xdr:rowOff>
    </xdr:from>
    <xdr:to>
      <xdr:col>7</xdr:col>
      <xdr:colOff>239486</xdr:colOff>
      <xdr:row>704</xdr:row>
      <xdr:rowOff>124279</xdr:rowOff>
    </xdr:to>
    <xdr:pic>
      <xdr:nvPicPr>
        <xdr:cNvPr id="41" name="Picture 40" descr="Internal Rate of Return">
          <a:extLst>
            <a:ext uri="{FF2B5EF4-FFF2-40B4-BE49-F238E27FC236}">
              <a16:creationId xmlns:a16="http://schemas.microsoft.com/office/drawing/2014/main"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3436" y="130680279"/>
          <a:ext cx="440055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390525</xdr:colOff>
      <xdr:row>716</xdr:row>
      <xdr:rowOff>0</xdr:rowOff>
    </xdr:from>
    <xdr:to>
      <xdr:col>9</xdr:col>
      <xdr:colOff>295275</xdr:colOff>
      <xdr:row>730</xdr:row>
      <xdr:rowOff>180975</xdr:rowOff>
    </xdr:to>
    <xdr:pic>
      <xdr:nvPicPr>
        <xdr:cNvPr id="42" name="Picture 41" descr="Calculate IRR">
          <a:extLst>
            <a:ext uri="{FF2B5EF4-FFF2-40B4-BE49-F238E27FC236}">
              <a16:creationId xmlns:a16="http://schemas.microsoft.com/office/drawing/2014/main"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90525" y="134683500"/>
          <a:ext cx="5391150"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348615</xdr:colOff>
      <xdr:row>735</xdr:row>
      <xdr:rowOff>144780</xdr:rowOff>
    </xdr:from>
    <xdr:to>
      <xdr:col>9</xdr:col>
      <xdr:colOff>253365</xdr:colOff>
      <xdr:row>750</xdr:row>
      <xdr:rowOff>135255</xdr:rowOff>
    </xdr:to>
    <xdr:pic>
      <xdr:nvPicPr>
        <xdr:cNvPr id="43" name="Picture 42" descr="Calculate IRR">
          <a:extLst>
            <a:ext uri="{FF2B5EF4-FFF2-40B4-BE49-F238E27FC236}">
              <a16:creationId xmlns:a16="http://schemas.microsoft.com/office/drawing/2014/main"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48615" y="134378700"/>
          <a:ext cx="5391150"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253365</xdr:colOff>
      <xdr:row>766</xdr:row>
      <xdr:rowOff>154305</xdr:rowOff>
    </xdr:from>
    <xdr:to>
      <xdr:col>9</xdr:col>
      <xdr:colOff>100965</xdr:colOff>
      <xdr:row>786</xdr:row>
      <xdr:rowOff>40005</xdr:rowOff>
    </xdr:to>
    <xdr:pic>
      <xdr:nvPicPr>
        <xdr:cNvPr id="44" name="Picture 43" descr="Unique IRR">
          <a:extLst>
            <a:ext uri="{FF2B5EF4-FFF2-40B4-BE49-F238E27FC236}">
              <a16:creationId xmlns:a16="http://schemas.microsoft.com/office/drawing/2014/main"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53365" y="140057505"/>
          <a:ext cx="5334000" cy="354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408215</xdr:colOff>
      <xdr:row>794</xdr:row>
      <xdr:rowOff>38100</xdr:rowOff>
    </xdr:from>
    <xdr:to>
      <xdr:col>6</xdr:col>
      <xdr:colOff>427265</xdr:colOff>
      <xdr:row>814</xdr:row>
      <xdr:rowOff>76200</xdr:rowOff>
    </xdr:to>
    <xdr:pic>
      <xdr:nvPicPr>
        <xdr:cNvPr id="46" name="Picture 45" descr="Unique Value">
          <a:extLst>
            <a:ext uri="{FF2B5EF4-FFF2-40B4-BE49-F238E27FC236}">
              <a16:creationId xmlns:a16="http://schemas.microsoft.com/office/drawing/2014/main"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408215" y="151295100"/>
          <a:ext cx="3665764"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243114</xdr:colOff>
      <xdr:row>820</xdr:row>
      <xdr:rowOff>174171</xdr:rowOff>
    </xdr:from>
    <xdr:to>
      <xdr:col>9</xdr:col>
      <xdr:colOff>469900</xdr:colOff>
      <xdr:row>837</xdr:row>
      <xdr:rowOff>174171</xdr:rowOff>
    </xdr:to>
    <xdr:pic>
      <xdr:nvPicPr>
        <xdr:cNvPr id="48" name="Picture 47" descr="Multiple IRRs">
          <a:extLst>
            <a:ext uri="{FF2B5EF4-FFF2-40B4-BE49-F238E27FC236}">
              <a16:creationId xmlns:a16="http://schemas.microsoft.com/office/drawing/2014/main"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243114" y="156384171"/>
          <a:ext cx="5696857"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211455</xdr:colOff>
      <xdr:row>839</xdr:row>
      <xdr:rowOff>140970</xdr:rowOff>
    </xdr:from>
    <xdr:to>
      <xdr:col>6</xdr:col>
      <xdr:colOff>268605</xdr:colOff>
      <xdr:row>859</xdr:row>
      <xdr:rowOff>5715</xdr:rowOff>
    </xdr:to>
    <xdr:pic>
      <xdr:nvPicPr>
        <xdr:cNvPr id="49" name="Picture 48" descr="Multiple IRRs result">
          <a:extLst>
            <a:ext uri="{FF2B5EF4-FFF2-40B4-BE49-F238E27FC236}">
              <a16:creationId xmlns:a16="http://schemas.microsoft.com/office/drawing/2014/main"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1455" y="153394410"/>
          <a:ext cx="3714750" cy="3522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310878</xdr:colOff>
      <xdr:row>871</xdr:row>
      <xdr:rowOff>100602</xdr:rowOff>
    </xdr:from>
    <xdr:to>
      <xdr:col>5</xdr:col>
      <xdr:colOff>444227</xdr:colOff>
      <xdr:row>891</xdr:row>
      <xdr:rowOff>100602</xdr:rowOff>
    </xdr:to>
    <xdr:pic>
      <xdr:nvPicPr>
        <xdr:cNvPr id="51" name="Picture 50" descr="Calculating NPV">
          <a:extLst>
            <a:ext uri="{FF2B5EF4-FFF2-40B4-BE49-F238E27FC236}">
              <a16:creationId xmlns:a16="http://schemas.microsoft.com/office/drawing/2014/main"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310878" y="166026102"/>
          <a:ext cx="3172278"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297996</xdr:colOff>
      <xdr:row>896</xdr:row>
      <xdr:rowOff>151039</xdr:rowOff>
    </xdr:from>
    <xdr:to>
      <xdr:col>8</xdr:col>
      <xdr:colOff>31296</xdr:colOff>
      <xdr:row>915</xdr:row>
      <xdr:rowOff>179614</xdr:rowOff>
    </xdr:to>
    <xdr:pic>
      <xdr:nvPicPr>
        <xdr:cNvPr id="52" name="Picture 51" descr="No IRRs">
          <a:extLst>
            <a:ext uri="{FF2B5EF4-FFF2-40B4-BE49-F238E27FC236}">
              <a16:creationId xmlns:a16="http://schemas.microsoft.com/office/drawing/2014/main"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297996" y="170839039"/>
          <a:ext cx="4631871" cy="3648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507002</xdr:colOff>
      <xdr:row>927</xdr:row>
      <xdr:rowOff>117021</xdr:rowOff>
    </xdr:from>
    <xdr:to>
      <xdr:col>6</xdr:col>
      <xdr:colOff>581388</xdr:colOff>
      <xdr:row>946</xdr:row>
      <xdr:rowOff>180521</xdr:rowOff>
    </xdr:to>
    <xdr:pic>
      <xdr:nvPicPr>
        <xdr:cNvPr id="53" name="Picture 52" descr="No IRRs result">
          <a:extLst>
            <a:ext uri="{FF2B5EF4-FFF2-40B4-BE49-F238E27FC236}">
              <a16:creationId xmlns:a16="http://schemas.microsoft.com/office/drawing/2014/main"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507002" y="176710521"/>
          <a:ext cx="3721100" cy="368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196941</xdr:colOff>
      <xdr:row>950</xdr:row>
      <xdr:rowOff>50618</xdr:rowOff>
    </xdr:from>
    <xdr:to>
      <xdr:col>7</xdr:col>
      <xdr:colOff>273141</xdr:colOff>
      <xdr:row>969</xdr:row>
      <xdr:rowOff>121738</xdr:rowOff>
    </xdr:to>
    <xdr:pic>
      <xdr:nvPicPr>
        <xdr:cNvPr id="55" name="Picture 54" descr="No IRRs result">
          <a:extLst>
            <a:ext uri="{FF2B5EF4-FFF2-40B4-BE49-F238E27FC236}">
              <a16:creationId xmlns:a16="http://schemas.microsoft.com/office/drawing/2014/main"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804727" y="181025618"/>
          <a:ext cx="3722914" cy="3690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354692</xdr:colOff>
      <xdr:row>993</xdr:row>
      <xdr:rowOff>127908</xdr:rowOff>
    </xdr:from>
    <xdr:to>
      <xdr:col>7</xdr:col>
      <xdr:colOff>68942</xdr:colOff>
      <xdr:row>1001</xdr:row>
      <xdr:rowOff>48533</xdr:rowOff>
    </xdr:to>
    <xdr:pic>
      <xdr:nvPicPr>
        <xdr:cNvPr id="56" name="Picture 55" descr="Significant Size">
          <a:extLst>
            <a:ext uri="{FF2B5EF4-FFF2-40B4-BE49-F238E27FC236}">
              <a16:creationId xmlns:a16="http://schemas.microsoft.com/office/drawing/2014/main"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354692" y="189294408"/>
          <a:ext cx="3968750" cy="1444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392490</xdr:colOff>
      <xdr:row>1016</xdr:row>
      <xdr:rowOff>171389</xdr:rowOff>
    </xdr:from>
    <xdr:to>
      <xdr:col>8</xdr:col>
      <xdr:colOff>13304</xdr:colOff>
      <xdr:row>1035</xdr:row>
      <xdr:rowOff>14544</xdr:rowOff>
    </xdr:to>
    <xdr:pic>
      <xdr:nvPicPr>
        <xdr:cNvPr id="57" name="Picture 56" descr="Different Cash Flows">
          <a:extLst>
            <a:ext uri="{FF2B5EF4-FFF2-40B4-BE49-F238E27FC236}">
              <a16:creationId xmlns:a16="http://schemas.microsoft.com/office/drawing/2014/main"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92490" y="193719389"/>
          <a:ext cx="4483100" cy="3462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468992</xdr:colOff>
      <xdr:row>1044</xdr:row>
      <xdr:rowOff>125185</xdr:rowOff>
    </xdr:from>
    <xdr:to>
      <xdr:col>7</xdr:col>
      <xdr:colOff>11792</xdr:colOff>
      <xdr:row>1057</xdr:row>
      <xdr:rowOff>188685</xdr:rowOff>
    </xdr:to>
    <xdr:pic>
      <xdr:nvPicPr>
        <xdr:cNvPr id="58" name="Picture 57" descr="XIRR">
          <a:extLst>
            <a:ext uri="{FF2B5EF4-FFF2-40B4-BE49-F238E27FC236}">
              <a16:creationId xmlns:a16="http://schemas.microsoft.com/office/drawing/2014/main"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468992" y="199007185"/>
          <a:ext cx="3797300" cy="254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257175</xdr:colOff>
      <xdr:row>1059</xdr:row>
      <xdr:rowOff>180975</xdr:rowOff>
    </xdr:from>
    <xdr:to>
      <xdr:col>5</xdr:col>
      <xdr:colOff>361950</xdr:colOff>
      <xdr:row>1061</xdr:row>
      <xdr:rowOff>152400</xdr:rowOff>
    </xdr:to>
    <xdr:pic>
      <xdr:nvPicPr>
        <xdr:cNvPr id="60" name="Picture 59" descr="Internal Rate">
          <a:extLst>
            <a:ext uri="{FF2B5EF4-FFF2-40B4-BE49-F238E27FC236}">
              <a16:creationId xmlns:a16="http://schemas.microsoft.com/office/drawing/2014/main"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866775" y="200205975"/>
          <a:ext cx="254317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430892</xdr:colOff>
      <xdr:row>1078</xdr:row>
      <xdr:rowOff>88900</xdr:rowOff>
    </xdr:from>
    <xdr:to>
      <xdr:col>6</xdr:col>
      <xdr:colOff>145142</xdr:colOff>
      <xdr:row>1096</xdr:row>
      <xdr:rowOff>139700</xdr:rowOff>
    </xdr:to>
    <xdr:pic>
      <xdr:nvPicPr>
        <xdr:cNvPr id="61" name="Picture 60" descr="MIRR">
          <a:extLst>
            <a:ext uri="{FF2B5EF4-FFF2-40B4-BE49-F238E27FC236}">
              <a16:creationId xmlns:a16="http://schemas.microsoft.com/office/drawing/2014/main"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430892" y="205447900"/>
          <a:ext cx="3360964" cy="3479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321129</xdr:colOff>
      <xdr:row>1101</xdr:row>
      <xdr:rowOff>168729</xdr:rowOff>
    </xdr:from>
    <xdr:to>
      <xdr:col>7</xdr:col>
      <xdr:colOff>541565</xdr:colOff>
      <xdr:row>1121</xdr:row>
      <xdr:rowOff>168729</xdr:rowOff>
    </xdr:to>
    <xdr:pic>
      <xdr:nvPicPr>
        <xdr:cNvPr id="62" name="Picture 61" descr="Modified IRR">
          <a:extLst>
            <a:ext uri="{FF2B5EF4-FFF2-40B4-BE49-F238E27FC236}">
              <a16:creationId xmlns:a16="http://schemas.microsoft.com/office/drawing/2014/main"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321129" y="209909229"/>
          <a:ext cx="4474936"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40821</xdr:colOff>
      <xdr:row>1131</xdr:row>
      <xdr:rowOff>95250</xdr:rowOff>
    </xdr:from>
    <xdr:to>
      <xdr:col>6</xdr:col>
      <xdr:colOff>172357</xdr:colOff>
      <xdr:row>1152</xdr:row>
      <xdr:rowOff>19050</xdr:rowOff>
    </xdr:to>
    <xdr:pic>
      <xdr:nvPicPr>
        <xdr:cNvPr id="63" name="Picture 62" descr="Modified IRR Result">
          <a:extLst>
            <a:ext uri="{FF2B5EF4-FFF2-40B4-BE49-F238E27FC236}">
              <a16:creationId xmlns:a16="http://schemas.microsoft.com/office/drawing/2014/main"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48607" y="215550750"/>
          <a:ext cx="3170464" cy="392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63500</xdr:rowOff>
    </xdr:from>
    <xdr:to>
      <xdr:col>28</xdr:col>
      <xdr:colOff>497417</xdr:colOff>
      <xdr:row>13</xdr:row>
      <xdr:rowOff>105833</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175683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p>
        <a:p>
          <a:r>
            <a:rPr lang="en-US" sz="14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1400" b="1">
            <a:effectLst/>
          </a:endParaRPr>
        </a:p>
        <a:p>
          <a:r>
            <a:rPr lang="en-US" sz="14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1007" zoomScale="70" zoomScaleNormal="70" workbookViewId="0"/>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94CD0-7B07-40D8-9CA8-76E87CB2B89A}">
  <dimension ref="A1:F155"/>
  <sheetViews>
    <sheetView showGridLines="0" tabSelected="1" zoomScaleNormal="100" workbookViewId="0">
      <selection sqref="A1:E1"/>
    </sheetView>
  </sheetViews>
  <sheetFormatPr defaultRowHeight="15" x14ac:dyDescent="0.25"/>
  <cols>
    <col min="1" max="1" width="20.7109375" bestFit="1" customWidth="1"/>
    <col min="2" max="2" width="15.7109375" bestFit="1" customWidth="1"/>
    <col min="3" max="3" width="36.140625" customWidth="1"/>
    <col min="4" max="4" width="38.28515625" bestFit="1" customWidth="1"/>
    <col min="5" max="5" width="12" bestFit="1" customWidth="1"/>
    <col min="6" max="6" width="15.7109375" customWidth="1"/>
  </cols>
  <sheetData>
    <row r="1" spans="1:6" ht="16.5" thickBot="1" x14ac:dyDescent="0.3">
      <c r="A1" s="81" t="s">
        <v>6</v>
      </c>
      <c r="B1" s="82"/>
      <c r="C1" s="82"/>
      <c r="D1" s="82"/>
      <c r="E1" s="83"/>
    </row>
    <row r="2" spans="1:6" x14ac:dyDescent="0.25">
      <c r="A2" s="6" t="s">
        <v>0</v>
      </c>
      <c r="B2" s="7">
        <v>32000</v>
      </c>
      <c r="C2" s="1"/>
      <c r="D2" s="6" t="s">
        <v>0</v>
      </c>
      <c r="E2" s="7">
        <v>32000</v>
      </c>
    </row>
    <row r="3" spans="1:6" x14ac:dyDescent="0.25">
      <c r="A3" s="4" t="s">
        <v>1</v>
      </c>
      <c r="B3" s="2">
        <v>0.13</v>
      </c>
      <c r="C3" s="1"/>
      <c r="D3" s="4" t="s">
        <v>1</v>
      </c>
      <c r="E3" s="2">
        <v>0.13</v>
      </c>
    </row>
    <row r="4" spans="1:6" x14ac:dyDescent="0.25">
      <c r="A4" s="4" t="s">
        <v>2</v>
      </c>
      <c r="B4" s="2">
        <v>8</v>
      </c>
      <c r="C4" s="1"/>
      <c r="D4" s="4" t="s">
        <v>2</v>
      </c>
      <c r="E4" s="2">
        <v>8</v>
      </c>
    </row>
    <row r="5" spans="1:6" x14ac:dyDescent="0.25">
      <c r="A5" s="4" t="s">
        <v>5</v>
      </c>
      <c r="B5" s="2">
        <v>-6000</v>
      </c>
      <c r="C5" s="1"/>
      <c r="D5" s="4" t="s">
        <v>5</v>
      </c>
      <c r="E5" s="2">
        <v>-6000</v>
      </c>
    </row>
    <row r="6" spans="1:6" x14ac:dyDescent="0.25">
      <c r="A6" s="80" t="s">
        <v>3</v>
      </c>
      <c r="B6" s="80"/>
      <c r="D6" s="80" t="s">
        <v>51</v>
      </c>
      <c r="E6" s="80"/>
    </row>
    <row r="7" spans="1:6" x14ac:dyDescent="0.25">
      <c r="A7" s="4" t="s">
        <v>4</v>
      </c>
      <c r="B7" s="5">
        <f>PV(B3,B4,B5,,0)</f>
        <v>28792.621766665405</v>
      </c>
      <c r="C7" s="1"/>
      <c r="D7" s="4" t="s">
        <v>4</v>
      </c>
      <c r="E7" s="5">
        <f>PV(E3,E4,E5,,1)</f>
        <v>32535.662596331898</v>
      </c>
    </row>
    <row r="8" spans="1:6" ht="15.75" thickBot="1" x14ac:dyDescent="0.3"/>
    <row r="9" spans="1:6" ht="19.5" thickBot="1" x14ac:dyDescent="0.35">
      <c r="A9" s="84" t="s">
        <v>14</v>
      </c>
      <c r="B9" s="85"/>
      <c r="C9" s="85"/>
      <c r="D9" s="85"/>
      <c r="E9" s="85"/>
      <c r="F9" s="86"/>
    </row>
    <row r="11" spans="1:6" x14ac:dyDescent="0.25">
      <c r="A11" s="2" t="s">
        <v>7</v>
      </c>
      <c r="B11" s="2">
        <v>0.12</v>
      </c>
      <c r="D11" s="2" t="s">
        <v>7</v>
      </c>
      <c r="E11" s="2">
        <v>0.16</v>
      </c>
    </row>
    <row r="12" spans="1:6" x14ac:dyDescent="0.25">
      <c r="A12" s="2" t="s">
        <v>8</v>
      </c>
      <c r="B12" s="2">
        <f>B11/12</f>
        <v>0.01</v>
      </c>
      <c r="D12" s="2" t="s">
        <v>8</v>
      </c>
      <c r="E12" s="2">
        <f>E11/12</f>
        <v>1.3333333333333334E-2</v>
      </c>
    </row>
    <row r="13" spans="1:6" x14ac:dyDescent="0.25">
      <c r="A13" s="2" t="s">
        <v>9</v>
      </c>
      <c r="B13" s="2">
        <v>25</v>
      </c>
      <c r="D13" s="2" t="s">
        <v>9</v>
      </c>
      <c r="E13" s="2">
        <v>8</v>
      </c>
    </row>
    <row r="14" spans="1:6" x14ac:dyDescent="0.25">
      <c r="A14" s="2" t="s">
        <v>10</v>
      </c>
      <c r="B14" s="2">
        <f>B13*12</f>
        <v>300</v>
      </c>
      <c r="D14" s="2" t="s">
        <v>11</v>
      </c>
      <c r="E14" s="2">
        <v>-100000</v>
      </c>
    </row>
    <row r="15" spans="1:6" x14ac:dyDescent="0.25">
      <c r="A15" s="2" t="s">
        <v>11</v>
      </c>
      <c r="B15" s="2">
        <v>-5000000</v>
      </c>
      <c r="D15" s="2" t="s">
        <v>12</v>
      </c>
      <c r="E15" s="2">
        <v>0</v>
      </c>
    </row>
    <row r="16" spans="1:6" x14ac:dyDescent="0.25">
      <c r="A16" s="2" t="s">
        <v>12</v>
      </c>
      <c r="B16" s="2">
        <v>0</v>
      </c>
      <c r="D16" s="2" t="s">
        <v>13</v>
      </c>
      <c r="E16" s="2">
        <v>0</v>
      </c>
    </row>
    <row r="17" spans="1:6" x14ac:dyDescent="0.25">
      <c r="A17" s="2" t="s">
        <v>13</v>
      </c>
      <c r="B17" s="2">
        <v>1</v>
      </c>
      <c r="D17" s="2" t="s">
        <v>14</v>
      </c>
      <c r="E17" s="8">
        <f>PMT(E12,E13,E14,,0)</f>
        <v>13261.587371330586</v>
      </c>
    </row>
    <row r="18" spans="1:6" x14ac:dyDescent="0.25">
      <c r="A18" s="2" t="s">
        <v>14</v>
      </c>
      <c r="B18" s="8">
        <f>PMT(B12,B14,B15,,1)</f>
        <v>52139.809019684551</v>
      </c>
    </row>
    <row r="19" spans="1:6" ht="15.75" thickBot="1" x14ac:dyDescent="0.3"/>
    <row r="20" spans="1:6" ht="30.75" thickBot="1" x14ac:dyDescent="0.3">
      <c r="A20" s="2" t="s">
        <v>8</v>
      </c>
      <c r="B20" s="2">
        <v>1.2999999999999999E-2</v>
      </c>
      <c r="D20" s="22" t="s">
        <v>21</v>
      </c>
    </row>
    <row r="21" spans="1:6" x14ac:dyDescent="0.25">
      <c r="A21" s="2" t="s">
        <v>15</v>
      </c>
      <c r="B21" s="2">
        <v>8</v>
      </c>
      <c r="D21" s="19">
        <f>D29+D30</f>
        <v>-2132.2333374657851</v>
      </c>
    </row>
    <row r="22" spans="1:6" ht="15.75" thickBot="1" x14ac:dyDescent="0.3">
      <c r="A22" s="2" t="s">
        <v>11</v>
      </c>
      <c r="B22" s="2">
        <v>100000</v>
      </c>
      <c r="D22" s="20"/>
    </row>
    <row r="23" spans="1:6" ht="15.75" thickBot="1" x14ac:dyDescent="0.3">
      <c r="A23" s="2" t="s">
        <v>12</v>
      </c>
      <c r="B23" s="2">
        <v>0</v>
      </c>
      <c r="D23" s="21" t="s">
        <v>22</v>
      </c>
    </row>
    <row r="24" spans="1:6" x14ac:dyDescent="0.25">
      <c r="A24" s="2" t="s">
        <v>13</v>
      </c>
      <c r="B24" s="2">
        <v>0</v>
      </c>
      <c r="D24" s="19"/>
    </row>
    <row r="25" spans="1:6" x14ac:dyDescent="0.25">
      <c r="A25" s="2" t="s">
        <v>14</v>
      </c>
      <c r="B25" s="9">
        <f>PMT(B20,B21,B22,,0)</f>
        <v>-13242.267163680835</v>
      </c>
      <c r="D25" s="3">
        <f>E29+E30</f>
        <v>-24352.300989895884</v>
      </c>
    </row>
    <row r="26" spans="1:6" ht="15.75" thickBot="1" x14ac:dyDescent="0.3"/>
    <row r="27" spans="1:6" ht="15.75" thickBot="1" x14ac:dyDescent="0.3">
      <c r="A27" s="16" t="s">
        <v>16</v>
      </c>
      <c r="B27" s="17" t="s">
        <v>17</v>
      </c>
      <c r="C27" s="17" t="s">
        <v>14</v>
      </c>
      <c r="D27" s="17" t="s">
        <v>18</v>
      </c>
      <c r="E27" s="17" t="s">
        <v>19</v>
      </c>
      <c r="F27" s="18" t="s">
        <v>20</v>
      </c>
    </row>
    <row r="28" spans="1:6" x14ac:dyDescent="0.25">
      <c r="A28" s="13">
        <v>1</v>
      </c>
      <c r="B28" s="14">
        <f>B22</f>
        <v>100000</v>
      </c>
      <c r="C28" s="14">
        <f>-$B$25</f>
        <v>13242.267163680835</v>
      </c>
      <c r="D28" s="14">
        <f>IPMT($B$20,A28,$B$21,$B$22,,0)</f>
        <v>-1300</v>
      </c>
      <c r="E28" s="14">
        <f>PPMT($B$20,A28,$B$21,$B$22,,0)</f>
        <v>-11942.267163680835</v>
      </c>
      <c r="F28" s="15">
        <f>B28-(C28+D28)</f>
        <v>88057.732836319163</v>
      </c>
    </row>
    <row r="29" spans="1:6" x14ac:dyDescent="0.25">
      <c r="A29" s="10">
        <f>A28+1</f>
        <v>2</v>
      </c>
      <c r="B29" s="3">
        <f>B28-(C28+D28)</f>
        <v>88057.732836319163</v>
      </c>
      <c r="C29" s="3">
        <f>-$B$25</f>
        <v>13242.267163680835</v>
      </c>
      <c r="D29" s="14">
        <f t="shared" ref="D29:D35" si="0">IPMT($B$20,A29,$B$21,$B$22,,0)</f>
        <v>-1144.7505268721491</v>
      </c>
      <c r="E29" s="14">
        <f t="shared" ref="E29:E35" si="1">PPMT($B$20,A29,$B$21,$B$22,,0)</f>
        <v>-12097.516636808687</v>
      </c>
      <c r="F29" s="15">
        <f t="shared" ref="F29:F35" si="2">B29-(C29+D29)</f>
        <v>75960.216199510469</v>
      </c>
    </row>
    <row r="30" spans="1:6" x14ac:dyDescent="0.25">
      <c r="A30" s="10">
        <f>A29+1</f>
        <v>3</v>
      </c>
      <c r="B30" s="3">
        <f t="shared" ref="B30:B35" si="3">B29-(C29+D29)</f>
        <v>75960.216199510469</v>
      </c>
      <c r="C30" s="3">
        <f>-$B$25</f>
        <v>13242.267163680835</v>
      </c>
      <c r="D30" s="14">
        <f t="shared" si="0"/>
        <v>-987.48281059363603</v>
      </c>
      <c r="E30" s="14">
        <f t="shared" si="1"/>
        <v>-12254.7843530872</v>
      </c>
      <c r="F30" s="15">
        <f t="shared" si="2"/>
        <v>63705.431846423271</v>
      </c>
    </row>
    <row r="31" spans="1:6" x14ac:dyDescent="0.25">
      <c r="A31" s="10">
        <f>A30+1</f>
        <v>4</v>
      </c>
      <c r="B31" s="3">
        <f t="shared" si="3"/>
        <v>63705.431846423271</v>
      </c>
      <c r="C31" s="3">
        <f>-$B$25</f>
        <v>13242.267163680835</v>
      </c>
      <c r="D31" s="14">
        <f t="shared" si="0"/>
        <v>-828.17061400350269</v>
      </c>
      <c r="E31" s="14">
        <f t="shared" si="1"/>
        <v>-12414.096549677333</v>
      </c>
      <c r="F31" s="15">
        <f t="shared" si="2"/>
        <v>51291.335296745936</v>
      </c>
    </row>
    <row r="32" spans="1:6" x14ac:dyDescent="0.25">
      <c r="A32" s="10">
        <f>A31+1</f>
        <v>5</v>
      </c>
      <c r="B32" s="3">
        <f t="shared" si="3"/>
        <v>51291.335296745936</v>
      </c>
      <c r="C32" s="3">
        <f>-$B$25</f>
        <v>13242.267163680835</v>
      </c>
      <c r="D32" s="14">
        <f t="shared" si="0"/>
        <v>-666.78735885769731</v>
      </c>
      <c r="E32" s="14">
        <f t="shared" si="1"/>
        <v>-12575.479804823137</v>
      </c>
      <c r="F32" s="15">
        <f t="shared" si="2"/>
        <v>38715.855491922797</v>
      </c>
    </row>
    <row r="33" spans="1:6" x14ac:dyDescent="0.25">
      <c r="A33" s="10">
        <f>A32+1</f>
        <v>6</v>
      </c>
      <c r="B33" s="3">
        <f t="shared" si="3"/>
        <v>38715.855491922797</v>
      </c>
      <c r="C33" s="3">
        <f>-$B$25</f>
        <v>13242.267163680835</v>
      </c>
      <c r="D33" s="14">
        <f t="shared" si="0"/>
        <v>-503.30612139499652</v>
      </c>
      <c r="E33" s="14">
        <f t="shared" si="1"/>
        <v>-12738.961042285839</v>
      </c>
      <c r="F33" s="15">
        <f t="shared" si="2"/>
        <v>25976.894449636959</v>
      </c>
    </row>
    <row r="34" spans="1:6" x14ac:dyDescent="0.25">
      <c r="A34" s="10">
        <f>A33+1</f>
        <v>7</v>
      </c>
      <c r="B34" s="3">
        <f t="shared" si="3"/>
        <v>25976.894449636959</v>
      </c>
      <c r="C34" s="3">
        <f>-$B$25</f>
        <v>13242.267163680835</v>
      </c>
      <c r="D34" s="14">
        <f t="shared" si="0"/>
        <v>-337.69962784528065</v>
      </c>
      <c r="E34" s="14">
        <f t="shared" si="1"/>
        <v>-12904.567535835553</v>
      </c>
      <c r="F34" s="15">
        <f t="shared" si="2"/>
        <v>13072.326913801404</v>
      </c>
    </row>
    <row r="35" spans="1:6" ht="15.75" thickBot="1" x14ac:dyDescent="0.3">
      <c r="A35" s="11">
        <f>A34+1</f>
        <v>8</v>
      </c>
      <c r="B35" s="3">
        <f t="shared" si="3"/>
        <v>13072.326913801404</v>
      </c>
      <c r="C35" s="12">
        <f>-$B$25</f>
        <v>13242.267163680835</v>
      </c>
      <c r="D35" s="14">
        <f t="shared" si="0"/>
        <v>-169.94024987941845</v>
      </c>
      <c r="E35" s="14">
        <f t="shared" si="1"/>
        <v>-13072.326913801417</v>
      </c>
      <c r="F35" s="15">
        <f t="shared" si="2"/>
        <v>0</v>
      </c>
    </row>
    <row r="36" spans="1:6" ht="15.75" thickBot="1" x14ac:dyDescent="0.3"/>
    <row r="37" spans="1:6" x14ac:dyDescent="0.25">
      <c r="A37" s="25" t="s">
        <v>23</v>
      </c>
      <c r="B37" s="26">
        <v>100000</v>
      </c>
    </row>
    <row r="38" spans="1:6" x14ac:dyDescent="0.25">
      <c r="A38" s="10" t="s">
        <v>24</v>
      </c>
      <c r="B38" s="27">
        <v>15</v>
      </c>
    </row>
    <row r="39" spans="1:6" x14ac:dyDescent="0.25">
      <c r="A39" s="10" t="s">
        <v>14</v>
      </c>
      <c r="B39" s="27">
        <v>-12000</v>
      </c>
    </row>
    <row r="40" spans="1:6" ht="15.75" thickBot="1" x14ac:dyDescent="0.3">
      <c r="A40" s="11" t="s">
        <v>18</v>
      </c>
      <c r="B40" s="28">
        <f>RATE(B38,B39,B37,,0)</f>
        <v>8.4417979849322686E-2</v>
      </c>
    </row>
    <row r="41" spans="1:6" x14ac:dyDescent="0.25">
      <c r="A41" s="1"/>
      <c r="B41" s="30"/>
    </row>
    <row r="42" spans="1:6" ht="16.5" thickBot="1" x14ac:dyDescent="0.3">
      <c r="A42" s="87" t="s">
        <v>25</v>
      </c>
      <c r="B42" s="87"/>
    </row>
    <row r="43" spans="1:6" x14ac:dyDescent="0.25">
      <c r="A43" s="25" t="s">
        <v>23</v>
      </c>
      <c r="B43" s="26">
        <v>100000</v>
      </c>
    </row>
    <row r="44" spans="1:6" x14ac:dyDescent="0.25">
      <c r="A44" s="10" t="s">
        <v>18</v>
      </c>
      <c r="B44" s="27">
        <v>0.1</v>
      </c>
    </row>
    <row r="45" spans="1:6" x14ac:dyDescent="0.25">
      <c r="A45" s="10" t="s">
        <v>14</v>
      </c>
      <c r="B45" s="27">
        <v>-15000</v>
      </c>
    </row>
    <row r="46" spans="1:6" ht="15.75" thickBot="1" x14ac:dyDescent="0.3">
      <c r="A46" s="11" t="s">
        <v>24</v>
      </c>
      <c r="B46" s="29">
        <f>NPER(B44,B45,B43,,0)</f>
        <v>11.526704607247604</v>
      </c>
    </row>
    <row r="47" spans="1:6" x14ac:dyDescent="0.25">
      <c r="A47" s="1"/>
      <c r="B47" s="50"/>
    </row>
    <row r="48" spans="1:6" ht="15.75" x14ac:dyDescent="0.25">
      <c r="A48" s="79" t="s">
        <v>36</v>
      </c>
      <c r="B48" s="79"/>
      <c r="C48" s="79"/>
      <c r="D48" s="79"/>
      <c r="E48" s="79"/>
    </row>
    <row r="50" spans="1:5" x14ac:dyDescent="0.25">
      <c r="A50" s="2" t="s">
        <v>1</v>
      </c>
      <c r="B50" s="57">
        <v>0.2</v>
      </c>
      <c r="C50" s="2"/>
    </row>
    <row r="51" spans="1:5" x14ac:dyDescent="0.25">
      <c r="A51" s="2"/>
      <c r="B51" s="88" t="s">
        <v>26</v>
      </c>
      <c r="C51" s="89"/>
    </row>
    <row r="52" spans="1:5" x14ac:dyDescent="0.25">
      <c r="A52" s="57" t="s">
        <v>27</v>
      </c>
      <c r="B52" s="57" t="s">
        <v>28</v>
      </c>
      <c r="C52" s="57" t="s">
        <v>29</v>
      </c>
    </row>
    <row r="53" spans="1:5" x14ac:dyDescent="0.25">
      <c r="A53" s="2">
        <v>1</v>
      </c>
      <c r="B53" s="2">
        <v>-10000</v>
      </c>
      <c r="C53" s="2">
        <v>-5000</v>
      </c>
    </row>
    <row r="54" spans="1:5" x14ac:dyDescent="0.25">
      <c r="A54" s="2">
        <v>2</v>
      </c>
      <c r="B54" s="2">
        <v>25000</v>
      </c>
      <c r="C54" s="2">
        <v>20000</v>
      </c>
    </row>
    <row r="55" spans="1:5" x14ac:dyDescent="0.25">
      <c r="A55" s="2">
        <v>3</v>
      </c>
      <c r="B55" s="2">
        <v>-7000</v>
      </c>
      <c r="C55" s="2">
        <v>-8000</v>
      </c>
    </row>
    <row r="56" spans="1:5" x14ac:dyDescent="0.25">
      <c r="A56" s="2" t="s">
        <v>30</v>
      </c>
      <c r="B56" s="2">
        <f>SUM(B53:B55)</f>
        <v>8000</v>
      </c>
      <c r="C56" s="2">
        <f>SUM(C53:C55)</f>
        <v>7000</v>
      </c>
    </row>
    <row r="58" spans="1:5" x14ac:dyDescent="0.25">
      <c r="A58" s="2" t="s">
        <v>31</v>
      </c>
      <c r="B58" s="3">
        <f>NPV($B$50,B53,B54,B55)</f>
        <v>4976.851851851854</v>
      </c>
      <c r="C58" s="3">
        <f>NPV($B$50,C53,C54,C55)</f>
        <v>5092.592592592594</v>
      </c>
    </row>
    <row r="59" spans="1:5" x14ac:dyDescent="0.25">
      <c r="A59" s="2" t="s">
        <v>32</v>
      </c>
      <c r="B59" s="3">
        <f>B53+NPV(B50,B54:B55)</f>
        <v>5972.2222222222208</v>
      </c>
      <c r="C59" s="3">
        <f>C53+NPV(B50,C54:C55)</f>
        <v>6111.1111111111113</v>
      </c>
    </row>
    <row r="60" spans="1:5" x14ac:dyDescent="0.25">
      <c r="A60" s="2" t="s">
        <v>33</v>
      </c>
      <c r="B60" s="3">
        <f>SQRT(1+B50)*B58</f>
        <v>5451.8680492412386</v>
      </c>
      <c r="C60" s="3">
        <f>SQRT(1+B50)*C58</f>
        <v>5578.6556782933594</v>
      </c>
    </row>
    <row r="61" spans="1:5" ht="15.75" thickBot="1" x14ac:dyDescent="0.3"/>
    <row r="62" spans="1:5" x14ac:dyDescent="0.25">
      <c r="A62" s="51" t="s">
        <v>1</v>
      </c>
      <c r="B62" s="52">
        <v>0.2</v>
      </c>
      <c r="D62" s="51" t="s">
        <v>1</v>
      </c>
      <c r="E62" s="52">
        <v>0.2</v>
      </c>
    </row>
    <row r="63" spans="1:5" ht="15.75" thickBot="1" x14ac:dyDescent="0.3">
      <c r="A63" s="55" t="s">
        <v>34</v>
      </c>
      <c r="B63" s="56" t="s">
        <v>26</v>
      </c>
      <c r="D63" s="53" t="s">
        <v>34</v>
      </c>
      <c r="E63" s="54" t="s">
        <v>26</v>
      </c>
    </row>
    <row r="64" spans="1:5" x14ac:dyDescent="0.25">
      <c r="A64" s="33">
        <v>42536</v>
      </c>
      <c r="B64" s="27">
        <v>5000</v>
      </c>
      <c r="D64" s="39">
        <v>42078</v>
      </c>
      <c r="E64" s="40">
        <v>0</v>
      </c>
    </row>
    <row r="65" spans="1:5" x14ac:dyDescent="0.25">
      <c r="A65" s="33">
        <v>42657</v>
      </c>
      <c r="B65" s="27">
        <v>5143</v>
      </c>
      <c r="D65" s="33">
        <v>42536</v>
      </c>
      <c r="E65" s="27">
        <v>5000</v>
      </c>
    </row>
    <row r="66" spans="1:5" x14ac:dyDescent="0.25">
      <c r="A66" s="33">
        <v>42855</v>
      </c>
      <c r="B66" s="27">
        <v>8838</v>
      </c>
      <c r="D66" s="33">
        <v>42657</v>
      </c>
      <c r="E66" s="27">
        <v>5143</v>
      </c>
    </row>
    <row r="67" spans="1:5" x14ac:dyDescent="0.25">
      <c r="A67" s="33">
        <v>42684</v>
      </c>
      <c r="B67" s="27">
        <v>-4893</v>
      </c>
      <c r="D67" s="33">
        <v>42855</v>
      </c>
      <c r="E67" s="27">
        <v>8838</v>
      </c>
    </row>
    <row r="68" spans="1:5" x14ac:dyDescent="0.25">
      <c r="A68" s="33">
        <v>42629</v>
      </c>
      <c r="B68" s="27">
        <v>-2134</v>
      </c>
      <c r="D68" s="33">
        <v>42684</v>
      </c>
      <c r="E68" s="27">
        <v>-4893</v>
      </c>
    </row>
    <row r="69" spans="1:5" x14ac:dyDescent="0.25">
      <c r="A69" s="33">
        <v>42843</v>
      </c>
      <c r="B69" s="27">
        <v>8047</v>
      </c>
      <c r="D69" s="33">
        <v>42629</v>
      </c>
      <c r="E69" s="27">
        <v>-2134</v>
      </c>
    </row>
    <row r="70" spans="1:5" x14ac:dyDescent="0.25">
      <c r="A70" s="33">
        <v>42609</v>
      </c>
      <c r="B70" s="27">
        <v>3908</v>
      </c>
      <c r="D70" s="33">
        <v>42843</v>
      </c>
      <c r="E70" s="27">
        <v>8047</v>
      </c>
    </row>
    <row r="71" spans="1:5" ht="15.75" thickBot="1" x14ac:dyDescent="0.3">
      <c r="A71" s="34">
        <v>42568</v>
      </c>
      <c r="B71" s="35">
        <v>-4007</v>
      </c>
      <c r="D71" s="36">
        <v>42609</v>
      </c>
      <c r="E71" s="37">
        <v>3908</v>
      </c>
    </row>
    <row r="72" spans="1:5" ht="15.75" thickBot="1" x14ac:dyDescent="0.3">
      <c r="D72" s="34">
        <v>42568</v>
      </c>
      <c r="E72" s="35">
        <v>-4007</v>
      </c>
    </row>
    <row r="73" spans="1:5" ht="15.75" thickBot="1" x14ac:dyDescent="0.3">
      <c r="A73" s="31" t="s">
        <v>35</v>
      </c>
      <c r="B73" s="32">
        <f>XNPV(B62,B64:B71,A64:A71)</f>
        <v>17523.654500894841</v>
      </c>
      <c r="D73" s="23" t="s">
        <v>52</v>
      </c>
      <c r="E73" s="38">
        <f>XNPV(E62,E64:E72,D64:D72)</f>
        <v>13940.183426721771</v>
      </c>
    </row>
    <row r="74" spans="1:5" ht="15.75" thickBot="1" x14ac:dyDescent="0.3"/>
    <row r="75" spans="1:5" ht="15.75" thickBot="1" x14ac:dyDescent="0.3">
      <c r="A75" s="58" t="s">
        <v>26</v>
      </c>
      <c r="B75" s="59" t="s">
        <v>1</v>
      </c>
      <c r="C75" s="60" t="s">
        <v>35</v>
      </c>
    </row>
    <row r="76" spans="1:5" x14ac:dyDescent="0.25">
      <c r="A76" s="47">
        <v>10000</v>
      </c>
      <c r="B76" s="48">
        <v>0.08</v>
      </c>
      <c r="C76" s="49">
        <f>NPV(B76,$A$76:$A$79)</f>
        <v>-304.94918532819202</v>
      </c>
    </row>
    <row r="77" spans="1:5" x14ac:dyDescent="0.25">
      <c r="A77" s="43">
        <v>-5000</v>
      </c>
      <c r="B77" s="45">
        <v>8.5000000000000006E-2</v>
      </c>
      <c r="C77" s="49">
        <f t="shared" ref="C77:C84" si="4">NPV(B77,$A$76:$A$79)</f>
        <v>-242.25684036084584</v>
      </c>
    </row>
    <row r="78" spans="1:5" x14ac:dyDescent="0.25">
      <c r="A78" s="43">
        <v>-8500</v>
      </c>
      <c r="B78" s="45">
        <v>0.09</v>
      </c>
      <c r="C78" s="49">
        <f t="shared" si="4"/>
        <v>-180.79719811594737</v>
      </c>
    </row>
    <row r="79" spans="1:5" ht="15.75" thickBot="1" x14ac:dyDescent="0.3">
      <c r="A79" s="44">
        <v>2000</v>
      </c>
      <c r="B79" s="45">
        <v>9.5000000000000001E-2</v>
      </c>
      <c r="C79" s="49">
        <f t="shared" si="4"/>
        <v>-120.54389452858119</v>
      </c>
    </row>
    <row r="80" spans="1:5" x14ac:dyDescent="0.25">
      <c r="A80" s="1"/>
      <c r="B80" s="45">
        <v>0.1</v>
      </c>
      <c r="C80" s="49">
        <f t="shared" si="4"/>
        <v>-61.471210982855276</v>
      </c>
    </row>
    <row r="81" spans="1:6" x14ac:dyDescent="0.25">
      <c r="A81" s="1"/>
      <c r="B81" s="90">
        <v>0.1053</v>
      </c>
      <c r="C81" s="91">
        <f t="shared" si="4"/>
        <v>-0.11523532268666639</v>
      </c>
      <c r="D81" t="s">
        <v>38</v>
      </c>
    </row>
    <row r="82" spans="1:6" x14ac:dyDescent="0.25">
      <c r="A82" s="1"/>
      <c r="B82" s="45">
        <v>0.11</v>
      </c>
      <c r="C82" s="49">
        <f t="shared" si="4"/>
        <v>53.232050020658598</v>
      </c>
    </row>
    <row r="83" spans="1:6" x14ac:dyDescent="0.25">
      <c r="A83" s="1"/>
      <c r="B83" s="45">
        <v>0.115</v>
      </c>
      <c r="C83" s="49">
        <f t="shared" si="4"/>
        <v>108.91099578129308</v>
      </c>
    </row>
    <row r="84" spans="1:6" ht="15.75" thickBot="1" x14ac:dyDescent="0.3">
      <c r="A84" s="1"/>
      <c r="B84" s="46">
        <v>0.12</v>
      </c>
      <c r="C84" s="49">
        <f t="shared" si="4"/>
        <v>163.50609121199599</v>
      </c>
    </row>
    <row r="85" spans="1:6" x14ac:dyDescent="0.25">
      <c r="B85" s="41"/>
    </row>
    <row r="86" spans="1:6" ht="15.75" x14ac:dyDescent="0.25">
      <c r="A86" s="79" t="s">
        <v>38</v>
      </c>
      <c r="B86" s="79"/>
      <c r="C86" s="79"/>
      <c r="D86" s="79"/>
      <c r="E86" s="79"/>
      <c r="F86" s="79"/>
    </row>
    <row r="87" spans="1:6" ht="15.75" thickBot="1" x14ac:dyDescent="0.3"/>
    <row r="88" spans="1:6" ht="15.75" thickBot="1" x14ac:dyDescent="0.3">
      <c r="A88" s="57" t="s">
        <v>37</v>
      </c>
      <c r="C88" s="75" t="s">
        <v>37</v>
      </c>
      <c r="D88" s="59" t="s">
        <v>39</v>
      </c>
      <c r="E88" s="76" t="s">
        <v>38</v>
      </c>
    </row>
    <row r="89" spans="1:6" x14ac:dyDescent="0.25">
      <c r="A89" s="2">
        <v>10000</v>
      </c>
      <c r="C89" s="63">
        <v>10000</v>
      </c>
      <c r="D89" s="13"/>
      <c r="E89" s="64">
        <f>IRR($C$89:$C$92,D89)</f>
        <v>0.10531005918668623</v>
      </c>
    </row>
    <row r="90" spans="1:6" x14ac:dyDescent="0.25">
      <c r="A90" s="2">
        <v>-5000</v>
      </c>
      <c r="C90" s="62">
        <v>-5000</v>
      </c>
      <c r="D90" s="10">
        <v>0.05</v>
      </c>
      <c r="E90" s="64">
        <f t="shared" ref="E90:E99" si="5">IRR($C$89:$C$92,D90)</f>
        <v>0.10531005918673531</v>
      </c>
    </row>
    <row r="91" spans="1:6" x14ac:dyDescent="0.25">
      <c r="A91" s="2">
        <v>-8500</v>
      </c>
      <c r="C91" s="62">
        <v>-8500</v>
      </c>
      <c r="D91" s="10">
        <v>0.15</v>
      </c>
      <c r="E91" s="64">
        <f t="shared" si="5"/>
        <v>0.10531005918673553</v>
      </c>
    </row>
    <row r="92" spans="1:6" x14ac:dyDescent="0.25">
      <c r="A92" s="2">
        <v>2000</v>
      </c>
      <c r="C92" s="62">
        <v>2000</v>
      </c>
      <c r="D92" s="10">
        <v>0.2</v>
      </c>
      <c r="E92" s="64">
        <f t="shared" si="5"/>
        <v>0.10531005918672065</v>
      </c>
    </row>
    <row r="93" spans="1:6" ht="15.75" thickBot="1" x14ac:dyDescent="0.3">
      <c r="D93" s="10">
        <v>0.25</v>
      </c>
      <c r="E93" s="64">
        <f t="shared" si="5"/>
        <v>0.10531005918632652</v>
      </c>
    </row>
    <row r="94" spans="1:6" ht="15.75" thickBot="1" x14ac:dyDescent="0.3">
      <c r="A94" s="77" t="s">
        <v>38</v>
      </c>
      <c r="D94" s="10">
        <v>0.3</v>
      </c>
      <c r="E94" s="64">
        <f t="shared" si="5"/>
        <v>0.10531005918673553</v>
      </c>
    </row>
    <row r="95" spans="1:6" ht="15.75" thickBot="1" x14ac:dyDescent="0.3">
      <c r="A95" s="61">
        <f>IRR(A89:A92)</f>
        <v>0.1053100591867342</v>
      </c>
      <c r="D95" s="10">
        <v>0.35</v>
      </c>
      <c r="E95" s="64">
        <f t="shared" si="5"/>
        <v>0.10531005918673553</v>
      </c>
    </row>
    <row r="96" spans="1:6" x14ac:dyDescent="0.25">
      <c r="D96" s="10">
        <v>0.4</v>
      </c>
      <c r="E96" s="64">
        <f t="shared" si="5"/>
        <v>0.10531005918673553</v>
      </c>
    </row>
    <row r="97" spans="1:5" x14ac:dyDescent="0.25">
      <c r="D97" s="10">
        <v>0.45</v>
      </c>
      <c r="E97" s="64">
        <f t="shared" si="5"/>
        <v>0.10531005918673575</v>
      </c>
    </row>
    <row r="98" spans="1:5" x14ac:dyDescent="0.25">
      <c r="D98" s="10">
        <v>0.5</v>
      </c>
      <c r="E98" s="64">
        <f t="shared" si="5"/>
        <v>0.10531005918673619</v>
      </c>
    </row>
    <row r="99" spans="1:5" ht="15.75" thickBot="1" x14ac:dyDescent="0.3">
      <c r="D99" s="11">
        <v>0.55000000000000004</v>
      </c>
      <c r="E99" s="64">
        <f t="shared" si="5"/>
        <v>0.1053100591867373</v>
      </c>
    </row>
    <row r="101" spans="1:5" ht="15.75" thickBot="1" x14ac:dyDescent="0.3"/>
    <row r="102" spans="1:5" ht="15.75" thickBot="1" x14ac:dyDescent="0.3">
      <c r="A102" s="78" t="s">
        <v>37</v>
      </c>
      <c r="B102" s="16" t="s">
        <v>39</v>
      </c>
      <c r="C102" s="18" t="s">
        <v>38</v>
      </c>
    </row>
    <row r="103" spans="1:5" x14ac:dyDescent="0.25">
      <c r="A103" s="63">
        <v>-20000</v>
      </c>
      <c r="B103" s="13"/>
      <c r="C103" s="64">
        <f>IRR($A$103:$A$106,B103)</f>
        <v>-9.5909414154996986E-2</v>
      </c>
    </row>
    <row r="104" spans="1:5" x14ac:dyDescent="0.25">
      <c r="A104" s="62">
        <v>82000</v>
      </c>
      <c r="B104" s="45">
        <v>0.15</v>
      </c>
      <c r="C104" s="64">
        <f t="shared" ref="C104:C113" si="6">IRR($A$103:$A$106,B104)</f>
        <v>-9.5909414155059047E-2</v>
      </c>
    </row>
    <row r="105" spans="1:5" x14ac:dyDescent="0.25">
      <c r="A105" s="62">
        <v>-60000</v>
      </c>
      <c r="B105" s="45">
        <v>0.2</v>
      </c>
      <c r="C105" s="64">
        <f t="shared" si="6"/>
        <v>-9.5909414154996986E-2</v>
      </c>
    </row>
    <row r="106" spans="1:5" x14ac:dyDescent="0.25">
      <c r="A106" s="62">
        <v>2000</v>
      </c>
      <c r="B106" s="45">
        <v>0.25</v>
      </c>
      <c r="C106" s="64">
        <f t="shared" si="6"/>
        <v>-9.5909414153667494E-2</v>
      </c>
    </row>
    <row r="107" spans="1:5" x14ac:dyDescent="0.25">
      <c r="B107" s="45">
        <v>0.3</v>
      </c>
      <c r="C107" s="64">
        <f t="shared" si="6"/>
        <v>-9.590941415486065E-2</v>
      </c>
      <c r="D107" s="92"/>
    </row>
    <row r="108" spans="1:5" x14ac:dyDescent="0.25">
      <c r="B108" s="45">
        <v>0.35</v>
      </c>
      <c r="C108" s="64">
        <f t="shared" si="6"/>
        <v>-9.5909414154996986E-2</v>
      </c>
      <c r="D108" s="92"/>
    </row>
    <row r="109" spans="1:5" x14ac:dyDescent="0.25">
      <c r="B109" s="45">
        <v>0.4</v>
      </c>
      <c r="C109" s="64">
        <f t="shared" si="6"/>
        <v>-9.5909414154997874E-2</v>
      </c>
    </row>
    <row r="110" spans="1:5" x14ac:dyDescent="0.25">
      <c r="B110" s="45">
        <v>0.45</v>
      </c>
      <c r="C110" s="64">
        <f t="shared" si="6"/>
        <v>2.160916914048538</v>
      </c>
    </row>
    <row r="111" spans="1:5" x14ac:dyDescent="0.25">
      <c r="B111" s="45">
        <v>0.5</v>
      </c>
      <c r="C111" s="64">
        <f t="shared" si="6"/>
        <v>2.1609169140534945</v>
      </c>
    </row>
    <row r="112" spans="1:5" x14ac:dyDescent="0.25">
      <c r="B112" s="45">
        <v>0.55000000000000004</v>
      </c>
      <c r="C112" s="64">
        <f t="shared" si="6"/>
        <v>2.1609169140387743</v>
      </c>
    </row>
    <row r="113" spans="1:3" ht="15.75" thickBot="1" x14ac:dyDescent="0.3">
      <c r="B113" s="46">
        <v>0.6</v>
      </c>
      <c r="C113" s="64">
        <f t="shared" si="6"/>
        <v>2.1609169140492739</v>
      </c>
    </row>
    <row r="115" spans="1:3" ht="15.75" thickBot="1" x14ac:dyDescent="0.3"/>
    <row r="116" spans="1:3" ht="15.75" thickBot="1" x14ac:dyDescent="0.3">
      <c r="A116" s="58" t="s">
        <v>37</v>
      </c>
      <c r="B116" s="59" t="s">
        <v>39</v>
      </c>
      <c r="C116" s="76" t="s">
        <v>38</v>
      </c>
    </row>
    <row r="117" spans="1:3" x14ac:dyDescent="0.25">
      <c r="A117" s="63">
        <v>10000</v>
      </c>
      <c r="B117" s="10"/>
      <c r="C117" s="67" t="e">
        <f>IRR($A$117:$A$120,B117)</f>
        <v>#NUM!</v>
      </c>
    </row>
    <row r="118" spans="1:3" x14ac:dyDescent="0.25">
      <c r="A118" s="62">
        <v>-5000</v>
      </c>
      <c r="B118" s="10">
        <v>0.05</v>
      </c>
      <c r="C118" s="67" t="e">
        <f t="shared" ref="C118:C127" si="7">IRR($A$117:$A$120,B118)</f>
        <v>#NUM!</v>
      </c>
    </row>
    <row r="119" spans="1:3" x14ac:dyDescent="0.25">
      <c r="A119" s="62">
        <v>8500</v>
      </c>
      <c r="B119" s="10">
        <v>0.15</v>
      </c>
      <c r="C119" s="67" t="e">
        <f t="shared" si="7"/>
        <v>#NUM!</v>
      </c>
    </row>
    <row r="120" spans="1:3" x14ac:dyDescent="0.25">
      <c r="A120" s="62">
        <v>2000</v>
      </c>
      <c r="B120" s="10">
        <v>0.2</v>
      </c>
      <c r="C120" s="67" t="e">
        <f t="shared" si="7"/>
        <v>#NUM!</v>
      </c>
    </row>
    <row r="121" spans="1:3" x14ac:dyDescent="0.25">
      <c r="B121" s="10">
        <v>0.25</v>
      </c>
      <c r="C121" s="67" t="e">
        <f t="shared" si="7"/>
        <v>#NUM!</v>
      </c>
    </row>
    <row r="122" spans="1:3" x14ac:dyDescent="0.25">
      <c r="B122" s="10">
        <v>0.3</v>
      </c>
      <c r="C122" s="67" t="e">
        <f t="shared" si="7"/>
        <v>#NUM!</v>
      </c>
    </row>
    <row r="123" spans="1:3" x14ac:dyDescent="0.25">
      <c r="B123" s="10">
        <v>0.35</v>
      </c>
      <c r="C123" s="67" t="e">
        <f t="shared" si="7"/>
        <v>#NUM!</v>
      </c>
    </row>
    <row r="124" spans="1:3" x14ac:dyDescent="0.25">
      <c r="B124" s="10">
        <v>0.4</v>
      </c>
      <c r="C124" s="67" t="e">
        <f t="shared" si="7"/>
        <v>#NUM!</v>
      </c>
    </row>
    <row r="125" spans="1:3" x14ac:dyDescent="0.25">
      <c r="B125" s="10">
        <v>0.45</v>
      </c>
      <c r="C125" s="67" t="e">
        <f t="shared" si="7"/>
        <v>#NUM!</v>
      </c>
    </row>
    <row r="126" spans="1:3" x14ac:dyDescent="0.25">
      <c r="B126" s="10">
        <v>0.5</v>
      </c>
      <c r="C126" s="67" t="e">
        <f t="shared" si="7"/>
        <v>#NUM!</v>
      </c>
    </row>
    <row r="127" spans="1:3" ht="15.75" thickBot="1" x14ac:dyDescent="0.3">
      <c r="B127" s="11">
        <v>0.55000000000000004</v>
      </c>
      <c r="C127" s="67" t="e">
        <f t="shared" si="7"/>
        <v>#NUM!</v>
      </c>
    </row>
    <row r="129" spans="1:6" x14ac:dyDescent="0.25">
      <c r="A129" s="57" t="s">
        <v>40</v>
      </c>
      <c r="B129" s="57" t="s">
        <v>41</v>
      </c>
      <c r="C129" s="57" t="s">
        <v>42</v>
      </c>
      <c r="E129" s="57" t="s">
        <v>34</v>
      </c>
      <c r="F129" s="57" t="s">
        <v>26</v>
      </c>
    </row>
    <row r="130" spans="1:6" x14ac:dyDescent="0.25">
      <c r="A130" s="2">
        <v>0</v>
      </c>
      <c r="B130" s="2">
        <v>-1000</v>
      </c>
      <c r="C130" s="2">
        <v>-1000</v>
      </c>
      <c r="E130" s="71">
        <v>42220</v>
      </c>
      <c r="F130" s="2">
        <v>-10000</v>
      </c>
    </row>
    <row r="131" spans="1:6" x14ac:dyDescent="0.25">
      <c r="A131" s="2">
        <v>1</v>
      </c>
      <c r="B131" s="2">
        <v>0</v>
      </c>
      <c r="C131" s="2">
        <v>400</v>
      </c>
      <c r="E131" s="2" t="s">
        <v>43</v>
      </c>
      <c r="F131" s="2">
        <v>4000</v>
      </c>
    </row>
    <row r="132" spans="1:6" x14ac:dyDescent="0.25">
      <c r="A132" s="2">
        <v>2</v>
      </c>
      <c r="B132" s="2">
        <v>200</v>
      </c>
      <c r="C132" s="2">
        <v>400</v>
      </c>
      <c r="E132" s="2" t="s">
        <v>44</v>
      </c>
      <c r="F132" s="2">
        <v>3000</v>
      </c>
    </row>
    <row r="133" spans="1:6" x14ac:dyDescent="0.25">
      <c r="A133" s="2">
        <v>3</v>
      </c>
      <c r="B133" s="2">
        <v>300</v>
      </c>
      <c r="C133" s="2">
        <v>300</v>
      </c>
      <c r="E133" s="2" t="s">
        <v>45</v>
      </c>
      <c r="F133" s="2">
        <v>5000</v>
      </c>
    </row>
    <row r="134" spans="1:6" ht="15.75" thickBot="1" x14ac:dyDescent="0.3">
      <c r="A134" s="2">
        <v>4</v>
      </c>
      <c r="B134" s="2">
        <v>500</v>
      </c>
      <c r="C134" s="2">
        <v>300</v>
      </c>
    </row>
    <row r="135" spans="1:6" ht="15.75" thickBot="1" x14ac:dyDescent="0.3">
      <c r="A135" s="42">
        <v>5</v>
      </c>
      <c r="B135" s="42">
        <v>900</v>
      </c>
      <c r="C135" s="42">
        <v>200</v>
      </c>
      <c r="E135" s="59" t="s">
        <v>46</v>
      </c>
      <c r="F135" s="72">
        <f>XIRR(F130:F133,E130:E133)</f>
        <v>0.50548281073570245</v>
      </c>
    </row>
    <row r="136" spans="1:6" ht="15.75" thickBot="1" x14ac:dyDescent="0.3">
      <c r="A136" s="59" t="s">
        <v>38</v>
      </c>
      <c r="B136" s="93">
        <f>IRR(B130:B135)</f>
        <v>0.17318426166949052</v>
      </c>
      <c r="C136" s="68">
        <f>IRR(C130:C135)</f>
        <v>0.20494783010707418</v>
      </c>
    </row>
    <row r="137" spans="1:6" ht="15.75" thickBot="1" x14ac:dyDescent="0.3">
      <c r="A137" s="59" t="s">
        <v>35</v>
      </c>
      <c r="B137" s="69">
        <v>815.89</v>
      </c>
      <c r="C137" s="70">
        <v>552.4</v>
      </c>
    </row>
    <row r="140" spans="1:6" x14ac:dyDescent="0.25">
      <c r="A140" s="57" t="s">
        <v>47</v>
      </c>
      <c r="B140" s="24">
        <v>0.1</v>
      </c>
    </row>
    <row r="141" spans="1:6" x14ac:dyDescent="0.25">
      <c r="A141" s="57" t="s">
        <v>48</v>
      </c>
      <c r="B141" s="24">
        <v>0.12</v>
      </c>
    </row>
    <row r="143" spans="1:6" x14ac:dyDescent="0.25">
      <c r="A143" s="57" t="s">
        <v>40</v>
      </c>
      <c r="B143" s="57" t="s">
        <v>26</v>
      </c>
    </row>
    <row r="144" spans="1:6" x14ac:dyDescent="0.25">
      <c r="A144" s="2">
        <v>0</v>
      </c>
      <c r="B144" s="2">
        <v>-1.6</v>
      </c>
    </row>
    <row r="145" spans="1:2" x14ac:dyDescent="0.25">
      <c r="A145" s="2">
        <v>1</v>
      </c>
      <c r="B145" s="2">
        <v>10</v>
      </c>
    </row>
    <row r="146" spans="1:2" x14ac:dyDescent="0.25">
      <c r="A146" s="2">
        <v>2</v>
      </c>
      <c r="B146" s="2">
        <v>-10</v>
      </c>
    </row>
    <row r="147" spans="1:2" ht="15.75" thickBot="1" x14ac:dyDescent="0.3"/>
    <row r="148" spans="1:2" ht="15.75" thickBot="1" x14ac:dyDescent="0.3">
      <c r="A148" s="59" t="s">
        <v>49</v>
      </c>
      <c r="B148" s="76" t="s">
        <v>35</v>
      </c>
    </row>
    <row r="149" spans="1:2" x14ac:dyDescent="0.25">
      <c r="A149" s="73">
        <v>0.1</v>
      </c>
      <c r="B149" s="74">
        <f>NPV(A149,$B$144:$B$146)</f>
        <v>-0.70323065364387649</v>
      </c>
    </row>
    <row r="150" spans="1:2" x14ac:dyDescent="0.25">
      <c r="A150" s="65">
        <v>0.25</v>
      </c>
      <c r="B150" s="74">
        <f t="shared" ref="B150:B153" si="8">NPV(A150,$B$144:$B$146)</f>
        <v>0</v>
      </c>
    </row>
    <row r="151" spans="1:2" x14ac:dyDescent="0.25">
      <c r="A151" s="65">
        <v>1.1000000000000001</v>
      </c>
      <c r="B151" s="74">
        <f t="shared" si="8"/>
        <v>0.42587193607601764</v>
      </c>
    </row>
    <row r="152" spans="1:2" x14ac:dyDescent="0.25">
      <c r="A152" s="65">
        <v>4</v>
      </c>
      <c r="B152" s="74">
        <f t="shared" si="8"/>
        <v>-2.2204460492503132E-17</v>
      </c>
    </row>
    <row r="153" spans="1:2" ht="15.75" thickBot="1" x14ac:dyDescent="0.3">
      <c r="A153" s="66">
        <v>5</v>
      </c>
      <c r="B153" s="74">
        <f t="shared" si="8"/>
        <v>-3.5185185185185187E-2</v>
      </c>
    </row>
    <row r="155" spans="1:2" x14ac:dyDescent="0.25">
      <c r="A155" s="57" t="s">
        <v>50</v>
      </c>
      <c r="B155" s="24">
        <f>MIRR(B144:B146,B140,B141)</f>
        <v>6.554621671065064E-2</v>
      </c>
    </row>
  </sheetData>
  <mergeCells count="8">
    <mergeCell ref="B51:C51"/>
    <mergeCell ref="A86:F86"/>
    <mergeCell ref="A1:E1"/>
    <mergeCell ref="A6:B6"/>
    <mergeCell ref="D6:E6"/>
    <mergeCell ref="A9:F9"/>
    <mergeCell ref="A42:B42"/>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Sonam Peshwani</cp:lastModifiedBy>
  <dcterms:created xsi:type="dcterms:W3CDTF">2023-06-15T04:20:27Z</dcterms:created>
  <dcterms:modified xsi:type="dcterms:W3CDTF">2024-07-25T06:54:07Z</dcterms:modified>
</cp:coreProperties>
</file>