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Cache/pivotCacheRecords1.xml" ContentType="application/vnd.openxmlformats-officedocument.spreadsheetml.pivotCacheRecord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5600" windowHeight="7785" activeTab="5"/>
  </bookViews>
  <sheets>
    <sheet name="INC" sheetId="1" r:id="rId1"/>
    <sheet name="Tab" sheetId="2" r:id="rId2"/>
    <sheet name="Salaires" sheetId="3" r:id="rId3"/>
    <sheet name="MFC" sheetId="4" r:id="rId4"/>
    <sheet name="TCD" sheetId="6" r:id="rId5"/>
    <sheet name="Feuil2" sheetId="9" r:id="rId6"/>
    <sheet name="Feuil1" sheetId="8" r:id="rId7"/>
  </sheets>
  <calcPr calcId="124519"/>
  <pivotCaches>
    <pivotCache cacheId="12" r:id="rId8"/>
  </pivotCaches>
</workbook>
</file>

<file path=xl/calcChain.xml><?xml version="1.0" encoding="utf-8"?>
<calcChain xmlns="http://schemas.openxmlformats.org/spreadsheetml/2006/main">
  <c r="D17" i="3"/>
  <c r="H14" i="8"/>
  <c r="H4"/>
  <c r="H5"/>
  <c r="H6"/>
  <c r="H7"/>
  <c r="H8"/>
  <c r="H9"/>
  <c r="H10"/>
  <c r="H11"/>
  <c r="H12"/>
  <c r="H13"/>
  <c r="H3"/>
  <c r="M14"/>
  <c r="F4"/>
  <c r="F5"/>
  <c r="F6"/>
  <c r="F7"/>
  <c r="F8"/>
  <c r="F9"/>
  <c r="F10"/>
  <c r="F11"/>
  <c r="F12"/>
  <c r="F13"/>
  <c r="F3"/>
  <c r="F14" s="1"/>
  <c r="D21" i="1"/>
  <c r="E21"/>
  <c r="D22"/>
  <c r="E22"/>
  <c r="D23"/>
  <c r="E23"/>
  <c r="D24"/>
  <c r="E24"/>
  <c r="D25"/>
  <c r="E25"/>
  <c r="D26"/>
  <c r="E26"/>
  <c r="D27"/>
  <c r="E27"/>
  <c r="D28"/>
  <c r="E28"/>
  <c r="D30"/>
  <c r="F8" i="6" l="1"/>
  <c r="J14" i="2"/>
  <c r="L5"/>
  <c r="L6"/>
  <c r="L7"/>
  <c r="L8"/>
  <c r="L9"/>
  <c r="L10"/>
  <c r="L11"/>
  <c r="L12"/>
  <c r="L13"/>
  <c r="L14"/>
  <c r="J7"/>
  <c r="J8"/>
  <c r="J9"/>
  <c r="J10"/>
  <c r="J11"/>
  <c r="J12"/>
  <c r="J13"/>
  <c r="J6"/>
  <c r="H6"/>
  <c r="H7"/>
  <c r="H8"/>
  <c r="H9"/>
  <c r="H10"/>
  <c r="H11"/>
  <c r="H12"/>
  <c r="H13"/>
  <c r="H14"/>
  <c r="H5"/>
  <c r="F7"/>
  <c r="F8"/>
  <c r="F9"/>
  <c r="F10"/>
  <c r="F11"/>
  <c r="F12"/>
  <c r="F13"/>
  <c r="F14"/>
  <c r="F6"/>
  <c r="J5"/>
  <c r="F7" i="6"/>
  <c r="G7" s="1"/>
  <c r="F5" i="2"/>
</calcChain>
</file>

<file path=xl/sharedStrings.xml><?xml version="1.0" encoding="utf-8"?>
<sst xmlns="http://schemas.openxmlformats.org/spreadsheetml/2006/main" count="382" uniqueCount="164">
  <si>
    <t>La Recopie Incrémentée</t>
  </si>
  <si>
    <t>Mois</t>
  </si>
  <si>
    <t>Inc Jours</t>
  </si>
  <si>
    <t>Inc Jours ouvrables</t>
  </si>
  <si>
    <t>Inc Mois</t>
  </si>
  <si>
    <t>Inc Année</t>
  </si>
  <si>
    <t>Janvier</t>
  </si>
  <si>
    <t>Matricule</t>
  </si>
  <si>
    <t>Identifient</t>
  </si>
  <si>
    <t>Civilité</t>
  </si>
  <si>
    <t>Prénom</t>
  </si>
  <si>
    <t>Nom</t>
  </si>
  <si>
    <t xml:space="preserve">Sexe </t>
  </si>
  <si>
    <t>Service</t>
  </si>
  <si>
    <t>Brut</t>
  </si>
  <si>
    <t>Embauche</t>
  </si>
  <si>
    <t>Anciennité</t>
  </si>
  <si>
    <t xml:space="preserve">Naissance </t>
  </si>
  <si>
    <t xml:space="preserve">Age </t>
  </si>
  <si>
    <t>Téléphone</t>
  </si>
  <si>
    <t>Monsieur</t>
  </si>
  <si>
    <t>Bilel</t>
  </si>
  <si>
    <t>Affes</t>
  </si>
  <si>
    <t>DG</t>
  </si>
  <si>
    <t xml:space="preserve">Faten </t>
  </si>
  <si>
    <t>Fraj</t>
  </si>
  <si>
    <t>Imen</t>
  </si>
  <si>
    <t>Ben Amar</t>
  </si>
  <si>
    <t xml:space="preserve">Imen </t>
  </si>
  <si>
    <t>Mnejja</t>
  </si>
  <si>
    <t>Balkhis</t>
  </si>
  <si>
    <t>Nour</t>
  </si>
  <si>
    <t>Salma</t>
  </si>
  <si>
    <t>Sallemi</t>
  </si>
  <si>
    <t>Najoua</t>
  </si>
  <si>
    <t>Amel</t>
  </si>
  <si>
    <t>Ben daly</t>
  </si>
  <si>
    <t>Mehdi</t>
  </si>
  <si>
    <t>Mettre en Forme un tableau</t>
  </si>
  <si>
    <t>Ammar</t>
  </si>
  <si>
    <t>Toumi</t>
  </si>
  <si>
    <t>Ben Mabrouk</t>
  </si>
  <si>
    <t>Mettre sous Forme d'un tableau</t>
  </si>
  <si>
    <t>Convertir et concatener</t>
  </si>
  <si>
    <t>sassi</t>
  </si>
  <si>
    <t>Mise en Forme conditionnellle</t>
  </si>
  <si>
    <t>Tri à plusieurs critères</t>
  </si>
  <si>
    <t>Produits</t>
  </si>
  <si>
    <t>Échéance</t>
  </si>
  <si>
    <t>Bottels</t>
  </si>
  <si>
    <t>Caps</t>
  </si>
  <si>
    <t>Preforms</t>
  </si>
  <si>
    <t>Date</t>
  </si>
  <si>
    <t>Montant Facture</t>
  </si>
  <si>
    <t>Produit</t>
  </si>
  <si>
    <t>Vendeur</t>
  </si>
  <si>
    <t>Site</t>
  </si>
  <si>
    <t>Echéance</t>
  </si>
  <si>
    <t>Date d'échéance</t>
  </si>
  <si>
    <t>Ali</t>
  </si>
  <si>
    <t>Sfax</t>
  </si>
  <si>
    <t>Karim</t>
  </si>
  <si>
    <t>Sousse</t>
  </si>
  <si>
    <t>Samir</t>
  </si>
  <si>
    <t>Tunis</t>
  </si>
  <si>
    <t>ALi</t>
  </si>
  <si>
    <t>ali</t>
  </si>
  <si>
    <t>Recherche V et H</t>
  </si>
  <si>
    <t>TCD et Graphyque</t>
  </si>
  <si>
    <t>Protection Des feuilles et des cellules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</si>
  <si>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</si>
  <si>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</si>
  <si>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</si>
  <si>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</si>
  <si>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</si>
  <si>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</si>
  <si>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</si>
  <si>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</si>
  <si>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</si>
  <si>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</si>
  <si>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</si>
  <si>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Jours</t>
  </si>
  <si>
    <t>Année</t>
  </si>
  <si>
    <t>Concatener</t>
  </si>
  <si>
    <t>&amp;</t>
  </si>
  <si>
    <t>DAF</t>
  </si>
  <si>
    <t>Madame</t>
  </si>
  <si>
    <t>Mademoiselle</t>
  </si>
  <si>
    <t>Marié</t>
  </si>
  <si>
    <t>DT</t>
  </si>
  <si>
    <t>DC</t>
  </si>
  <si>
    <t>Total</t>
  </si>
  <si>
    <t>CIN</t>
  </si>
  <si>
    <t>BILEL</t>
  </si>
  <si>
    <t>AFFES</t>
  </si>
  <si>
    <t>MARIEM</t>
  </si>
  <si>
    <t>AKROUT</t>
  </si>
  <si>
    <t>MOHAMED</t>
  </si>
  <si>
    <t>AMRI</t>
  </si>
  <si>
    <t>H.Marié</t>
  </si>
  <si>
    <t>F.Célibataire</t>
  </si>
  <si>
    <t>F.Divorcée</t>
  </si>
  <si>
    <t>F.Mariée</t>
  </si>
  <si>
    <t>H.Divorcé</t>
  </si>
  <si>
    <t>Amine</t>
  </si>
  <si>
    <t>H.Célibataire</t>
  </si>
  <si>
    <t>DM</t>
  </si>
  <si>
    <t>DE</t>
  </si>
  <si>
    <t>DJ&amp;GRH</t>
  </si>
  <si>
    <t>Total général</t>
  </si>
  <si>
    <t>Somme de Montant Facture</t>
  </si>
  <si>
    <t>(Tous)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</si>
  <si>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</si>
  <si>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</si>
  <si>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</si>
  <si>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</si>
  <si>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</si>
  <si>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</si>
  <si>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</si>
  <si>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</si>
  <si>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</si>
  <si>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</si>
  <si>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</si>
  <si>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</si>
  <si>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12-janv</t>
  </si>
  <si>
    <t>17-janv</t>
  </si>
  <si>
    <t>18-janv</t>
  </si>
  <si>
    <t>17-févr</t>
  </si>
  <si>
    <t>19-févr</t>
  </si>
  <si>
    <t>12-mars</t>
  </si>
  <si>
    <t>17-mars</t>
  </si>
  <si>
    <t>12-avr</t>
  </si>
  <si>
    <t>19-avr</t>
  </si>
  <si>
    <t>17-mai</t>
  </si>
  <si>
    <t>19-mai</t>
  </si>
  <si>
    <t>19-juin</t>
  </si>
  <si>
    <t>12-juil</t>
  </si>
  <si>
    <t>17-juil</t>
  </si>
  <si>
    <t>19-août</t>
  </si>
  <si>
    <t>17-sept</t>
  </si>
  <si>
    <t>19-oct</t>
  </si>
  <si>
    <t>12-nov</t>
  </si>
  <si>
    <t>17-déc</t>
  </si>
  <si>
    <t>Trimestres</t>
  </si>
  <si>
    <t>Trimestre1</t>
  </si>
  <si>
    <t>Trimestre2</t>
  </si>
  <si>
    <t>Trimestre3</t>
  </si>
  <si>
    <t>Trimestre4</t>
  </si>
  <si>
    <t>Total Trimestre1</t>
  </si>
  <si>
    <t>Total Trimestre2</t>
  </si>
  <si>
    <t>Total Trimestre3</t>
  </si>
  <si>
    <t>Total Trimestre4</t>
  </si>
  <si>
    <t>Total janv</t>
  </si>
  <si>
    <t>Total févr</t>
  </si>
  <si>
    <t>Total mars</t>
  </si>
  <si>
    <t>Total avr</t>
  </si>
  <si>
    <t>Total mai</t>
  </si>
  <si>
    <t>Total juin</t>
  </si>
  <si>
    <t>Total juil</t>
  </si>
  <si>
    <t>Total août</t>
  </si>
  <si>
    <t>Total sept</t>
  </si>
  <si>
    <t>Total oct</t>
  </si>
  <si>
    <t>Total nov</t>
  </si>
  <si>
    <t>Total déc</t>
  </si>
</sst>
</file>

<file path=xl/styles.xml><?xml version="1.0" encoding="utf-8"?>
<styleSheet xmlns="http://schemas.openxmlformats.org/spreadsheetml/2006/main">
  <numFmts count="8">
    <numFmt numFmtId="164" formatCode="00000"/>
    <numFmt numFmtId="165" formatCode="[&gt;=3000000000000]#&quot; &quot;##&quot; &quot;##&quot; &quot;##&quot; &quot;###&quot; &quot;###&quot; | &quot;##;#&quot; &quot;##&quot; &quot;##&quot; &quot;##&quot; &quot;###&quot; &quot;###"/>
    <numFmt numFmtId="166" formatCode="[=1]&quot;Monsieur&quot;;[=2]&quot;Madame&quot;;&quot;Mademoiselle&quot;"/>
    <numFmt numFmtId="167" formatCode="#,##0.000"/>
    <numFmt numFmtId="168" formatCode="[$-F800]dddd\,\ mmmm\ dd\,\ yyyy"/>
    <numFmt numFmtId="169" formatCode="00\2\1\6#&quot; &quot;##&quot; &quot;##&quot; &quot;##&quot; &quot;##"/>
    <numFmt numFmtId="170" formatCode="dddd\ d\ mmmm\ yyyy"/>
    <numFmt numFmtId="171" formatCode="00000000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color theme="0"/>
      <name val="Calibri"/>
      <family val="2"/>
      <scheme val="minor"/>
    </font>
    <font>
      <b/>
      <i/>
      <u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0"/>
      <name val="Times New Roman"/>
      <family val="1"/>
    </font>
    <font>
      <b/>
      <i/>
      <u/>
      <sz val="14"/>
      <color theme="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166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5" fillId="0" borderId="1" xfId="0" applyNumberFormat="1" applyFont="1" applyBorder="1"/>
    <xf numFmtId="167" fontId="5" fillId="0" borderId="1" xfId="0" applyNumberFormat="1" applyFont="1" applyBorder="1"/>
    <xf numFmtId="168" fontId="5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5" fillId="0" borderId="1" xfId="0" applyNumberFormat="1" applyFont="1" applyBorder="1" applyAlignment="1" applyProtection="1">
      <alignment horizontal="center" vertic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Border="1"/>
    <xf numFmtId="0" fontId="4" fillId="3" borderId="0" xfId="0" applyFont="1" applyFill="1" applyAlignment="1">
      <alignment horizontal="center"/>
    </xf>
    <xf numFmtId="164" fontId="5" fillId="0" borderId="1" xfId="0" applyNumberFormat="1" applyFont="1" applyBorder="1" applyAlignment="1" applyProtection="1">
      <alignment horizontal="center" vertical="center"/>
    </xf>
    <xf numFmtId="169" fontId="5" fillId="0" borderId="1" xfId="0" applyNumberFormat="1" applyFont="1" applyBorder="1"/>
    <xf numFmtId="0" fontId="4" fillId="3" borderId="0" xfId="0" applyFont="1" applyFill="1" applyBorder="1" applyAlignment="1">
      <alignment horizontal="left"/>
    </xf>
    <xf numFmtId="170" fontId="5" fillId="0" borderId="1" xfId="0" applyNumberFormat="1" applyFont="1" applyBorder="1" applyAlignment="1">
      <alignment horizontal="left"/>
    </xf>
    <xf numFmtId="170" fontId="0" fillId="0" borderId="0" xfId="0" applyNumberFormat="1"/>
    <xf numFmtId="0" fontId="0" fillId="0" borderId="0" xfId="0" applyAlignment="1">
      <alignment horizontal="right"/>
    </xf>
    <xf numFmtId="0" fontId="0" fillId="6" borderId="0" xfId="0" applyFill="1"/>
    <xf numFmtId="1" fontId="7" fillId="6" borderId="0" xfId="0" applyNumberFormat="1" applyFont="1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4" fillId="3" borderId="5" xfId="0" applyFont="1" applyFill="1" applyBorder="1" applyAlignment="1">
      <alignment horizontal="center"/>
    </xf>
    <xf numFmtId="164" fontId="8" fillId="0" borderId="7" xfId="0" applyNumberFormat="1" applyFont="1" applyFill="1" applyBorder="1"/>
    <xf numFmtId="171" fontId="8" fillId="0" borderId="6" xfId="0" applyNumberFormat="1" applyFont="1" applyFill="1" applyBorder="1"/>
    <xf numFmtId="0" fontId="8" fillId="0" borderId="6" xfId="0" applyFont="1" applyFill="1" applyBorder="1"/>
    <xf numFmtId="0" fontId="8" fillId="0" borderId="8" xfId="0" applyFont="1" applyFill="1" applyBorder="1"/>
    <xf numFmtId="164" fontId="8" fillId="0" borderId="12" xfId="0" applyNumberFormat="1" applyFont="1" applyFill="1" applyBorder="1"/>
    <xf numFmtId="171" fontId="8" fillId="0" borderId="13" xfId="0" applyNumberFormat="1" applyFont="1" applyFill="1" applyBorder="1"/>
    <xf numFmtId="0" fontId="8" fillId="0" borderId="13" xfId="0" applyFont="1" applyFill="1" applyBorder="1"/>
    <xf numFmtId="0" fontId="8" fillId="0" borderId="14" xfId="0" applyFont="1" applyFill="1" applyBorder="1"/>
    <xf numFmtId="0" fontId="8" fillId="0" borderId="12" xfId="0" applyFont="1" applyFill="1" applyBorder="1"/>
    <xf numFmtId="0" fontId="8" fillId="0" borderId="13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center"/>
    </xf>
    <xf numFmtId="167" fontId="11" fillId="0" borderId="1" xfId="0" applyNumberFormat="1" applyFont="1" applyFill="1" applyBorder="1"/>
    <xf numFmtId="0" fontId="8" fillId="0" borderId="0" xfId="0" applyFont="1" applyFill="1"/>
    <xf numFmtId="0" fontId="11" fillId="0" borderId="0" xfId="0" applyFont="1" applyFill="1" applyBorder="1"/>
    <xf numFmtId="167" fontId="11" fillId="0" borderId="0" xfId="0" applyNumberFormat="1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pivotButton="1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167" formatCode="#,##0.000"/>
    </dxf>
    <dxf>
      <numFmt numFmtId="167" formatCode="#,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numFmt numFmtId="171" formatCode="000000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color auto="1"/>
      </font>
      <numFmt numFmtId="164" formatCode="000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auto="1"/>
        </patternFill>
      </fill>
      <alignment vertical="top" textRotation="0" wrapText="0" indent="0" relativeIndent="0" justifyLastLine="0" shrinkToFit="0" mergeCell="0" readingOrder="0"/>
      <border diagonalUp="0" diagonalDown="0" outline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theme="1"/>
        </top>
      </border>
    </dxf>
    <dxf>
      <border outline="0">
        <bottom style="thin">
          <color theme="5" tint="0.39997558519241921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0"/>
        <name val="Times New Roman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relativeIndent="0" justifyLastLine="0" shrinkToFit="0" mergeCell="0" readingOrder="0"/>
    </dxf>
    <dxf>
      <numFmt numFmtId="19" formatCode="dd/mm/yyyy"/>
      <alignment horizontal="center" vertical="bottom" textRotation="0" wrapText="0" indent="0" relativeIndent="0" justifyLastLine="0" shrinkToFit="0" mergeCell="0" readingOrder="0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19" formatCode="dd/mm/yyyy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theme="5" tint="0.39997558519241921"/>
        </bottom>
      </border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7" formatCode="#,##0.0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7" formatCode="#,##0.000"/>
      <fill>
        <patternFill patternType="none">
          <bgColor indexed="65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bgColor indexed="65"/>
        </patternFill>
      </fill>
      <alignment vertical="top" textRotation="0" wrapText="0" indent="0" relativeIndent="0" justifyLastLine="0" shrinkToFit="0" mergeCell="0" readingOrder="0"/>
    </dxf>
    <dxf>
      <border outline="0">
        <top style="thin">
          <color theme="1"/>
        </top>
      </border>
    </dxf>
    <dxf>
      <font>
        <strike val="0"/>
        <outline val="0"/>
        <shadow val="0"/>
        <vertAlign val="baseline"/>
        <color auto="1"/>
      </font>
      <fill>
        <patternFill patternType="none">
          <bgColor indexed="65"/>
        </patternFill>
      </fill>
      <alignment vertical="top" textRotation="0" wrapText="0" indent="0" relativeIndent="0" justifyLastLine="0" shrinkToFit="0" mergeCell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2"/>
        <color theme="0"/>
        <name val="Times New Roman"/>
        <scheme val="none"/>
      </font>
      <fill>
        <patternFill patternType="none">
          <fgColor theme="1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9" formatCode="00\2\1\6#&quot; &quot;##&quot; &quot;##&quot; &quot;##&quot; &quot;##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8" formatCode="[$-F800]dddd\,\ mmmm\ dd\,\ yyyy"/>
      <alignment horizontal="left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numFmt numFmtId="1" formatCode="0"/>
      <alignment horizontal="left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70" formatCode="dddd\ d\ mmmm\ yyyy"/>
      <alignment horizontal="left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7" formatCode="#,##0.0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[=1]&quot;Monsieur&quot;;[=2]&quot;Madame&quot;;&quot;Mademoiselle&quot;"/>
      <alignment horizontal="left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[&gt;=3000000000000]#&quot; &quot;##&quot; &quot;##&quot; &quot;##&quot; &quot;###&quot; &quot;###&quot; | &quot;##;#&quot; &quot;##&quot; &quot;##&quot; &quot;##&quot; &quot;###&quot; &quot;###"/>
      <alignment horizontal="center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0000"/>
      <alignment horizontal="center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  <protection locked="1" hidden="0"/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0"/>
        <name val="Times New Roman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relativeIndent="0" justifyLastLine="0" shrinkToFit="0" mergeCell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0"/>
        <name val="Times New Roman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2483.378498032405" createdVersion="3" refreshedVersion="3" minRefreshableVersion="3" recordCount="25">
  <cacheSource type="worksheet">
    <worksheetSource name="Tableau10"/>
  </cacheSource>
  <cacheFields count="9">
    <cacheField name="Date" numFmtId="14">
      <sharedItems containsSemiMixedTypes="0" containsNonDate="0" containsDate="1" containsString="0" minDate="2014-01-12T00:00:00" maxDate="2015-01-19T00:00:00" count="19">
        <d v="2014-01-12T00:00:00"/>
        <d v="2014-02-19T00:00:00"/>
        <d v="2014-02-17T00:00:00"/>
        <d v="2014-03-12T00:00:00"/>
        <d v="2014-04-12T00:00:00"/>
        <d v="2014-03-17T00:00:00"/>
        <d v="2014-05-17T00:00:00"/>
        <d v="2014-04-19T00:00:00"/>
        <d v="2014-06-19T00:00:00"/>
        <d v="2014-05-19T00:00:00"/>
        <d v="2014-07-12T00:00:00"/>
        <d v="2014-07-17T00:00:00"/>
        <d v="2014-09-17T00:00:00"/>
        <d v="2014-08-19T00:00:00"/>
        <d v="2014-10-19T00:00:00"/>
        <d v="2014-11-12T00:00:00"/>
        <d v="2014-12-17T00:00:00"/>
        <d v="2015-01-17T00:00:00"/>
        <d v="2015-01-18T00:00:00"/>
      </sharedItems>
      <fieldGroup par="8" base="0">
        <rangePr groupBy="days" startDate="2014-01-12T00:00:00" endDate="2015-01-19T00:00:00"/>
        <groupItems count="368">
          <s v="&lt;12/01/2014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19/01/2015"/>
        </groupItems>
      </fieldGroup>
    </cacheField>
    <cacheField name="Montant Facture" numFmtId="0">
      <sharedItems containsSemiMixedTypes="0" containsString="0" containsNumber="1" containsInteger="1" minValue="111" maxValue="6798"/>
    </cacheField>
    <cacheField name="Produit" numFmtId="0">
      <sharedItems count="3">
        <s v="Bottels"/>
        <s v="Preforms"/>
        <s v="Caps"/>
      </sharedItems>
    </cacheField>
    <cacheField name="Vendeur" numFmtId="0">
      <sharedItems count="3">
        <s v="Ali"/>
        <s v="Karim"/>
        <s v="Samir"/>
      </sharedItems>
    </cacheField>
    <cacheField name="Site" numFmtId="0">
      <sharedItems count="3">
        <s v="Sfax"/>
        <s v="Sousse"/>
        <s v="Tunis"/>
      </sharedItems>
    </cacheField>
    <cacheField name="Echéance" numFmtId="0">
      <sharedItems containsString="0" containsBlank="1" containsNumber="1" containsInteger="1" minValue="90" maxValue="90"/>
    </cacheField>
    <cacheField name="Date d'échéance" numFmtId="14">
      <sharedItems containsNonDate="0" containsDate="1" containsString="0" containsBlank="1" minDate="2014-04-12T00:00:00" maxDate="2014-04-13T00:00:00"/>
    </cacheField>
    <cacheField name="Mois" numFmtId="0" databaseField="0">
      <fieldGroup base="0">
        <rangePr groupBy="months" startDate="2014-01-12T00:00:00" endDate="2015-01-19T00:00:00"/>
        <groupItems count="14">
          <s v="&lt;12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9/01/2015"/>
        </groupItems>
      </fieldGroup>
    </cacheField>
    <cacheField name="Trimestres" numFmtId="0" databaseField="0">
      <fieldGroup base="0">
        <rangePr groupBy="quarters" startDate="2014-01-12T00:00:00" endDate="2015-01-19T00:00:00"/>
        <groupItems count="6">
          <s v="&lt;12/01/2014"/>
          <s v="Trimestre1"/>
          <s v="Trimestre2"/>
          <s v="Trimestre3"/>
          <s v="Trimestre4"/>
          <s v="&gt;19/01/201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n v="2000"/>
    <x v="0"/>
    <x v="0"/>
    <x v="0"/>
    <n v="90"/>
    <d v="2014-04-12T00:00:00"/>
  </r>
  <r>
    <x v="0"/>
    <n v="6798"/>
    <x v="0"/>
    <x v="1"/>
    <x v="1"/>
    <n v="90"/>
    <m/>
  </r>
  <r>
    <x v="1"/>
    <n v="3400"/>
    <x v="1"/>
    <x v="0"/>
    <x v="0"/>
    <m/>
    <m/>
  </r>
  <r>
    <x v="2"/>
    <n v="500"/>
    <x v="2"/>
    <x v="2"/>
    <x v="2"/>
    <m/>
    <m/>
  </r>
  <r>
    <x v="2"/>
    <n v="400"/>
    <x v="2"/>
    <x v="2"/>
    <x v="2"/>
    <m/>
    <m/>
  </r>
  <r>
    <x v="3"/>
    <n v="399"/>
    <x v="2"/>
    <x v="2"/>
    <x v="2"/>
    <m/>
    <m/>
  </r>
  <r>
    <x v="4"/>
    <n v="113"/>
    <x v="0"/>
    <x v="1"/>
    <x v="1"/>
    <m/>
    <m/>
  </r>
  <r>
    <x v="5"/>
    <n v="1500"/>
    <x v="2"/>
    <x v="0"/>
    <x v="0"/>
    <m/>
    <m/>
  </r>
  <r>
    <x v="6"/>
    <n v="234"/>
    <x v="1"/>
    <x v="2"/>
    <x v="2"/>
    <m/>
    <m/>
  </r>
  <r>
    <x v="7"/>
    <n v="333"/>
    <x v="0"/>
    <x v="0"/>
    <x v="0"/>
    <m/>
    <m/>
  </r>
  <r>
    <x v="7"/>
    <n v="333"/>
    <x v="0"/>
    <x v="1"/>
    <x v="1"/>
    <m/>
    <m/>
  </r>
  <r>
    <x v="4"/>
    <n v="135"/>
    <x v="2"/>
    <x v="2"/>
    <x v="2"/>
    <m/>
    <m/>
  </r>
  <r>
    <x v="8"/>
    <n v="4536"/>
    <x v="1"/>
    <x v="0"/>
    <x v="0"/>
    <m/>
    <m/>
  </r>
  <r>
    <x v="9"/>
    <n v="657"/>
    <x v="2"/>
    <x v="1"/>
    <x v="1"/>
    <m/>
    <m/>
  </r>
  <r>
    <x v="10"/>
    <n v="1231"/>
    <x v="0"/>
    <x v="1"/>
    <x v="1"/>
    <m/>
    <m/>
  </r>
  <r>
    <x v="11"/>
    <n v="111"/>
    <x v="0"/>
    <x v="0"/>
    <x v="0"/>
    <m/>
    <m/>
  </r>
  <r>
    <x v="12"/>
    <n v="424"/>
    <x v="1"/>
    <x v="2"/>
    <x v="2"/>
    <m/>
    <m/>
  </r>
  <r>
    <x v="13"/>
    <n v="6542"/>
    <x v="0"/>
    <x v="1"/>
    <x v="1"/>
    <m/>
    <m/>
  </r>
  <r>
    <x v="13"/>
    <n v="6542"/>
    <x v="0"/>
    <x v="0"/>
    <x v="0"/>
    <m/>
    <m/>
  </r>
  <r>
    <x v="12"/>
    <n v="424"/>
    <x v="0"/>
    <x v="1"/>
    <x v="2"/>
    <m/>
    <m/>
  </r>
  <r>
    <x v="14"/>
    <n v="767"/>
    <x v="1"/>
    <x v="1"/>
    <x v="1"/>
    <m/>
    <m/>
  </r>
  <r>
    <x v="15"/>
    <n v="1232"/>
    <x v="0"/>
    <x v="0"/>
    <x v="0"/>
    <m/>
    <m/>
  </r>
  <r>
    <x v="16"/>
    <n v="123"/>
    <x v="0"/>
    <x v="2"/>
    <x v="2"/>
    <m/>
    <m/>
  </r>
  <r>
    <x v="17"/>
    <n v="1000"/>
    <x v="2"/>
    <x v="0"/>
    <x v="0"/>
    <m/>
    <m/>
  </r>
  <r>
    <x v="18"/>
    <n v="500"/>
    <x v="2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2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compact="0" compactData="0" multipleFieldFilters="0">
  <location ref="A3:F44" firstHeaderRow="1" firstDataRow="1" firstDataCol="5" rowPageCount="1" colPageCount="1"/>
  <pivotFields count="9">
    <pivotField axis="axisRow" compact="0" numFmtId="14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dataField="1" compact="0" outline="0" showAll="0"/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5">
    <field x="8"/>
    <field x="7"/>
    <field x="0"/>
    <field x="2"/>
    <field x="3"/>
  </rowFields>
  <rowItems count="41">
    <i>
      <x v="1"/>
      <x v="1"/>
      <x v="12"/>
      <x/>
      <x/>
    </i>
    <i r="4">
      <x v="1"/>
    </i>
    <i r="2">
      <x v="17"/>
      <x v="1"/>
      <x/>
    </i>
    <i r="2">
      <x v="18"/>
      <x v="1"/>
      <x/>
    </i>
    <i t="default" r="1">
      <x v="1"/>
    </i>
    <i r="1">
      <x v="2"/>
      <x v="48"/>
      <x v="1"/>
      <x v="2"/>
    </i>
    <i r="2">
      <x v="50"/>
      <x v="2"/>
      <x/>
    </i>
    <i t="default" r="1">
      <x v="2"/>
    </i>
    <i r="1">
      <x v="3"/>
      <x v="72"/>
      <x v="1"/>
      <x v="2"/>
    </i>
    <i r="2">
      <x v="77"/>
      <x v="1"/>
      <x/>
    </i>
    <i t="default" r="1">
      <x v="3"/>
    </i>
    <i t="default">
      <x v="1"/>
    </i>
    <i>
      <x v="2"/>
      <x v="4"/>
      <x v="103"/>
      <x/>
      <x v="1"/>
    </i>
    <i r="3">
      <x v="1"/>
      <x v="2"/>
    </i>
    <i r="2">
      <x v="110"/>
      <x/>
      <x/>
    </i>
    <i r="4">
      <x v="1"/>
    </i>
    <i t="default" r="1">
      <x v="4"/>
    </i>
    <i r="1">
      <x v="5"/>
      <x v="138"/>
      <x v="2"/>
      <x v="2"/>
    </i>
    <i r="2">
      <x v="140"/>
      <x v="1"/>
      <x v="1"/>
    </i>
    <i t="default" r="1">
      <x v="5"/>
    </i>
    <i r="1">
      <x v="6"/>
      <x v="171"/>
      <x v="2"/>
      <x/>
    </i>
    <i t="default" r="1">
      <x v="6"/>
    </i>
    <i t="default">
      <x v="2"/>
    </i>
    <i>
      <x v="3"/>
      <x v="7"/>
      <x v="194"/>
      <x/>
      <x v="1"/>
    </i>
    <i r="2">
      <x v="199"/>
      <x/>
      <x/>
    </i>
    <i t="default" r="1">
      <x v="7"/>
    </i>
    <i r="1">
      <x v="8"/>
      <x v="232"/>
      <x/>
      <x/>
    </i>
    <i r="4">
      <x v="1"/>
    </i>
    <i t="default" r="1">
      <x v="8"/>
    </i>
    <i r="1">
      <x v="9"/>
      <x v="261"/>
      <x/>
      <x v="1"/>
    </i>
    <i r="3">
      <x v="2"/>
      <x v="2"/>
    </i>
    <i t="default" r="1">
      <x v="9"/>
    </i>
    <i t="default">
      <x v="3"/>
    </i>
    <i>
      <x v="4"/>
      <x v="10"/>
      <x v="293"/>
      <x v="2"/>
      <x v="1"/>
    </i>
    <i t="default" r="1">
      <x v="10"/>
    </i>
    <i r="1">
      <x v="11"/>
      <x v="317"/>
      <x/>
      <x/>
    </i>
    <i t="default" r="1">
      <x v="11"/>
    </i>
    <i r="1">
      <x v="12"/>
      <x v="352"/>
      <x/>
      <x v="2"/>
    </i>
    <i t="default" r="1">
      <x v="12"/>
    </i>
    <i t="default">
      <x v="4"/>
    </i>
    <i t="grand">
      <x/>
    </i>
  </rowItems>
  <colItems count="1">
    <i/>
  </colItems>
  <pageFields count="1">
    <pageField fld="4" hier="-1"/>
  </pageFields>
  <dataFields count="1">
    <dataField name="Somme de Montant Facture" fld="1" baseField="0" baseItem="0" numFmtId="167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Medium2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5" name="Tableau5" displayName="Tableau5" ref="O4:P8" totalsRowShown="0" headerRowDxfId="78">
  <autoFilter ref="O4:P8">
    <filterColumn colId="1"/>
  </autoFilter>
  <tableColumns count="2">
    <tableColumn id="1" name="Civilité"/>
    <tableColumn id="2" name="Servic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7" name="Tableau7" displayName="Tableau7" ref="A4:M14" totalsRowShown="0" headerRowDxfId="77" tableBorderDxfId="76">
  <autoFilter ref="A4:M14"/>
  <tableColumns count="13">
    <tableColumn id="1" name="Matricule" dataDxfId="75"/>
    <tableColumn id="2" name="Identifient" dataDxfId="74"/>
    <tableColumn id="3" name="Civilité" dataDxfId="73"/>
    <tableColumn id="4" name="Prénom" dataDxfId="72"/>
    <tableColumn id="5" name="Nom" dataDxfId="71"/>
    <tableColumn id="6" name="Sexe " dataDxfId="70">
      <calculatedColumnFormula>IF(C5="Monsieur","Homme","Femme")</calculatedColumnFormula>
    </tableColumn>
    <tableColumn id="7" name="Service" dataDxfId="69"/>
    <tableColumn id="8" name="Brut" dataDxfId="68">
      <calculatedColumnFormula>VLOOKUP(D5,Tableau6[#All],3,0)</calculatedColumnFormula>
    </tableColumn>
    <tableColumn id="9" name="Embauche" dataDxfId="67"/>
    <tableColumn id="10" name="Anciennité" dataDxfId="66"/>
    <tableColumn id="11" name="Naissance " dataDxfId="65"/>
    <tableColumn id="12" name="Age " dataDxfId="64">
      <calculatedColumnFormula>+DATEDIF(Tableau7[[#This Row],[Naissance ]],TODAY(),"y")&amp;" ans "</calculatedColumnFormula>
    </tableColumn>
    <tableColumn id="13" name="Téléphone" dataDxfId="6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5:D17" totalsRowCount="1" headerRowDxfId="62" dataDxfId="61" totalsRowDxfId="59" tableBorderDxfId="60">
  <autoFilter ref="A5:D16">
    <filterColumn colId="0"/>
  </autoFilter>
  <sortState ref="A6:D16">
    <sortCondition descending="1" ref="A5:A16"/>
  </sortState>
  <tableColumns count="4">
    <tableColumn id="4" name="Matricule" dataDxfId="58" totalsRowDxfId="57"/>
    <tableColumn id="1" name="Prénom" dataDxfId="56" totalsRowDxfId="55"/>
    <tableColumn id="2" name="Nom" dataDxfId="54" totalsRowDxfId="53"/>
    <tableColumn id="3" name="Brut" totalsRowFunction="sum" dataDxfId="52" totalsRowDxfId="5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au2" displayName="Tableau2" ref="C2:E3" totalsRowShown="0" headerRowDxfId="50" dataDxfId="49">
  <autoFilter ref="C2:E3"/>
  <tableColumns count="3">
    <tableColumn id="1" name="Bottels" dataDxfId="48"/>
    <tableColumn id="2" name="Caps" dataDxfId="47"/>
    <tableColumn id="3" name="Preforms" dataDxfId="4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au8" displayName="Tableau8" ref="G1:H4" totalsRowShown="0" tableBorderDxfId="45">
  <autoFilter ref="G1:H4"/>
  <tableColumns count="2">
    <tableColumn id="1" name="Produits"/>
    <tableColumn id="2" name="Échéanc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3" name="Tableau10" displayName="Tableau10" ref="A6:G31" totalsRowShown="0" headerRowDxfId="44" dataDxfId="43">
  <autoFilter ref="A6:G31"/>
  <sortState ref="A7:G31">
    <sortCondition ref="G6:G31"/>
  </sortState>
  <tableColumns count="7">
    <tableColumn id="1" name="Date" dataDxfId="42"/>
    <tableColumn id="2" name="Montant Facture" dataDxfId="41"/>
    <tableColumn id="3" name="Produit" dataDxfId="40"/>
    <tableColumn id="4" name="Vendeur" dataDxfId="39"/>
    <tableColumn id="5" name="Site" dataDxfId="38"/>
    <tableColumn id="6" name="Echéance" dataDxfId="37">
      <calculatedColumnFormula>+HLOOKUP(Tableau10[[#This Row],[Produit]],Tableau2[#All],2,0)</calculatedColumnFormula>
    </tableColumn>
    <tableColumn id="7" name="Date d'échéance" dataDxfId="36">
      <calculatedColumnFormula>Tableau10[[#This Row],[Date]]+Tableau10[[#This Row],[Echéance]]</calculatedColumnFormula>
    </tableColumn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4" name="Tableau4" displayName="Tableau4" ref="O2:O7" headerRowDxfId="35" headerRowBorderDxfId="34" tableBorderDxfId="33">
  <autoFilter ref="O2:O7"/>
  <tableColumns count="1">
    <tableColumn id="1" name="Service" totalsRowFunction="coun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Tableau9" displayName="Tableau9" ref="A2:M14" totalsRowCount="1" headerRowDxfId="32" dataDxfId="30" headerRowBorderDxfId="31" tableBorderDxfId="29" totalsRowBorderDxfId="28">
  <autoFilter ref="A2:M13"/>
  <tableColumns count="13">
    <tableColumn id="1" name="Matricule" totalsRowLabel="Total" dataDxfId="27" totalsRowDxfId="26"/>
    <tableColumn id="2" name="CIN" dataDxfId="25" totalsRowDxfId="24"/>
    <tableColumn id="3" name="Civilité" dataDxfId="23" totalsRowDxfId="22"/>
    <tableColumn id="4" name="Prénom" dataDxfId="21" totalsRowDxfId="20"/>
    <tableColumn id="5" name="Nom" dataDxfId="19" totalsRowDxfId="18"/>
    <tableColumn id="6" name="Sexe " totalsRowFunction="count" dataDxfId="17" totalsRowDxfId="16">
      <calculatedColumnFormula>+IF(C3="H.Marié","Homme",IF(C3="H.Célibataire","Homme",IF(C3="H.Divorcé","Homme","Femme")))</calculatedColumnFormula>
    </tableColumn>
    <tableColumn id="7" name="Service" dataDxfId="15" totalsRowDxfId="14"/>
    <tableColumn id="8" name="Brut" totalsRowFunction="sum" dataDxfId="13" totalsRowDxfId="12">
      <calculatedColumnFormula>+VLOOKUP(Tableau9[[#This Row],[Matricule]],Salaires!A:D,4,0)</calculatedColumnFormula>
    </tableColumn>
    <tableColumn id="9" name="Embauche" dataDxfId="11" totalsRowDxfId="10"/>
    <tableColumn id="10" name="Anciennité" dataDxfId="9" totalsRowDxfId="8"/>
    <tableColumn id="11" name="Naissance " dataDxfId="7" totalsRowDxfId="6"/>
    <tableColumn id="12" name="Age " dataDxfId="5" totalsRowDxfId="4"/>
    <tableColumn id="13" name="Téléphone" totalsRowFunction="count" dataDxfId="3" totalsRow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showGridLines="0" workbookViewId="0">
      <selection activeCell="F5" sqref="F5"/>
    </sheetView>
  </sheetViews>
  <sheetFormatPr baseColWidth="10" defaultRowHeight="15"/>
  <cols>
    <col min="1" max="1" width="10.85546875" bestFit="1" customWidth="1"/>
    <col min="2" max="2" width="16" customWidth="1"/>
    <col min="3" max="3" width="17.85546875" bestFit="1" customWidth="1"/>
  </cols>
  <sheetData>
    <row r="2" spans="1:8" ht="23.25">
      <c r="A2" s="2">
        <v>1</v>
      </c>
      <c r="B2" s="1" t="s">
        <v>0</v>
      </c>
      <c r="C2" s="1"/>
      <c r="D2" s="1"/>
      <c r="E2" s="1"/>
      <c r="F2" s="1"/>
      <c r="G2" s="1"/>
      <c r="H2" s="1"/>
    </row>
    <row r="4" spans="1: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8">
      <c r="A5" t="s">
        <v>6</v>
      </c>
      <c r="B5" s="3">
        <v>42392</v>
      </c>
      <c r="C5" s="3">
        <v>42392</v>
      </c>
      <c r="D5" s="3">
        <v>42392</v>
      </c>
      <c r="E5" s="3">
        <v>42392</v>
      </c>
      <c r="H5" s="3"/>
    </row>
    <row r="6" spans="1:8">
      <c r="A6" t="s">
        <v>70</v>
      </c>
      <c r="B6" s="3">
        <v>42393</v>
      </c>
      <c r="C6" s="3">
        <v>42394</v>
      </c>
      <c r="D6" s="3">
        <v>42423</v>
      </c>
      <c r="E6" s="3">
        <v>42758</v>
      </c>
    </row>
    <row r="7" spans="1:8">
      <c r="A7" t="s">
        <v>71</v>
      </c>
      <c r="B7" s="3">
        <v>42394</v>
      </c>
      <c r="C7" s="3">
        <v>42395</v>
      </c>
      <c r="D7" s="3">
        <v>42452</v>
      </c>
      <c r="E7" s="3">
        <v>43123</v>
      </c>
    </row>
    <row r="8" spans="1:8">
      <c r="A8" t="s">
        <v>72</v>
      </c>
      <c r="B8" s="3">
        <v>42395</v>
      </c>
      <c r="C8" s="3">
        <v>42396</v>
      </c>
      <c r="D8" s="3">
        <v>42483</v>
      </c>
      <c r="E8" s="3">
        <v>43488</v>
      </c>
    </row>
    <row r="9" spans="1:8">
      <c r="A9" t="s">
        <v>73</v>
      </c>
      <c r="B9" s="3">
        <v>42396</v>
      </c>
      <c r="C9" s="3">
        <v>42397</v>
      </c>
      <c r="D9" s="3">
        <v>42513</v>
      </c>
      <c r="E9" s="3">
        <v>43853</v>
      </c>
    </row>
    <row r="10" spans="1:8">
      <c r="A10" t="s">
        <v>74</v>
      </c>
      <c r="B10" s="3">
        <v>42397</v>
      </c>
      <c r="C10" s="3">
        <v>42398</v>
      </c>
      <c r="D10" s="3">
        <v>42544</v>
      </c>
      <c r="E10" s="3">
        <v>44219</v>
      </c>
    </row>
    <row r="11" spans="1:8">
      <c r="A11" t="s">
        <v>75</v>
      </c>
      <c r="B11" s="3">
        <v>42398</v>
      </c>
      <c r="C11" s="3">
        <v>42401</v>
      </c>
      <c r="D11" s="3">
        <v>42574</v>
      </c>
      <c r="E11" s="3">
        <v>44584</v>
      </c>
    </row>
    <row r="12" spans="1:8">
      <c r="A12" t="s">
        <v>76</v>
      </c>
      <c r="B12" s="3">
        <v>42399</v>
      </c>
      <c r="C12" s="3">
        <v>42402</v>
      </c>
      <c r="D12" s="3">
        <v>42605</v>
      </c>
      <c r="E12" s="3">
        <v>44949</v>
      </c>
    </row>
    <row r="13" spans="1:8">
      <c r="A13" t="s">
        <v>77</v>
      </c>
      <c r="B13" s="3">
        <v>42400</v>
      </c>
      <c r="C13" s="3">
        <v>42403</v>
      </c>
      <c r="D13" s="3">
        <v>42636</v>
      </c>
      <c r="E13" s="3">
        <v>45314</v>
      </c>
    </row>
    <row r="14" spans="1:8">
      <c r="A14" t="s">
        <v>78</v>
      </c>
      <c r="B14" s="3">
        <v>42401</v>
      </c>
      <c r="C14" s="3">
        <v>42404</v>
      </c>
      <c r="D14" s="3">
        <v>42666</v>
      </c>
      <c r="E14" s="3">
        <v>45680</v>
      </c>
    </row>
    <row r="15" spans="1:8">
      <c r="A15" t="s">
        <v>79</v>
      </c>
      <c r="B15" s="3">
        <v>42402</v>
      </c>
      <c r="C15" s="3">
        <v>42405</v>
      </c>
      <c r="D15" s="3">
        <v>42697</v>
      </c>
      <c r="E15" s="3">
        <v>46045</v>
      </c>
    </row>
    <row r="16" spans="1:8">
      <c r="A16" t="s">
        <v>80</v>
      </c>
      <c r="B16" s="3">
        <v>42403</v>
      </c>
      <c r="C16" s="3">
        <v>42408</v>
      </c>
      <c r="D16" s="3">
        <v>42727</v>
      </c>
      <c r="E16" s="3">
        <v>46410</v>
      </c>
    </row>
    <row r="18" spans="1:8" ht="23.25">
      <c r="A18" s="2">
        <v>2</v>
      </c>
      <c r="B18" s="1" t="s">
        <v>43</v>
      </c>
      <c r="C18" s="1"/>
      <c r="D18" s="1"/>
      <c r="E18" s="1"/>
      <c r="F18" s="1"/>
      <c r="G18" s="1"/>
      <c r="H18" s="1"/>
    </row>
    <row r="20" spans="1:8">
      <c r="A20" s="11" t="s">
        <v>81</v>
      </c>
      <c r="B20" s="11" t="s">
        <v>1</v>
      </c>
      <c r="C20" s="11" t="s">
        <v>82</v>
      </c>
      <c r="D20" s="28" t="s">
        <v>83</v>
      </c>
      <c r="E20" s="28" t="s">
        <v>84</v>
      </c>
      <c r="F20" s="40"/>
    </row>
    <row r="21" spans="1:8">
      <c r="A21" s="26">
        <v>23</v>
      </c>
      <c r="B21" s="11">
        <v>6</v>
      </c>
      <c r="C21">
        <v>2016</v>
      </c>
      <c r="D21" s="37" t="str">
        <f t="shared" ref="D21:D28" si="0">+CONCATENATE(A21,"/",B21,"/",C21)</f>
        <v>23/6/2016</v>
      </c>
      <c r="E21" s="37" t="str">
        <f t="shared" ref="E21:E28" si="1">+$A$21&amp;"/"&amp;$B$21&amp;"/"&amp;$C$21</f>
        <v>23/6/2016</v>
      </c>
      <c r="F21" s="41">
        <v>23</v>
      </c>
      <c r="G21">
        <v>6</v>
      </c>
      <c r="H21">
        <v>2016</v>
      </c>
    </row>
    <row r="22" spans="1:8">
      <c r="A22" s="26">
        <v>24</v>
      </c>
      <c r="B22" s="11">
        <v>6</v>
      </c>
      <c r="C22">
        <v>2017</v>
      </c>
      <c r="D22" s="37" t="str">
        <f t="shared" si="0"/>
        <v>24/6/2017</v>
      </c>
      <c r="E22" s="37" t="str">
        <f t="shared" si="1"/>
        <v>23/6/2016</v>
      </c>
      <c r="F22" s="41">
        <v>23</v>
      </c>
      <c r="G22">
        <v>6</v>
      </c>
      <c r="H22">
        <v>2016</v>
      </c>
    </row>
    <row r="23" spans="1:8">
      <c r="A23" s="26">
        <v>25</v>
      </c>
      <c r="B23" s="11">
        <v>6</v>
      </c>
      <c r="C23">
        <v>2018</v>
      </c>
      <c r="D23" s="37" t="str">
        <f t="shared" si="0"/>
        <v>25/6/2018</v>
      </c>
      <c r="E23" s="37" t="str">
        <f t="shared" si="1"/>
        <v>23/6/2016</v>
      </c>
      <c r="F23" s="41">
        <v>23</v>
      </c>
      <c r="G23">
        <v>6</v>
      </c>
      <c r="H23">
        <v>2016</v>
      </c>
    </row>
    <row r="24" spans="1:8">
      <c r="A24" s="26">
        <v>26</v>
      </c>
      <c r="B24" s="11">
        <v>6</v>
      </c>
      <c r="C24">
        <v>2019</v>
      </c>
      <c r="D24" s="37" t="str">
        <f t="shared" si="0"/>
        <v>26/6/2019</v>
      </c>
      <c r="E24" s="37" t="str">
        <f t="shared" si="1"/>
        <v>23/6/2016</v>
      </c>
      <c r="F24" s="41">
        <v>23</v>
      </c>
      <c r="G24">
        <v>6</v>
      </c>
      <c r="H24">
        <v>2016</v>
      </c>
    </row>
    <row r="25" spans="1:8">
      <c r="A25" s="26">
        <v>27</v>
      </c>
      <c r="B25" s="11">
        <v>6</v>
      </c>
      <c r="C25">
        <v>2020</v>
      </c>
      <c r="D25" s="37" t="str">
        <f t="shared" si="0"/>
        <v>27/6/2020</v>
      </c>
      <c r="E25" s="37" t="str">
        <f t="shared" si="1"/>
        <v>23/6/2016</v>
      </c>
      <c r="F25" s="41">
        <v>23</v>
      </c>
      <c r="G25">
        <v>6</v>
      </c>
      <c r="H25">
        <v>2016</v>
      </c>
    </row>
    <row r="26" spans="1:8">
      <c r="A26" s="39">
        <v>28</v>
      </c>
      <c r="B26" s="11">
        <v>6</v>
      </c>
      <c r="C26">
        <v>2021</v>
      </c>
      <c r="D26" s="37" t="str">
        <f t="shared" si="0"/>
        <v>28/6/2021</v>
      </c>
      <c r="E26" s="37" t="str">
        <f t="shared" si="1"/>
        <v>23/6/2016</v>
      </c>
      <c r="F26" s="41">
        <v>23</v>
      </c>
      <c r="G26">
        <v>6</v>
      </c>
      <c r="H26">
        <v>2016</v>
      </c>
    </row>
    <row r="27" spans="1:8">
      <c r="A27" s="26">
        <v>29</v>
      </c>
      <c r="B27" s="11">
        <v>6</v>
      </c>
      <c r="C27">
        <v>2022</v>
      </c>
      <c r="D27" s="37" t="str">
        <f t="shared" si="0"/>
        <v>29/6/2022</v>
      </c>
      <c r="E27" s="37" t="str">
        <f t="shared" si="1"/>
        <v>23/6/2016</v>
      </c>
      <c r="F27" s="41">
        <v>23</v>
      </c>
      <c r="G27">
        <v>6</v>
      </c>
      <c r="H27">
        <v>2016</v>
      </c>
    </row>
    <row r="28" spans="1:8">
      <c r="A28" s="26">
        <v>30</v>
      </c>
      <c r="B28" s="11">
        <v>6</v>
      </c>
      <c r="C28">
        <v>2023</v>
      </c>
      <c r="D28" s="37" t="str">
        <f t="shared" si="0"/>
        <v>30/6/2023</v>
      </c>
      <c r="E28" s="37" t="str">
        <f t="shared" si="1"/>
        <v>23/6/2016</v>
      </c>
      <c r="F28" s="41">
        <v>23</v>
      </c>
      <c r="G28">
        <v>6</v>
      </c>
      <c r="H28">
        <v>2016</v>
      </c>
    </row>
    <row r="29" spans="1:8">
      <c r="A29" s="27"/>
      <c r="F29" s="40"/>
    </row>
    <row r="30" spans="1:8">
      <c r="A30" t="s">
        <v>22</v>
      </c>
      <c r="B30" t="s">
        <v>21</v>
      </c>
      <c r="C30" t="s">
        <v>85</v>
      </c>
      <c r="D30" s="38" t="str">
        <f>+CONCATENATE(A30," ",B30," ",C30)</f>
        <v>Affes Bilel DAF</v>
      </c>
      <c r="F30" s="4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8"/>
  <sheetViews>
    <sheetView showGridLines="0" zoomScale="110" zoomScaleNormal="110" workbookViewId="0">
      <selection activeCell="F5" sqref="F5"/>
    </sheetView>
  </sheetViews>
  <sheetFormatPr baseColWidth="10" defaultRowHeight="15"/>
  <cols>
    <col min="1" max="1" width="12.140625" customWidth="1"/>
    <col min="2" max="2" width="14.85546875" bestFit="1" customWidth="1"/>
    <col min="3" max="3" width="12.5703125" bestFit="1" customWidth="1"/>
    <col min="9" max="9" width="25.5703125" bestFit="1" customWidth="1"/>
    <col min="10" max="10" width="23" bestFit="1" customWidth="1"/>
    <col min="11" max="11" width="22" bestFit="1" customWidth="1"/>
    <col min="12" max="12" width="7.5703125" customWidth="1"/>
    <col min="13" max="13" width="16.5703125" bestFit="1" customWidth="1"/>
    <col min="15" max="15" width="13.7109375" bestFit="1" customWidth="1"/>
  </cols>
  <sheetData>
    <row r="2" spans="1:16" ht="23.25">
      <c r="A2" s="2">
        <v>3</v>
      </c>
      <c r="B2" s="1" t="s">
        <v>38</v>
      </c>
      <c r="C2" s="1"/>
      <c r="D2" s="1"/>
      <c r="E2" s="1"/>
      <c r="F2" s="1"/>
      <c r="G2" s="1"/>
      <c r="H2" s="1"/>
    </row>
    <row r="4" spans="1:16">
      <c r="A4" s="29" t="s">
        <v>7</v>
      </c>
      <c r="B4" s="29" t="s">
        <v>8</v>
      </c>
      <c r="C4" s="29" t="s">
        <v>9</v>
      </c>
      <c r="D4" s="29" t="s">
        <v>10</v>
      </c>
      <c r="E4" s="29" t="s">
        <v>11</v>
      </c>
      <c r="F4" s="29" t="s">
        <v>12</v>
      </c>
      <c r="G4" s="29" t="s">
        <v>13</v>
      </c>
      <c r="H4" s="29" t="s">
        <v>14</v>
      </c>
      <c r="I4" s="34" t="s">
        <v>15</v>
      </c>
      <c r="J4" s="29" t="s">
        <v>16</v>
      </c>
      <c r="K4" s="34" t="s">
        <v>17</v>
      </c>
      <c r="L4" s="29" t="s">
        <v>18</v>
      </c>
      <c r="M4" s="29" t="s">
        <v>19</v>
      </c>
      <c r="O4" s="29" t="s">
        <v>9</v>
      </c>
      <c r="P4" s="31" t="s">
        <v>13</v>
      </c>
    </row>
    <row r="5" spans="1:16">
      <c r="A5" s="32">
        <v>1</v>
      </c>
      <c r="B5" s="25">
        <v>16555466565</v>
      </c>
      <c r="C5" s="5" t="s">
        <v>20</v>
      </c>
      <c r="D5" s="6" t="s">
        <v>21</v>
      </c>
      <c r="E5" s="6" t="s">
        <v>22</v>
      </c>
      <c r="F5" s="7" t="str">
        <f>+IF(C5="Monsieur","Homme","Femme")</f>
        <v>Homme</v>
      </c>
      <c r="G5" s="6" t="s">
        <v>23</v>
      </c>
      <c r="H5" s="8" t="e">
        <f>VLOOKUP(D5,Tableau6[#All],3,0)</f>
        <v>#N/A</v>
      </c>
      <c r="I5" s="35">
        <v>41061</v>
      </c>
      <c r="J5" s="10" t="str">
        <f ca="1">+DATEDIF(I5,TODAY(),"y")&amp;" ans, "&amp;DATEDIF(I5,TODAY(),"ym")&amp;" mois et "&amp;DATEDIF(I5,TODAY(),"MD")&amp;" jours "</f>
        <v xml:space="preserve">3 ans, 10 mois et 22 jours </v>
      </c>
      <c r="K5" s="9">
        <v>30116</v>
      </c>
      <c r="L5" s="7" t="str">
        <f ca="1">+DATEDIF(Tableau7[[#This Row],[Naissance ]],TODAY(),"y")&amp;" ans "</f>
        <v xml:space="preserve">33 ans </v>
      </c>
      <c r="M5" s="33">
        <v>29513900</v>
      </c>
      <c r="O5" t="s">
        <v>20</v>
      </c>
      <c r="P5" t="s">
        <v>23</v>
      </c>
    </row>
    <row r="6" spans="1:16">
      <c r="A6" s="32">
        <v>2</v>
      </c>
      <c r="B6" s="25">
        <v>16555466565</v>
      </c>
      <c r="C6" s="5" t="s">
        <v>86</v>
      </c>
      <c r="D6" s="6" t="s">
        <v>24</v>
      </c>
      <c r="E6" s="6" t="s">
        <v>25</v>
      </c>
      <c r="F6" s="7" t="str">
        <f>IF(C6="Monsieur","Homme","Femme")</f>
        <v>Femme</v>
      </c>
      <c r="G6" s="6" t="s">
        <v>85</v>
      </c>
      <c r="H6" s="8" t="e">
        <f>VLOOKUP(D6,Tableau6[#All],3,0)</f>
        <v>#N/A</v>
      </c>
      <c r="I6" s="35">
        <v>41091</v>
      </c>
      <c r="J6" s="10" t="str">
        <f ca="1">+DATEDIF(Tableau7[[#This Row],[Embauche]],TODAY(),"y")&amp;" ans, "&amp;DATEDIF(Tableau7[[#This Row],[Embauche]],TODAY(),"YM")&amp;" mois et "&amp;DATEDIF(Tableau7[[#This Row],[Embauche]],TODAY(),"md")&amp;" jours"</f>
        <v>3 ans, 9 mois et 22 jours</v>
      </c>
      <c r="K6" s="9">
        <v>30322</v>
      </c>
      <c r="L6" s="7" t="str">
        <f ca="1">+DATEDIF(Tableau7[[#This Row],[Naissance ]],TODAY(),"y")&amp;" ans "</f>
        <v xml:space="preserve">33 ans </v>
      </c>
      <c r="M6" s="33">
        <v>29513900</v>
      </c>
      <c r="O6" t="s">
        <v>86</v>
      </c>
      <c r="P6" t="s">
        <v>85</v>
      </c>
    </row>
    <row r="7" spans="1:16">
      <c r="A7" s="32">
        <v>3</v>
      </c>
      <c r="B7" s="25">
        <v>16555466565</v>
      </c>
      <c r="C7" s="5" t="s">
        <v>86</v>
      </c>
      <c r="D7" s="6" t="s">
        <v>26</v>
      </c>
      <c r="E7" s="6" t="s">
        <v>27</v>
      </c>
      <c r="F7" s="7" t="str">
        <f t="shared" ref="F7:F14" si="0">IF(C7="Monsieur","Homme","Femme")</f>
        <v>Femme</v>
      </c>
      <c r="G7" s="6" t="s">
        <v>89</v>
      </c>
      <c r="H7" s="8" t="e">
        <f>VLOOKUP(D7,Tableau6[#All],3,0)</f>
        <v>#N/A</v>
      </c>
      <c r="I7" s="35">
        <v>41122</v>
      </c>
      <c r="J7" s="10" t="str">
        <f ca="1">+DATEDIF(Tableau7[[#This Row],[Embauche]],TODAY(),"y")&amp;" ans, "&amp;DATEDIF(Tableau7[[#This Row],[Embauche]],TODAY(),"YM")&amp;" mois et "&amp;DATEDIF(Tableau7[[#This Row],[Embauche]],TODAY(),"md")&amp;" jours"</f>
        <v>3 ans, 8 mois et 22 jours</v>
      </c>
      <c r="K7" s="9">
        <v>31054</v>
      </c>
      <c r="L7" s="7" t="str">
        <f ca="1">+DATEDIF(Tableau7[[#This Row],[Naissance ]],TODAY(),"y")&amp;" ans "</f>
        <v xml:space="preserve">31 ans </v>
      </c>
      <c r="M7" s="33">
        <v>29513900</v>
      </c>
      <c r="O7" t="s">
        <v>87</v>
      </c>
      <c r="P7" t="s">
        <v>89</v>
      </c>
    </row>
    <row r="8" spans="1:16">
      <c r="A8" s="32">
        <v>4</v>
      </c>
      <c r="B8" s="25">
        <v>16555466565</v>
      </c>
      <c r="C8" s="5" t="s">
        <v>86</v>
      </c>
      <c r="D8" s="6" t="s">
        <v>28</v>
      </c>
      <c r="E8" s="6" t="s">
        <v>29</v>
      </c>
      <c r="F8" s="7" t="str">
        <f t="shared" si="0"/>
        <v>Femme</v>
      </c>
      <c r="G8" s="6" t="s">
        <v>89</v>
      </c>
      <c r="H8" s="8" t="e">
        <f>VLOOKUP(D8,Tableau6[#All],3,0)</f>
        <v>#N/A</v>
      </c>
      <c r="I8" s="35">
        <v>40422</v>
      </c>
      <c r="J8" s="10" t="str">
        <f ca="1">+DATEDIF(Tableau7[[#This Row],[Embauche]],TODAY(),"y")&amp;" ans, "&amp;DATEDIF(Tableau7[[#This Row],[Embauche]],TODAY(),"YM")&amp;" mois et "&amp;DATEDIF(Tableau7[[#This Row],[Embauche]],TODAY(),"md")&amp;" jours"</f>
        <v>5 ans, 7 mois et 22 jours</v>
      </c>
      <c r="K8" s="9">
        <v>27402</v>
      </c>
      <c r="L8" s="7" t="str">
        <f ca="1">+DATEDIF(Tableau7[[#This Row],[Naissance ]],TODAY(),"y")&amp;" ans "</f>
        <v xml:space="preserve">41 ans </v>
      </c>
      <c r="M8" s="33">
        <v>29513900</v>
      </c>
      <c r="O8" s="30" t="s">
        <v>88</v>
      </c>
      <c r="P8" t="s">
        <v>90</v>
      </c>
    </row>
    <row r="9" spans="1:16">
      <c r="A9" s="32">
        <v>5</v>
      </c>
      <c r="B9" s="25">
        <v>16555466565</v>
      </c>
      <c r="C9" s="5" t="s">
        <v>87</v>
      </c>
      <c r="D9" s="6" t="s">
        <v>30</v>
      </c>
      <c r="E9" s="6" t="s">
        <v>39</v>
      </c>
      <c r="F9" s="7" t="str">
        <f t="shared" si="0"/>
        <v>Femme</v>
      </c>
      <c r="G9" s="6" t="s">
        <v>89</v>
      </c>
      <c r="H9" s="8" t="e">
        <f>VLOOKUP(D9,Tableau6[#All],3,0)</f>
        <v>#N/A</v>
      </c>
      <c r="I9" s="35">
        <v>36800</v>
      </c>
      <c r="J9" s="10" t="str">
        <f ca="1">+DATEDIF(Tableau7[[#This Row],[Embauche]],TODAY(),"y")&amp;" ans, "&amp;DATEDIF(Tableau7[[#This Row],[Embauche]],TODAY(),"YM")&amp;" mois et "&amp;DATEDIF(Tableau7[[#This Row],[Embauche]],TODAY(),"md")&amp;" jours"</f>
        <v>15 ans, 6 mois et 22 jours</v>
      </c>
      <c r="K9" s="9">
        <v>30325</v>
      </c>
      <c r="L9" s="7" t="str">
        <f ca="1">+DATEDIF(Tableau7[[#This Row],[Naissance ]],TODAY(),"y")&amp;" ans "</f>
        <v xml:space="preserve">33 ans </v>
      </c>
      <c r="M9" s="33">
        <v>29513900</v>
      </c>
    </row>
    <row r="10" spans="1:16">
      <c r="A10" s="32">
        <v>6</v>
      </c>
      <c r="B10" s="25">
        <v>16555466565</v>
      </c>
      <c r="C10" s="5" t="s">
        <v>87</v>
      </c>
      <c r="D10" s="6" t="s">
        <v>31</v>
      </c>
      <c r="E10" s="6" t="s">
        <v>40</v>
      </c>
      <c r="F10" s="7" t="str">
        <f t="shared" si="0"/>
        <v>Femme</v>
      </c>
      <c r="G10" s="6" t="s">
        <v>90</v>
      </c>
      <c r="H10" s="8" t="e">
        <f>VLOOKUP(D10,Tableau6[#All],3,0)</f>
        <v>#N/A</v>
      </c>
      <c r="I10" s="35">
        <v>41218</v>
      </c>
      <c r="J10" s="10" t="str">
        <f ca="1">+DATEDIF(Tableau7[[#This Row],[Embauche]],TODAY(),"y")&amp;" ans, "&amp;DATEDIF(Tableau7[[#This Row],[Embauche]],TODAY(),"YM")&amp;" mois et "&amp;DATEDIF(Tableau7[[#This Row],[Embauche]],TODAY(),"md")&amp;" jours"</f>
        <v>3 ans, 5 mois et 18 jours</v>
      </c>
      <c r="K10" s="9">
        <v>30326</v>
      </c>
      <c r="L10" s="7" t="str">
        <f ca="1">+DATEDIF(Tableau7[[#This Row],[Naissance ]],TODAY(),"y")&amp;" ans "</f>
        <v xml:space="preserve">33 ans </v>
      </c>
      <c r="M10" s="33">
        <v>29513900</v>
      </c>
    </row>
    <row r="11" spans="1:16">
      <c r="A11" s="32">
        <v>7</v>
      </c>
      <c r="B11" s="25">
        <v>16555466565</v>
      </c>
      <c r="C11" s="5" t="s">
        <v>86</v>
      </c>
      <c r="D11" s="6" t="s">
        <v>32</v>
      </c>
      <c r="E11" s="6" t="s">
        <v>33</v>
      </c>
      <c r="F11" s="7" t="str">
        <f t="shared" si="0"/>
        <v>Femme</v>
      </c>
      <c r="G11" s="6" t="s">
        <v>90</v>
      </c>
      <c r="H11" s="8" t="e">
        <f>VLOOKUP(D11,Tableau6[#All],3,0)</f>
        <v>#N/A</v>
      </c>
      <c r="I11" s="35">
        <v>41244</v>
      </c>
      <c r="J11" s="10" t="str">
        <f ca="1">+DATEDIF(Tableau7[[#This Row],[Embauche]],TODAY(),"y")&amp;" ans, "&amp;DATEDIF(Tableau7[[#This Row],[Embauche]],TODAY(),"YM")&amp;" mois et "&amp;DATEDIF(Tableau7[[#This Row],[Embauche]],TODAY(),"md")&amp;" jours"</f>
        <v>3 ans, 4 mois et 22 jours</v>
      </c>
      <c r="K11" s="9">
        <v>30327</v>
      </c>
      <c r="L11" s="7" t="str">
        <f ca="1">+DATEDIF(Tableau7[[#This Row],[Naissance ]],TODAY(),"y")&amp;" ans "</f>
        <v xml:space="preserve">33 ans </v>
      </c>
      <c r="M11" s="33">
        <v>29513900</v>
      </c>
    </row>
    <row r="12" spans="1:16">
      <c r="A12" s="32">
        <v>8</v>
      </c>
      <c r="B12" s="25">
        <v>16555466565</v>
      </c>
      <c r="C12" s="5" t="s">
        <v>86</v>
      </c>
      <c r="D12" s="6" t="s">
        <v>34</v>
      </c>
      <c r="E12" s="6" t="s">
        <v>41</v>
      </c>
      <c r="F12" s="7" t="str">
        <f t="shared" si="0"/>
        <v>Femme</v>
      </c>
      <c r="G12" s="6" t="s">
        <v>23</v>
      </c>
      <c r="H12" s="8" t="e">
        <f>VLOOKUP(D12,Tableau6[#All],3,0)</f>
        <v>#N/A</v>
      </c>
      <c r="I12" s="35">
        <v>39995</v>
      </c>
      <c r="J12" s="10" t="str">
        <f ca="1">+DATEDIF(Tableau7[[#This Row],[Embauche]],TODAY(),"y")&amp;" ans, "&amp;DATEDIF(Tableau7[[#This Row],[Embauche]],TODAY(),"YM")&amp;" mois et "&amp;DATEDIF(Tableau7[[#This Row],[Embauche]],TODAY(),"md")&amp;" jours"</f>
        <v>6 ans, 9 mois et 22 jours</v>
      </c>
      <c r="K12" s="9">
        <v>30328</v>
      </c>
      <c r="L12" s="7" t="str">
        <f ca="1">+DATEDIF(Tableau7[[#This Row],[Naissance ]],TODAY(),"y")&amp;" ans "</f>
        <v xml:space="preserve">33 ans </v>
      </c>
      <c r="M12" s="33">
        <v>29513900</v>
      </c>
    </row>
    <row r="13" spans="1:16">
      <c r="A13" s="32">
        <v>9</v>
      </c>
      <c r="B13" s="25">
        <v>16555466565</v>
      </c>
      <c r="C13" s="5" t="s">
        <v>86</v>
      </c>
      <c r="D13" s="6" t="s">
        <v>35</v>
      </c>
      <c r="E13" s="6" t="s">
        <v>36</v>
      </c>
      <c r="F13" s="7" t="str">
        <f t="shared" si="0"/>
        <v>Femme</v>
      </c>
      <c r="G13" s="6" t="s">
        <v>23</v>
      </c>
      <c r="H13" s="8" t="e">
        <f>VLOOKUP(D13,Tableau6[#All],3,0)</f>
        <v>#N/A</v>
      </c>
      <c r="I13" s="35">
        <v>41306</v>
      </c>
      <c r="J13" s="10" t="str">
        <f ca="1">+DATEDIF(Tableau7[[#This Row],[Embauche]],TODAY(),"y")&amp;" ans, "&amp;DATEDIF(Tableau7[[#This Row],[Embauche]],TODAY(),"YM")&amp;" mois et "&amp;DATEDIF(Tableau7[[#This Row],[Embauche]],TODAY(),"md")&amp;" jours"</f>
        <v>3 ans, 2 mois et 22 jours</v>
      </c>
      <c r="K13" s="9">
        <v>21928</v>
      </c>
      <c r="L13" s="7" t="str">
        <f ca="1">+DATEDIF(Tableau7[[#This Row],[Naissance ]],TODAY(),"y")&amp;" ans "</f>
        <v xml:space="preserve">56 ans </v>
      </c>
      <c r="M13" s="33">
        <v>29513900</v>
      </c>
    </row>
    <row r="14" spans="1:16">
      <c r="A14" s="32">
        <v>10</v>
      </c>
      <c r="B14" s="25">
        <v>16555466565</v>
      </c>
      <c r="C14" s="5" t="s">
        <v>20</v>
      </c>
      <c r="D14" s="6" t="s">
        <v>37</v>
      </c>
      <c r="E14" s="6" t="s">
        <v>44</v>
      </c>
      <c r="F14" s="7" t="str">
        <f t="shared" si="0"/>
        <v>Homme</v>
      </c>
      <c r="G14" s="6" t="s">
        <v>85</v>
      </c>
      <c r="H14" s="8" t="e">
        <f>VLOOKUP(D14,Tableau6[#All],3,0)</f>
        <v>#N/A</v>
      </c>
      <c r="I14" s="35">
        <v>40603</v>
      </c>
      <c r="J14" s="10" t="str">
        <f ca="1">+DATEDIF(Tableau7[[#This Row],[Embauche]],TODAY(),"y")&amp;" ans, "&amp;DATEDIF(Tableau7[[#This Row],[Embauche]],TODAY(),"YM")&amp;" mois et "&amp;DATEDIF(Tableau7[[#This Row],[Embauche]],TODAY(),"md")&amp;" jours"</f>
        <v>5 ans, 1 mois et 22 jours</v>
      </c>
      <c r="K14" s="9">
        <v>29234</v>
      </c>
      <c r="L14" s="7" t="str">
        <f ca="1">+DATEDIF(Tableau7[[#This Row],[Naissance ]],TODAY(),"y")&amp;" ans "</f>
        <v xml:space="preserve">36 ans </v>
      </c>
      <c r="M14" s="33">
        <v>29513900</v>
      </c>
    </row>
    <row r="16" spans="1:16">
      <c r="I16" s="36"/>
    </row>
    <row r="18" spans="1:8" ht="23.25">
      <c r="A18" s="2">
        <v>4</v>
      </c>
      <c r="B18" s="1" t="s">
        <v>42</v>
      </c>
      <c r="C18" s="1"/>
      <c r="D18" s="1"/>
      <c r="E18" s="1"/>
      <c r="F18" s="1"/>
      <c r="G18" s="1"/>
      <c r="H18" s="1"/>
    </row>
  </sheetData>
  <dataValidations count="3">
    <dataValidation type="list" allowBlank="1" showInputMessage="1" showErrorMessage="1" sqref="C6:C14">
      <formula1>$O$5:$O$8</formula1>
    </dataValidation>
    <dataValidation type="list" allowBlank="1" showInputMessage="1" showErrorMessage="1" promptTitle="Séléction" prompt="Veuillez seléctionner à partir de la liste" sqref="C5">
      <formula1>$O$5:$O$8</formula1>
    </dataValidation>
    <dataValidation type="list" allowBlank="1" showInputMessage="1" showErrorMessage="1" sqref="G5:G14">
      <formula1>$P$5:$P$8</formula1>
    </dataValidation>
  </dataValidation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5:F17"/>
  <sheetViews>
    <sheetView showGridLines="0" workbookViewId="0">
      <selection activeCell="D20" sqref="D20"/>
    </sheetView>
  </sheetViews>
  <sheetFormatPr baseColWidth="10" defaultRowHeight="15"/>
  <sheetData>
    <row r="5" spans="1:6" ht="15.75">
      <c r="A5" s="53" t="s">
        <v>7</v>
      </c>
      <c r="B5" s="62" t="s">
        <v>10</v>
      </c>
      <c r="C5" s="62" t="s">
        <v>11</v>
      </c>
      <c r="D5" s="62" t="s">
        <v>14</v>
      </c>
    </row>
    <row r="6" spans="1:6">
      <c r="A6" s="43">
        <v>11</v>
      </c>
      <c r="B6" s="45" t="s">
        <v>104</v>
      </c>
      <c r="C6" s="45" t="s">
        <v>44</v>
      </c>
      <c r="D6" s="58">
        <v>300</v>
      </c>
      <c r="F6">
        <v>1</v>
      </c>
    </row>
    <row r="7" spans="1:6">
      <c r="A7" s="43">
        <v>10</v>
      </c>
      <c r="B7" s="45" t="s">
        <v>37</v>
      </c>
      <c r="C7" s="45" t="s">
        <v>44</v>
      </c>
      <c r="D7" s="58">
        <v>2500</v>
      </c>
      <c r="F7">
        <v>2</v>
      </c>
    </row>
    <row r="8" spans="1:6">
      <c r="A8" s="43">
        <v>9</v>
      </c>
      <c r="B8" s="45" t="s">
        <v>35</v>
      </c>
      <c r="C8" s="45" t="s">
        <v>36</v>
      </c>
      <c r="D8" s="58">
        <v>1000</v>
      </c>
      <c r="F8">
        <v>3</v>
      </c>
    </row>
    <row r="9" spans="1:6">
      <c r="A9" s="43">
        <v>8</v>
      </c>
      <c r="B9" s="45" t="s">
        <v>34</v>
      </c>
      <c r="C9" s="45" t="s">
        <v>41</v>
      </c>
      <c r="D9" s="58">
        <v>2000</v>
      </c>
      <c r="F9">
        <v>4</v>
      </c>
    </row>
    <row r="10" spans="1:6">
      <c r="A10" s="43">
        <v>7</v>
      </c>
      <c r="B10" s="45" t="s">
        <v>32</v>
      </c>
      <c r="C10" s="45" t="s">
        <v>33</v>
      </c>
      <c r="D10" s="58">
        <v>500</v>
      </c>
      <c r="F10">
        <v>5</v>
      </c>
    </row>
    <row r="11" spans="1:6">
      <c r="A11" s="43">
        <v>6</v>
      </c>
      <c r="B11" s="45" t="s">
        <v>31</v>
      </c>
      <c r="C11" s="45" t="s">
        <v>40</v>
      </c>
      <c r="D11" s="58">
        <v>1600</v>
      </c>
      <c r="F11">
        <v>6</v>
      </c>
    </row>
    <row r="12" spans="1:6">
      <c r="A12" s="43">
        <v>5</v>
      </c>
      <c r="B12" s="45" t="s">
        <v>30</v>
      </c>
      <c r="C12" s="45" t="s">
        <v>39</v>
      </c>
      <c r="D12" s="58">
        <v>1200</v>
      </c>
      <c r="F12">
        <v>7</v>
      </c>
    </row>
    <row r="13" spans="1:6">
      <c r="A13" s="43">
        <v>4</v>
      </c>
      <c r="B13" s="45" t="s">
        <v>28</v>
      </c>
      <c r="C13" s="45" t="s">
        <v>29</v>
      </c>
      <c r="D13" s="58">
        <v>350</v>
      </c>
      <c r="F13">
        <v>8</v>
      </c>
    </row>
    <row r="14" spans="1:6">
      <c r="A14" s="43">
        <v>3</v>
      </c>
      <c r="B14" s="45" t="s">
        <v>97</v>
      </c>
      <c r="C14" s="45" t="s">
        <v>98</v>
      </c>
      <c r="D14" s="58">
        <v>900</v>
      </c>
      <c r="F14">
        <v>9</v>
      </c>
    </row>
    <row r="15" spans="1:6">
      <c r="A15" s="43">
        <v>2</v>
      </c>
      <c r="B15" s="45" t="s">
        <v>95</v>
      </c>
      <c r="C15" s="45" t="s">
        <v>96</v>
      </c>
      <c r="D15" s="58">
        <v>1000</v>
      </c>
      <c r="F15">
        <v>10</v>
      </c>
    </row>
    <row r="16" spans="1:6">
      <c r="A16" s="47">
        <v>1</v>
      </c>
      <c r="B16" s="49" t="s">
        <v>93</v>
      </c>
      <c r="C16" s="49" t="s">
        <v>94</v>
      </c>
      <c r="D16" s="58">
        <v>800</v>
      </c>
    </row>
    <row r="17" spans="1:4">
      <c r="A17" s="59"/>
      <c r="B17" s="60"/>
      <c r="C17" s="60"/>
      <c r="D17" s="61">
        <f>SUBTOTAL(109,[Brut])</f>
        <v>12150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3:H35"/>
  <sheetViews>
    <sheetView showGridLines="0" workbookViewId="0">
      <selection activeCell="A24" sqref="A24"/>
    </sheetView>
  </sheetViews>
  <sheetFormatPr baseColWidth="10" defaultRowHeight="15"/>
  <sheetData>
    <row r="3" spans="1:8" ht="23.25">
      <c r="A3" s="2">
        <v>5</v>
      </c>
      <c r="B3" s="1" t="s">
        <v>45</v>
      </c>
      <c r="C3" s="1"/>
      <c r="D3" s="1"/>
      <c r="E3" s="1"/>
      <c r="F3" s="1"/>
      <c r="G3" s="1"/>
      <c r="H3" s="1"/>
    </row>
    <row r="21" spans="1:8" ht="23.25">
      <c r="A21" s="2">
        <v>6</v>
      </c>
      <c r="B21" s="1" t="s">
        <v>46</v>
      </c>
      <c r="C21" s="1"/>
      <c r="D21" s="1"/>
      <c r="E21" s="1"/>
      <c r="F21" s="1"/>
      <c r="G21" s="1"/>
      <c r="H21" s="1"/>
    </row>
    <row r="35" spans="1:8" ht="23.25">
      <c r="A35" s="2">
        <v>7</v>
      </c>
      <c r="B35" s="1" t="s">
        <v>69</v>
      </c>
      <c r="C35" s="1"/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showGridLines="0" topLeftCell="A7" workbookViewId="0">
      <selection activeCell="E8" sqref="E8"/>
    </sheetView>
  </sheetViews>
  <sheetFormatPr baseColWidth="10" defaultRowHeight="15"/>
  <cols>
    <col min="1" max="1" width="11.42578125" style="11"/>
    <col min="2" max="2" width="17.7109375" style="11" customWidth="1"/>
    <col min="3" max="6" width="11.42578125" style="11"/>
    <col min="7" max="7" width="20.28515625" bestFit="1" customWidth="1"/>
  </cols>
  <sheetData>
    <row r="1" spans="1:11">
      <c r="G1" t="s">
        <v>47</v>
      </c>
      <c r="H1" t="s">
        <v>48</v>
      </c>
      <c r="K1" s="11"/>
    </row>
    <row r="2" spans="1:11">
      <c r="C2" s="11" t="s">
        <v>49</v>
      </c>
      <c r="D2" s="11" t="s">
        <v>50</v>
      </c>
      <c r="E2" s="11" t="s">
        <v>51</v>
      </c>
      <c r="G2" s="12" t="s">
        <v>49</v>
      </c>
      <c r="H2" s="13">
        <v>90</v>
      </c>
    </row>
    <row r="3" spans="1:11">
      <c r="A3" s="23" t="s">
        <v>67</v>
      </c>
      <c r="C3" s="11">
        <v>90</v>
      </c>
      <c r="D3" s="11">
        <v>120</v>
      </c>
      <c r="E3" s="11">
        <v>60</v>
      </c>
      <c r="G3" s="14" t="s">
        <v>50</v>
      </c>
      <c r="H3" s="15">
        <v>120</v>
      </c>
    </row>
    <row r="4" spans="1:11">
      <c r="A4" s="24" t="s">
        <v>68</v>
      </c>
      <c r="C4"/>
      <c r="G4" s="16" t="s">
        <v>51</v>
      </c>
      <c r="H4" s="17">
        <v>60</v>
      </c>
    </row>
    <row r="6" spans="1:11">
      <c r="A6" s="11" t="s">
        <v>52</v>
      </c>
      <c r="B6" s="11" t="s">
        <v>53</v>
      </c>
      <c r="C6" s="11" t="s">
        <v>54</v>
      </c>
      <c r="D6" s="11" t="s">
        <v>55</v>
      </c>
      <c r="E6" s="11" t="s">
        <v>56</v>
      </c>
      <c r="F6" s="11" t="s">
        <v>57</v>
      </c>
      <c r="G6" s="11" t="s">
        <v>58</v>
      </c>
    </row>
    <row r="7" spans="1:11">
      <c r="A7" s="18">
        <v>41651</v>
      </c>
      <c r="B7" s="11">
        <v>2000</v>
      </c>
      <c r="C7" s="11" t="s">
        <v>49</v>
      </c>
      <c r="D7" s="11" t="s">
        <v>59</v>
      </c>
      <c r="E7" s="11" t="s">
        <v>60</v>
      </c>
      <c r="F7" s="19">
        <f>+HLOOKUP(Tableau10[[#This Row],[Produit]],Tableau2[#All],2,0)</f>
        <v>90</v>
      </c>
      <c r="G7" s="18">
        <f>Tableau10[[#This Row],[Date]]+Tableau10[[#This Row],[Echéance]]</f>
        <v>41741</v>
      </c>
    </row>
    <row r="8" spans="1:11">
      <c r="A8" s="18">
        <v>41651</v>
      </c>
      <c r="B8" s="11">
        <v>6798</v>
      </c>
      <c r="C8" s="11" t="s">
        <v>49</v>
      </c>
      <c r="D8" s="11" t="s">
        <v>61</v>
      </c>
      <c r="E8" s="11" t="s">
        <v>62</v>
      </c>
      <c r="F8" s="19">
        <f>+HLOOKUP(Tableau10[[#This Row],[Produit]],Tableau2[#All],2,0)</f>
        <v>90</v>
      </c>
      <c r="G8" s="18"/>
    </row>
    <row r="9" spans="1:11">
      <c r="A9" s="18">
        <v>41689</v>
      </c>
      <c r="B9" s="11">
        <v>3400</v>
      </c>
      <c r="C9" s="11" t="s">
        <v>51</v>
      </c>
      <c r="D9" s="11" t="s">
        <v>59</v>
      </c>
      <c r="E9" s="11" t="s">
        <v>60</v>
      </c>
      <c r="F9" s="19"/>
      <c r="G9" s="18"/>
    </row>
    <row r="10" spans="1:11">
      <c r="A10" s="18">
        <v>41687</v>
      </c>
      <c r="B10" s="11">
        <v>500</v>
      </c>
      <c r="C10" s="11" t="s">
        <v>50</v>
      </c>
      <c r="D10" s="11" t="s">
        <v>63</v>
      </c>
      <c r="E10" s="11" t="s">
        <v>64</v>
      </c>
      <c r="F10" s="19"/>
      <c r="G10" s="18"/>
    </row>
    <row r="11" spans="1:11">
      <c r="A11" s="18">
        <v>41687</v>
      </c>
      <c r="B11" s="11">
        <v>400</v>
      </c>
      <c r="C11" s="11" t="s">
        <v>50</v>
      </c>
      <c r="D11" s="11" t="s">
        <v>63</v>
      </c>
      <c r="E11" s="11" t="s">
        <v>64</v>
      </c>
      <c r="F11" s="19"/>
      <c r="G11" s="18"/>
    </row>
    <row r="12" spans="1:11">
      <c r="A12" s="18">
        <v>41710</v>
      </c>
      <c r="B12" s="11">
        <v>399</v>
      </c>
      <c r="C12" s="11" t="s">
        <v>50</v>
      </c>
      <c r="D12" s="11" t="s">
        <v>63</v>
      </c>
      <c r="E12" s="11" t="s">
        <v>64</v>
      </c>
      <c r="F12" s="19"/>
      <c r="G12" s="18"/>
    </row>
    <row r="13" spans="1:11">
      <c r="A13" s="18">
        <v>41741</v>
      </c>
      <c r="B13" s="11">
        <v>113</v>
      </c>
      <c r="C13" s="11" t="s">
        <v>49</v>
      </c>
      <c r="D13" s="11" t="s">
        <v>61</v>
      </c>
      <c r="E13" s="11" t="s">
        <v>62</v>
      </c>
      <c r="F13" s="19"/>
      <c r="G13" s="18"/>
    </row>
    <row r="14" spans="1:11">
      <c r="A14" s="18">
        <v>41715</v>
      </c>
      <c r="B14" s="11">
        <v>1500</v>
      </c>
      <c r="C14" s="11" t="s">
        <v>50</v>
      </c>
      <c r="D14" s="11" t="s">
        <v>59</v>
      </c>
      <c r="E14" s="11" t="s">
        <v>60</v>
      </c>
      <c r="F14" s="19"/>
      <c r="G14" s="18"/>
    </row>
    <row r="15" spans="1:11">
      <c r="A15" s="18">
        <v>41776</v>
      </c>
      <c r="B15" s="11">
        <v>234</v>
      </c>
      <c r="C15" s="11" t="s">
        <v>51</v>
      </c>
      <c r="D15" s="11" t="s">
        <v>63</v>
      </c>
      <c r="E15" s="11" t="s">
        <v>64</v>
      </c>
      <c r="F15" s="19"/>
      <c r="G15" s="18"/>
    </row>
    <row r="16" spans="1:11">
      <c r="A16" s="18">
        <v>41748</v>
      </c>
      <c r="B16" s="11">
        <v>333</v>
      </c>
      <c r="C16" s="11" t="s">
        <v>49</v>
      </c>
      <c r="D16" s="11" t="s">
        <v>59</v>
      </c>
      <c r="E16" s="11" t="s">
        <v>60</v>
      </c>
      <c r="F16" s="19"/>
      <c r="G16" s="18"/>
    </row>
    <row r="17" spans="1:7">
      <c r="A17" s="18">
        <v>41748</v>
      </c>
      <c r="B17" s="11">
        <v>333</v>
      </c>
      <c r="C17" s="11" t="s">
        <v>49</v>
      </c>
      <c r="D17" s="11" t="s">
        <v>61</v>
      </c>
      <c r="E17" s="11" t="s">
        <v>62</v>
      </c>
      <c r="F17" s="19"/>
      <c r="G17" s="18"/>
    </row>
    <row r="18" spans="1:7">
      <c r="A18" s="18">
        <v>41741</v>
      </c>
      <c r="B18" s="11">
        <v>135</v>
      </c>
      <c r="C18" s="11" t="s">
        <v>50</v>
      </c>
      <c r="D18" s="11" t="s">
        <v>63</v>
      </c>
      <c r="E18" s="11" t="s">
        <v>64</v>
      </c>
      <c r="F18" s="19"/>
      <c r="G18" s="18"/>
    </row>
    <row r="19" spans="1:7">
      <c r="A19" s="18">
        <v>41809</v>
      </c>
      <c r="B19" s="11">
        <v>4536</v>
      </c>
      <c r="C19" s="11" t="s">
        <v>51</v>
      </c>
      <c r="D19" s="11" t="s">
        <v>59</v>
      </c>
      <c r="E19" s="11" t="s">
        <v>60</v>
      </c>
      <c r="F19" s="19"/>
      <c r="G19" s="18"/>
    </row>
    <row r="20" spans="1:7">
      <c r="A20" s="18">
        <v>41778</v>
      </c>
      <c r="B20" s="11">
        <v>657</v>
      </c>
      <c r="C20" s="11" t="s">
        <v>50</v>
      </c>
      <c r="D20" s="11" t="s">
        <v>61</v>
      </c>
      <c r="E20" s="11" t="s">
        <v>62</v>
      </c>
      <c r="F20" s="19"/>
      <c r="G20" s="18"/>
    </row>
    <row r="21" spans="1:7">
      <c r="A21" s="18">
        <v>41832</v>
      </c>
      <c r="B21" s="11">
        <v>1231</v>
      </c>
      <c r="C21" s="11" t="s">
        <v>49</v>
      </c>
      <c r="D21" s="11" t="s">
        <v>61</v>
      </c>
      <c r="E21" s="11" t="s">
        <v>62</v>
      </c>
      <c r="F21" s="19"/>
      <c r="G21" s="18"/>
    </row>
    <row r="22" spans="1:7">
      <c r="A22" s="18">
        <v>41837</v>
      </c>
      <c r="B22" s="11">
        <v>111</v>
      </c>
      <c r="C22" s="11" t="s">
        <v>49</v>
      </c>
      <c r="D22" s="11" t="s">
        <v>59</v>
      </c>
      <c r="E22" s="11" t="s">
        <v>60</v>
      </c>
      <c r="F22" s="19"/>
      <c r="G22" s="18"/>
    </row>
    <row r="23" spans="1:7">
      <c r="A23" s="18">
        <v>41899</v>
      </c>
      <c r="B23" s="11">
        <v>424</v>
      </c>
      <c r="C23" s="11" t="s">
        <v>51</v>
      </c>
      <c r="D23" s="11" t="s">
        <v>63</v>
      </c>
      <c r="E23" s="11" t="s">
        <v>64</v>
      </c>
      <c r="F23" s="19"/>
      <c r="G23" s="18"/>
    </row>
    <row r="24" spans="1:7">
      <c r="A24" s="18">
        <v>41870</v>
      </c>
      <c r="B24" s="11">
        <v>6542</v>
      </c>
      <c r="C24" s="11" t="s">
        <v>49</v>
      </c>
      <c r="D24" s="11" t="s">
        <v>61</v>
      </c>
      <c r="E24" s="11" t="s">
        <v>62</v>
      </c>
      <c r="F24" s="19"/>
      <c r="G24" s="18"/>
    </row>
    <row r="25" spans="1:7">
      <c r="A25" s="18">
        <v>41870</v>
      </c>
      <c r="B25" s="11">
        <v>6542</v>
      </c>
      <c r="C25" s="11" t="s">
        <v>49</v>
      </c>
      <c r="D25" s="11" t="s">
        <v>65</v>
      </c>
      <c r="E25" s="11" t="s">
        <v>60</v>
      </c>
      <c r="F25" s="19"/>
      <c r="G25" s="18"/>
    </row>
    <row r="26" spans="1:7">
      <c r="A26" s="18">
        <v>41899</v>
      </c>
      <c r="B26" s="11">
        <v>424</v>
      </c>
      <c r="C26" s="11" t="s">
        <v>49</v>
      </c>
      <c r="D26" s="11" t="s">
        <v>61</v>
      </c>
      <c r="E26" s="11" t="s">
        <v>64</v>
      </c>
      <c r="F26" s="19"/>
      <c r="G26" s="18"/>
    </row>
    <row r="27" spans="1:7">
      <c r="A27" s="18">
        <v>41931</v>
      </c>
      <c r="B27" s="11">
        <v>767</v>
      </c>
      <c r="C27" s="11" t="s">
        <v>51</v>
      </c>
      <c r="D27" s="11" t="s">
        <v>61</v>
      </c>
      <c r="E27" s="11" t="s">
        <v>62</v>
      </c>
      <c r="F27" s="19"/>
      <c r="G27" s="18"/>
    </row>
    <row r="28" spans="1:7">
      <c r="A28" s="18">
        <v>41955</v>
      </c>
      <c r="B28" s="11">
        <v>1232</v>
      </c>
      <c r="C28" s="11" t="s">
        <v>49</v>
      </c>
      <c r="D28" s="11" t="s">
        <v>59</v>
      </c>
      <c r="E28" s="11" t="s">
        <v>60</v>
      </c>
      <c r="F28" s="19"/>
      <c r="G28" s="18"/>
    </row>
    <row r="29" spans="1:7">
      <c r="A29" s="18">
        <v>41990</v>
      </c>
      <c r="B29" s="11">
        <v>123</v>
      </c>
      <c r="C29" s="11" t="s">
        <v>49</v>
      </c>
      <c r="D29" s="11" t="s">
        <v>63</v>
      </c>
      <c r="E29" s="11" t="s">
        <v>64</v>
      </c>
      <c r="F29" s="19"/>
      <c r="G29" s="18"/>
    </row>
    <row r="30" spans="1:7">
      <c r="A30" s="20">
        <v>42021</v>
      </c>
      <c r="B30" s="21">
        <v>1000</v>
      </c>
      <c r="C30" s="21" t="s">
        <v>50</v>
      </c>
      <c r="D30" s="21" t="s">
        <v>66</v>
      </c>
      <c r="E30" s="21" t="s">
        <v>60</v>
      </c>
      <c r="F30" s="22"/>
      <c r="G30" s="18"/>
    </row>
    <row r="31" spans="1:7">
      <c r="A31" s="20">
        <v>42022</v>
      </c>
      <c r="B31" s="21">
        <v>500</v>
      </c>
      <c r="C31" s="11" t="s">
        <v>50</v>
      </c>
      <c r="D31" s="21" t="s">
        <v>66</v>
      </c>
      <c r="E31" s="21" t="s">
        <v>60</v>
      </c>
      <c r="F31" s="22"/>
      <c r="G31" s="18"/>
    </row>
  </sheetData>
  <dataValidations count="1">
    <dataValidation type="list" allowBlank="1" showInputMessage="1" showErrorMessage="1" sqref="C7:C31">
      <formula1>$G$2:$G$4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showGridLines="0" tabSelected="1" workbookViewId="0">
      <selection activeCell="H13" sqref="H13"/>
    </sheetView>
  </sheetViews>
  <sheetFormatPr baseColWidth="10" defaultRowHeight="15"/>
  <cols>
    <col min="1" max="1" width="15.5703125" bestFit="1" customWidth="1"/>
    <col min="2" max="2" width="11" customWidth="1"/>
    <col min="3" max="3" width="11" style="64" bestFit="1" customWidth="1"/>
    <col min="4" max="5" width="11" customWidth="1"/>
    <col min="6" max="6" width="25.85546875" bestFit="1" customWidth="1"/>
  </cols>
  <sheetData>
    <row r="1" spans="1:6">
      <c r="A1" s="63" t="s">
        <v>56</v>
      </c>
      <c r="B1" t="s">
        <v>111</v>
      </c>
    </row>
    <row r="3" spans="1:6">
      <c r="A3" s="63" t="s">
        <v>143</v>
      </c>
      <c r="B3" s="63" t="s">
        <v>1</v>
      </c>
      <c r="C3" s="63" t="s">
        <v>52</v>
      </c>
      <c r="D3" s="63" t="s">
        <v>54</v>
      </c>
      <c r="E3" s="63" t="s">
        <v>55</v>
      </c>
      <c r="F3" s="64" t="s">
        <v>110</v>
      </c>
    </row>
    <row r="4" spans="1:6">
      <c r="A4" t="s">
        <v>144</v>
      </c>
      <c r="B4" t="s">
        <v>112</v>
      </c>
      <c r="C4" s="65" t="s">
        <v>124</v>
      </c>
      <c r="D4" t="s">
        <v>49</v>
      </c>
      <c r="E4" t="s">
        <v>59</v>
      </c>
      <c r="F4" s="64">
        <v>2000</v>
      </c>
    </row>
    <row r="5" spans="1:6">
      <c r="C5"/>
      <c r="E5" t="s">
        <v>61</v>
      </c>
      <c r="F5" s="64">
        <v>6798</v>
      </c>
    </row>
    <row r="6" spans="1:6">
      <c r="C6" s="65" t="s">
        <v>125</v>
      </c>
      <c r="D6" t="s">
        <v>50</v>
      </c>
      <c r="E6" t="s">
        <v>59</v>
      </c>
      <c r="F6" s="64">
        <v>1000</v>
      </c>
    </row>
    <row r="7" spans="1:6">
      <c r="C7" s="65" t="s">
        <v>126</v>
      </c>
      <c r="D7" t="s">
        <v>50</v>
      </c>
      <c r="E7" t="s">
        <v>59</v>
      </c>
      <c r="F7" s="64">
        <v>500</v>
      </c>
    </row>
    <row r="8" spans="1:6">
      <c r="B8" t="s">
        <v>152</v>
      </c>
      <c r="C8"/>
      <c r="F8" s="64">
        <v>10298</v>
      </c>
    </row>
    <row r="9" spans="1:6">
      <c r="B9" t="s">
        <v>113</v>
      </c>
      <c r="C9" s="65" t="s">
        <v>127</v>
      </c>
      <c r="D9" t="s">
        <v>50</v>
      </c>
      <c r="E9" t="s">
        <v>63</v>
      </c>
      <c r="F9" s="64">
        <v>900</v>
      </c>
    </row>
    <row r="10" spans="1:6">
      <c r="C10" s="65" t="s">
        <v>128</v>
      </c>
      <c r="D10" t="s">
        <v>51</v>
      </c>
      <c r="E10" t="s">
        <v>59</v>
      </c>
      <c r="F10" s="64">
        <v>3400</v>
      </c>
    </row>
    <row r="11" spans="1:6">
      <c r="B11" t="s">
        <v>153</v>
      </c>
      <c r="C11"/>
      <c r="F11" s="64">
        <v>4300</v>
      </c>
    </row>
    <row r="12" spans="1:6">
      <c r="B12" t="s">
        <v>114</v>
      </c>
      <c r="C12" s="65" t="s">
        <v>129</v>
      </c>
      <c r="D12" t="s">
        <v>50</v>
      </c>
      <c r="E12" t="s">
        <v>63</v>
      </c>
      <c r="F12" s="64">
        <v>399</v>
      </c>
    </row>
    <row r="13" spans="1:6">
      <c r="C13" s="65" t="s">
        <v>130</v>
      </c>
      <c r="D13" t="s">
        <v>50</v>
      </c>
      <c r="E13" t="s">
        <v>59</v>
      </c>
      <c r="F13" s="64">
        <v>1500</v>
      </c>
    </row>
    <row r="14" spans="1:6">
      <c r="B14" t="s">
        <v>154</v>
      </c>
      <c r="C14"/>
      <c r="F14" s="64">
        <v>1899</v>
      </c>
    </row>
    <row r="15" spans="1:6">
      <c r="A15" t="s">
        <v>148</v>
      </c>
      <c r="C15"/>
      <c r="F15" s="64">
        <v>16497</v>
      </c>
    </row>
    <row r="16" spans="1:6">
      <c r="A16" t="s">
        <v>145</v>
      </c>
      <c r="B16" t="s">
        <v>115</v>
      </c>
      <c r="C16" s="65" t="s">
        <v>131</v>
      </c>
      <c r="D16" t="s">
        <v>49</v>
      </c>
      <c r="E16" t="s">
        <v>61</v>
      </c>
      <c r="F16" s="64">
        <v>113</v>
      </c>
    </row>
    <row r="17" spans="1:6">
      <c r="C17"/>
      <c r="D17" t="s">
        <v>50</v>
      </c>
      <c r="E17" t="s">
        <v>63</v>
      </c>
      <c r="F17" s="64">
        <v>135</v>
      </c>
    </row>
    <row r="18" spans="1:6">
      <c r="C18" s="65" t="s">
        <v>132</v>
      </c>
      <c r="D18" t="s">
        <v>49</v>
      </c>
      <c r="E18" t="s">
        <v>59</v>
      </c>
      <c r="F18" s="64">
        <v>333</v>
      </c>
    </row>
    <row r="19" spans="1:6">
      <c r="C19"/>
      <c r="E19" t="s">
        <v>61</v>
      </c>
      <c r="F19" s="64">
        <v>333</v>
      </c>
    </row>
    <row r="20" spans="1:6">
      <c r="B20" t="s">
        <v>155</v>
      </c>
      <c r="C20"/>
      <c r="F20" s="64">
        <v>914</v>
      </c>
    </row>
    <row r="21" spans="1:6">
      <c r="B21" t="s">
        <v>116</v>
      </c>
      <c r="C21" s="65" t="s">
        <v>133</v>
      </c>
      <c r="D21" t="s">
        <v>51</v>
      </c>
      <c r="E21" t="s">
        <v>63</v>
      </c>
      <c r="F21" s="64">
        <v>234</v>
      </c>
    </row>
    <row r="22" spans="1:6">
      <c r="C22" s="65" t="s">
        <v>134</v>
      </c>
      <c r="D22" t="s">
        <v>50</v>
      </c>
      <c r="E22" t="s">
        <v>61</v>
      </c>
      <c r="F22" s="64">
        <v>657</v>
      </c>
    </row>
    <row r="23" spans="1:6">
      <c r="B23" t="s">
        <v>156</v>
      </c>
      <c r="C23"/>
      <c r="F23" s="64">
        <v>891</v>
      </c>
    </row>
    <row r="24" spans="1:6">
      <c r="B24" t="s">
        <v>117</v>
      </c>
      <c r="C24" s="65" t="s">
        <v>135</v>
      </c>
      <c r="D24" t="s">
        <v>51</v>
      </c>
      <c r="E24" t="s">
        <v>59</v>
      </c>
      <c r="F24" s="64">
        <v>4536</v>
      </c>
    </row>
    <row r="25" spans="1:6">
      <c r="B25" t="s">
        <v>157</v>
      </c>
      <c r="C25"/>
      <c r="F25" s="64">
        <v>4536</v>
      </c>
    </row>
    <row r="26" spans="1:6">
      <c r="A26" t="s">
        <v>149</v>
      </c>
      <c r="C26"/>
      <c r="F26" s="64">
        <v>6341</v>
      </c>
    </row>
    <row r="27" spans="1:6">
      <c r="A27" t="s">
        <v>146</v>
      </c>
      <c r="B27" t="s">
        <v>118</v>
      </c>
      <c r="C27" s="65" t="s">
        <v>136</v>
      </c>
      <c r="D27" t="s">
        <v>49</v>
      </c>
      <c r="E27" t="s">
        <v>61</v>
      </c>
      <c r="F27" s="64">
        <v>1231</v>
      </c>
    </row>
    <row r="28" spans="1:6">
      <c r="C28" s="65" t="s">
        <v>137</v>
      </c>
      <c r="D28" t="s">
        <v>49</v>
      </c>
      <c r="E28" t="s">
        <v>59</v>
      </c>
      <c r="F28" s="64">
        <v>111</v>
      </c>
    </row>
    <row r="29" spans="1:6">
      <c r="B29" t="s">
        <v>158</v>
      </c>
      <c r="C29"/>
      <c r="F29" s="64">
        <v>1342</v>
      </c>
    </row>
    <row r="30" spans="1:6">
      <c r="B30" t="s">
        <v>119</v>
      </c>
      <c r="C30" s="65" t="s">
        <v>138</v>
      </c>
      <c r="D30" t="s">
        <v>49</v>
      </c>
      <c r="E30" t="s">
        <v>59</v>
      </c>
      <c r="F30" s="64">
        <v>6542</v>
      </c>
    </row>
    <row r="31" spans="1:6">
      <c r="C31"/>
      <c r="E31" t="s">
        <v>61</v>
      </c>
      <c r="F31" s="64">
        <v>6542</v>
      </c>
    </row>
    <row r="32" spans="1:6">
      <c r="B32" t="s">
        <v>159</v>
      </c>
      <c r="C32"/>
      <c r="F32" s="64">
        <v>13084</v>
      </c>
    </row>
    <row r="33" spans="1:6">
      <c r="B33" t="s">
        <v>120</v>
      </c>
      <c r="C33" s="65" t="s">
        <v>139</v>
      </c>
      <c r="D33" t="s">
        <v>49</v>
      </c>
      <c r="E33" t="s">
        <v>61</v>
      </c>
      <c r="F33" s="64">
        <v>424</v>
      </c>
    </row>
    <row r="34" spans="1:6">
      <c r="C34"/>
      <c r="D34" t="s">
        <v>51</v>
      </c>
      <c r="E34" t="s">
        <v>63</v>
      </c>
      <c r="F34" s="64">
        <v>424</v>
      </c>
    </row>
    <row r="35" spans="1:6">
      <c r="B35" t="s">
        <v>160</v>
      </c>
      <c r="C35"/>
      <c r="F35" s="64">
        <v>848</v>
      </c>
    </row>
    <row r="36" spans="1:6">
      <c r="A36" t="s">
        <v>150</v>
      </c>
      <c r="C36"/>
      <c r="F36" s="64">
        <v>15274</v>
      </c>
    </row>
    <row r="37" spans="1:6">
      <c r="A37" t="s">
        <v>147</v>
      </c>
      <c r="B37" t="s">
        <v>121</v>
      </c>
      <c r="C37" s="65" t="s">
        <v>140</v>
      </c>
      <c r="D37" t="s">
        <v>51</v>
      </c>
      <c r="E37" t="s">
        <v>61</v>
      </c>
      <c r="F37" s="64">
        <v>767</v>
      </c>
    </row>
    <row r="38" spans="1:6">
      <c r="B38" t="s">
        <v>161</v>
      </c>
      <c r="C38"/>
      <c r="F38" s="64">
        <v>767</v>
      </c>
    </row>
    <row r="39" spans="1:6">
      <c r="B39" t="s">
        <v>122</v>
      </c>
      <c r="C39" s="65" t="s">
        <v>141</v>
      </c>
      <c r="D39" t="s">
        <v>49</v>
      </c>
      <c r="E39" t="s">
        <v>59</v>
      </c>
      <c r="F39" s="64">
        <v>1232</v>
      </c>
    </row>
    <row r="40" spans="1:6">
      <c r="B40" t="s">
        <v>162</v>
      </c>
      <c r="C40"/>
      <c r="F40" s="64">
        <v>1232</v>
      </c>
    </row>
    <row r="41" spans="1:6">
      <c r="B41" t="s">
        <v>123</v>
      </c>
      <c r="C41" s="65" t="s">
        <v>142</v>
      </c>
      <c r="D41" t="s">
        <v>49</v>
      </c>
      <c r="E41" t="s">
        <v>63</v>
      </c>
      <c r="F41" s="64">
        <v>123</v>
      </c>
    </row>
    <row r="42" spans="1:6">
      <c r="B42" t="s">
        <v>163</v>
      </c>
      <c r="C42"/>
      <c r="F42" s="64">
        <v>123</v>
      </c>
    </row>
    <row r="43" spans="1:6">
      <c r="A43" t="s">
        <v>151</v>
      </c>
      <c r="C43"/>
      <c r="F43" s="64">
        <v>2122</v>
      </c>
    </row>
    <row r="44" spans="1:6">
      <c r="A44" t="s">
        <v>109</v>
      </c>
      <c r="C44"/>
      <c r="F44" s="64">
        <v>40234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14"/>
  <sheetViews>
    <sheetView showGridLines="0" workbookViewId="0">
      <selection activeCell="C25" sqref="C25"/>
    </sheetView>
  </sheetViews>
  <sheetFormatPr baseColWidth="10" defaultRowHeight="15"/>
  <cols>
    <col min="1" max="1" width="12.140625" customWidth="1"/>
    <col min="3" max="3" width="12.28515625" bestFit="1" customWidth="1"/>
    <col min="4" max="4" width="16.28515625" bestFit="1" customWidth="1"/>
    <col min="5" max="5" width="12.7109375" bestFit="1" customWidth="1"/>
    <col min="9" max="9" width="16.7109375" bestFit="1" customWidth="1"/>
    <col min="10" max="10" width="15.7109375" customWidth="1"/>
    <col min="11" max="11" width="13.28515625" customWidth="1"/>
    <col min="13" max="13" width="12.7109375" customWidth="1"/>
  </cols>
  <sheetData>
    <row r="2" spans="1:17" ht="19.5">
      <c r="A2" s="54" t="s">
        <v>7</v>
      </c>
      <c r="B2" s="55" t="s">
        <v>92</v>
      </c>
      <c r="C2" s="55" t="s">
        <v>9</v>
      </c>
      <c r="D2" s="55" t="s">
        <v>10</v>
      </c>
      <c r="E2" s="55" t="s">
        <v>11</v>
      </c>
      <c r="F2" s="55" t="s">
        <v>12</v>
      </c>
      <c r="G2" s="55" t="s">
        <v>13</v>
      </c>
      <c r="H2" s="55" t="s">
        <v>14</v>
      </c>
      <c r="I2" s="56" t="s">
        <v>15</v>
      </c>
      <c r="J2" s="55" t="s">
        <v>16</v>
      </c>
      <c r="K2" s="56" t="s">
        <v>17</v>
      </c>
      <c r="L2" s="55" t="s">
        <v>18</v>
      </c>
      <c r="M2" s="57" t="s">
        <v>19</v>
      </c>
      <c r="O2" s="42" t="s">
        <v>13</v>
      </c>
    </row>
    <row r="3" spans="1:17">
      <c r="A3" s="43">
        <v>1</v>
      </c>
      <c r="B3" s="44">
        <v>8173456</v>
      </c>
      <c r="C3" s="45" t="s">
        <v>99</v>
      </c>
      <c r="D3" s="45" t="s">
        <v>93</v>
      </c>
      <c r="E3" s="45" t="s">
        <v>94</v>
      </c>
      <c r="F3" s="45" t="str">
        <f>+IF(C3="H.Marié","Homme",IF(C3="H.Célibataire","Homme",IF(C3="H.Divorcé","Homme","Femme")))</f>
        <v>Homme</v>
      </c>
      <c r="G3" s="45" t="s">
        <v>85</v>
      </c>
      <c r="H3" s="45">
        <f>+VLOOKUP(Tableau9[[#This Row],[Matricule]],Salaires!A:D,4,0)</f>
        <v>800</v>
      </c>
      <c r="I3" s="45"/>
      <c r="J3" s="45"/>
      <c r="K3" s="45"/>
      <c r="L3" s="45"/>
      <c r="M3" s="46"/>
      <c r="O3" t="s">
        <v>85</v>
      </c>
    </row>
    <row r="4" spans="1:17">
      <c r="A4" s="43">
        <v>2</v>
      </c>
      <c r="B4" s="44">
        <v>8881894</v>
      </c>
      <c r="C4" s="45" t="s">
        <v>100</v>
      </c>
      <c r="D4" s="45" t="s">
        <v>95</v>
      </c>
      <c r="E4" s="45" t="s">
        <v>96</v>
      </c>
      <c r="F4" s="45" t="str">
        <f t="shared" ref="F4:F13" si="0">+IF(C4="H.Marié","Homme",IF(C4="H.Célibataire","Homme",IF(C4="H.Divorcé","Homme","Femme")))</f>
        <v>Femme</v>
      </c>
      <c r="G4" s="45" t="s">
        <v>85</v>
      </c>
      <c r="H4" s="45">
        <f>+VLOOKUP(Tableau9[[#This Row],[Matricule]],Salaires!A:D,4,0)</f>
        <v>1000</v>
      </c>
      <c r="I4" s="45"/>
      <c r="J4" s="45"/>
      <c r="K4" s="45"/>
      <c r="L4" s="45"/>
      <c r="M4" s="46"/>
      <c r="O4" s="30" t="s">
        <v>89</v>
      </c>
    </row>
    <row r="5" spans="1:17">
      <c r="A5" s="43">
        <v>3</v>
      </c>
      <c r="B5" s="44">
        <v>8151965</v>
      </c>
      <c r="C5" s="45" t="s">
        <v>99</v>
      </c>
      <c r="D5" s="45" t="s">
        <v>97</v>
      </c>
      <c r="E5" s="45" t="s">
        <v>98</v>
      </c>
      <c r="F5" s="45" t="str">
        <f t="shared" si="0"/>
        <v>Homme</v>
      </c>
      <c r="G5" s="45" t="s">
        <v>108</v>
      </c>
      <c r="H5" s="45">
        <f>+VLOOKUP(Tableau9[[#This Row],[Matricule]],Salaires!A:D,4,0)</f>
        <v>900</v>
      </c>
      <c r="I5" s="45"/>
      <c r="J5" s="45"/>
      <c r="K5" s="45"/>
      <c r="L5" s="45"/>
      <c r="M5" s="46"/>
      <c r="O5" s="30" t="s">
        <v>106</v>
      </c>
    </row>
    <row r="6" spans="1:17">
      <c r="A6" s="43">
        <v>4</v>
      </c>
      <c r="B6" s="44">
        <v>8151966</v>
      </c>
      <c r="C6" s="45" t="s">
        <v>100</v>
      </c>
      <c r="D6" s="45" t="s">
        <v>28</v>
      </c>
      <c r="E6" s="45" t="s">
        <v>29</v>
      </c>
      <c r="F6" s="45" t="str">
        <f t="shared" si="0"/>
        <v>Femme</v>
      </c>
      <c r="G6" s="45" t="s">
        <v>89</v>
      </c>
      <c r="H6" s="45">
        <f>+VLOOKUP(Tableau9[[#This Row],[Matricule]],Salaires!A:D,4,0)</f>
        <v>350</v>
      </c>
      <c r="I6" s="45"/>
      <c r="J6" s="45"/>
      <c r="K6" s="45"/>
      <c r="L6" s="45"/>
      <c r="M6" s="46"/>
      <c r="O6" s="30" t="s">
        <v>107</v>
      </c>
      <c r="Q6">
        <v>123</v>
      </c>
    </row>
    <row r="7" spans="1:17">
      <c r="A7" s="43">
        <v>5</v>
      </c>
      <c r="B7" s="44">
        <v>8151967</v>
      </c>
      <c r="C7" s="45" t="s">
        <v>101</v>
      </c>
      <c r="D7" s="45" t="s">
        <v>30</v>
      </c>
      <c r="E7" s="45" t="s">
        <v>39</v>
      </c>
      <c r="F7" s="45" t="str">
        <f t="shared" si="0"/>
        <v>Femme</v>
      </c>
      <c r="G7" s="45" t="s">
        <v>106</v>
      </c>
      <c r="H7" s="45">
        <f>+VLOOKUP(Tableau9[[#This Row],[Matricule]],Salaires!A:D,4,0)</f>
        <v>1200</v>
      </c>
      <c r="I7" s="45"/>
      <c r="J7" s="45"/>
      <c r="K7" s="45"/>
      <c r="L7" s="45"/>
      <c r="M7" s="46"/>
      <c r="O7" s="30" t="s">
        <v>108</v>
      </c>
    </row>
    <row r="8" spans="1:17">
      <c r="A8" s="43">
        <v>6</v>
      </c>
      <c r="B8" s="44">
        <v>8151968</v>
      </c>
      <c r="C8" s="45" t="s">
        <v>102</v>
      </c>
      <c r="D8" s="45" t="s">
        <v>31</v>
      </c>
      <c r="E8" s="45" t="s">
        <v>40</v>
      </c>
      <c r="F8" s="45" t="str">
        <f t="shared" si="0"/>
        <v>Femme</v>
      </c>
      <c r="G8" s="45" t="s">
        <v>107</v>
      </c>
      <c r="H8" s="45">
        <f>+VLOOKUP(Tableau9[[#This Row],[Matricule]],Salaires!A:D,4,0)</f>
        <v>1600</v>
      </c>
      <c r="I8" s="45"/>
      <c r="J8" s="45"/>
      <c r="K8" s="45"/>
      <c r="L8" s="45"/>
      <c r="M8" s="46"/>
    </row>
    <row r="9" spans="1:17">
      <c r="A9" s="43">
        <v>7</v>
      </c>
      <c r="B9" s="44">
        <v>8151969</v>
      </c>
      <c r="C9" s="45" t="s">
        <v>102</v>
      </c>
      <c r="D9" s="45" t="s">
        <v>32</v>
      </c>
      <c r="E9" s="45" t="s">
        <v>33</v>
      </c>
      <c r="F9" s="45" t="str">
        <f t="shared" si="0"/>
        <v>Femme</v>
      </c>
      <c r="G9" s="45" t="s">
        <v>108</v>
      </c>
      <c r="H9" s="45">
        <f>+VLOOKUP(Tableau9[[#This Row],[Matricule]],Salaires!A:D,4,0)</f>
        <v>500</v>
      </c>
      <c r="I9" s="45"/>
      <c r="J9" s="45"/>
      <c r="K9" s="45"/>
      <c r="L9" s="45"/>
      <c r="M9" s="46"/>
    </row>
    <row r="10" spans="1:17">
      <c r="A10" s="43">
        <v>8</v>
      </c>
      <c r="B10" s="44">
        <v>8151970</v>
      </c>
      <c r="C10" s="45" t="s">
        <v>102</v>
      </c>
      <c r="D10" s="45" t="s">
        <v>34</v>
      </c>
      <c r="E10" s="45" t="s">
        <v>41</v>
      </c>
      <c r="F10" s="45" t="str">
        <f t="shared" si="0"/>
        <v>Femme</v>
      </c>
      <c r="G10" s="45" t="s">
        <v>89</v>
      </c>
      <c r="H10" s="45">
        <f>+VLOOKUP(Tableau9[[#This Row],[Matricule]],Salaires!A:D,4,0)</f>
        <v>2000</v>
      </c>
      <c r="I10" s="45"/>
      <c r="J10" s="45"/>
      <c r="K10" s="45"/>
      <c r="L10" s="45"/>
      <c r="M10" s="46"/>
    </row>
    <row r="11" spans="1:17">
      <c r="A11" s="43">
        <v>9</v>
      </c>
      <c r="B11" s="44">
        <v>8151971</v>
      </c>
      <c r="C11" s="45" t="s">
        <v>102</v>
      </c>
      <c r="D11" s="45" t="s">
        <v>35</v>
      </c>
      <c r="E11" s="45" t="s">
        <v>36</v>
      </c>
      <c r="F11" s="45" t="str">
        <f t="shared" si="0"/>
        <v>Femme</v>
      </c>
      <c r="G11" s="45" t="s">
        <v>106</v>
      </c>
      <c r="H11" s="45">
        <f>+VLOOKUP(Tableau9[[#This Row],[Matricule]],Salaires!A:D,4,0)</f>
        <v>1000</v>
      </c>
      <c r="I11" s="45"/>
      <c r="J11" s="45"/>
      <c r="K11" s="45"/>
      <c r="L11" s="45"/>
      <c r="M11" s="46"/>
    </row>
    <row r="12" spans="1:17">
      <c r="A12" s="43">
        <v>10</v>
      </c>
      <c r="B12" s="44">
        <v>8151972</v>
      </c>
      <c r="C12" s="45" t="s">
        <v>103</v>
      </c>
      <c r="D12" s="45" t="s">
        <v>37</v>
      </c>
      <c r="E12" s="45" t="s">
        <v>44</v>
      </c>
      <c r="F12" s="45" t="str">
        <f t="shared" si="0"/>
        <v>Homme</v>
      </c>
      <c r="G12" s="45" t="s">
        <v>107</v>
      </c>
      <c r="H12" s="45">
        <f>+VLOOKUP(Tableau9[[#This Row],[Matricule]],Salaires!A:D,4,0)</f>
        <v>2500</v>
      </c>
      <c r="I12" s="45"/>
      <c r="J12" s="45"/>
      <c r="K12" s="45"/>
      <c r="L12" s="45"/>
      <c r="M12" s="46"/>
    </row>
    <row r="13" spans="1:17">
      <c r="A13" s="47">
        <v>11</v>
      </c>
      <c r="B13" s="48">
        <v>8151973</v>
      </c>
      <c r="C13" s="49" t="s">
        <v>105</v>
      </c>
      <c r="D13" s="49" t="s">
        <v>104</v>
      </c>
      <c r="E13" s="49" t="s">
        <v>44</v>
      </c>
      <c r="F13" s="49" t="str">
        <f t="shared" si="0"/>
        <v>Homme</v>
      </c>
      <c r="G13" s="49" t="s">
        <v>85</v>
      </c>
      <c r="H13" s="45">
        <f>+VLOOKUP(Tableau9[[#This Row],[Matricule]],Salaires!A:D,4,0)</f>
        <v>300</v>
      </c>
      <c r="I13" s="49"/>
      <c r="J13" s="49"/>
      <c r="K13" s="49"/>
      <c r="L13" s="49"/>
      <c r="M13" s="50"/>
    </row>
    <row r="14" spans="1:17">
      <c r="A14" s="51" t="s">
        <v>91</v>
      </c>
      <c r="B14" s="49"/>
      <c r="C14" s="49"/>
      <c r="D14" s="49"/>
      <c r="E14" s="49"/>
      <c r="F14" s="52">
        <f>SUBTOTAL(103,[[Sexe ]])</f>
        <v>11</v>
      </c>
      <c r="G14" s="49"/>
      <c r="H14" s="49">
        <f>SUBTOTAL(109,[Brut])</f>
        <v>12150</v>
      </c>
      <c r="I14" s="49"/>
      <c r="J14" s="49"/>
      <c r="K14" s="49"/>
      <c r="L14" s="49"/>
      <c r="M14" s="50">
        <f>SUBTOTAL(103,[Téléphone])</f>
        <v>0</v>
      </c>
    </row>
  </sheetData>
  <dataValidations count="3">
    <dataValidation type="list" allowBlank="1" showInputMessage="1" showErrorMessage="1" errorTitle="Hel 3inik" error="Hel 3inik" promptTitle="Filtre" prompt="Cliquer sur Filtre" sqref="C3:C13">
      <formula1>"H.Marié,F.Mariée,H.Célibataire,F.Célibataire,H.Divorcé,F.Divorcée"</formula1>
    </dataValidation>
    <dataValidation type="list" allowBlank="1" showInputMessage="1" showErrorMessage="1" errorTitle="wfinechi taw" error="wfinechi taw" promptTitle="Filtre" prompt="Cliquer sur Filtre" sqref="G15">
      <formula1>"Homme,Femme"</formula1>
    </dataValidation>
    <dataValidation type="list" allowBlank="1" showInputMessage="1" showErrorMessage="1" sqref="G3:G13">
      <formula1>$O$3:$O$7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INC</vt:lpstr>
      <vt:lpstr>Tab</vt:lpstr>
      <vt:lpstr>Salaires</vt:lpstr>
      <vt:lpstr>MFC</vt:lpstr>
      <vt:lpstr>TCD</vt:lpstr>
      <vt:lpstr>Feuil2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2016-04-23T11:28:06Z</dcterms:modified>
</cp:coreProperties>
</file>