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264522ea65d2ce8/Dokumenter/NTNU/Master/Python Code/Git Repo/Simple-System-for-Power-System-Reliability-Calculations/"/>
    </mc:Choice>
  </mc:AlternateContent>
  <xr:revisionPtr revIDLastSave="717" documentId="11_AD4D1D646341095ACB70008C251E688C5BDEDD88" xr6:coauthVersionLast="47" xr6:coauthVersionMax="47" xr10:uidLastSave="{84939FA5-DF92-4992-8B04-ACAE5DD55737}"/>
  <bookViews>
    <workbookView xWindow="38280" yWindow="-120" windowWidth="29040" windowHeight="15720" activeTab="2" xr2:uid="{00000000-000D-0000-FFFF-FFFF00000000}"/>
  </bookViews>
  <sheets>
    <sheet name="RELRAD" sheetId="1" r:id="rId1"/>
    <sheet name="MCS" sheetId="2" r:id="rId2"/>
    <sheet name="LC and DERS RBTS bus 6" sheetId="3" r:id="rId3"/>
    <sheet name="RELRAD DERS testing" sheetId="4" r:id="rId4"/>
    <sheet name="MC DERS+LC p214" sheetId="5" r:id="rId5"/>
    <sheet name="Interm. Testing" sheetId="6" r:id="rId6"/>
    <sheet name="RELRAD table" sheetId="7" r:id="rId7"/>
    <sheet name="BUS 5" sheetId="8" r:id="rId8"/>
    <sheet name="Myhre 6 bus" sheetId="9" r:id="rId9"/>
    <sheet name="Ark1" sheetId="10" r:id="rId10"/>
    <sheet name="Ark3" sheetId="11" r:id="rId11"/>
    <sheet name="Ark4" sheetId="12" r:id="rId12"/>
    <sheet name="Ark5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2" i="2"/>
  <c r="D10" i="3"/>
  <c r="B9" i="5"/>
  <c r="E8" i="9"/>
  <c r="E9" i="9"/>
  <c r="E10" i="9"/>
  <c r="D8" i="9"/>
  <c r="D9" i="9"/>
  <c r="D10" i="9"/>
  <c r="C8" i="9"/>
  <c r="C9" i="9"/>
  <c r="C10" i="9"/>
  <c r="B8" i="9"/>
  <c r="B9" i="9"/>
  <c r="B10" i="9"/>
  <c r="C7" i="9"/>
  <c r="D7" i="9"/>
  <c r="E7" i="9"/>
  <c r="B7" i="9"/>
  <c r="C11" i="8"/>
  <c r="D11" i="8"/>
  <c r="E11" i="8"/>
  <c r="C10" i="8"/>
  <c r="D10" i="8"/>
  <c r="E10" i="8"/>
  <c r="C9" i="8"/>
  <c r="D9" i="8"/>
  <c r="E9" i="8"/>
  <c r="C8" i="8"/>
  <c r="D8" i="8"/>
  <c r="E8" i="8"/>
  <c r="B9" i="8"/>
  <c r="B10" i="8"/>
  <c r="B11" i="8"/>
  <c r="B8" i="8"/>
  <c r="C13" i="5"/>
  <c r="D13" i="5"/>
  <c r="E13" i="5"/>
  <c r="C12" i="5"/>
  <c r="D12" i="5"/>
  <c r="E12" i="5"/>
  <c r="C11" i="5"/>
  <c r="D11" i="5"/>
  <c r="E11" i="5"/>
  <c r="C10" i="5"/>
  <c r="D10" i="5"/>
  <c r="E10" i="5"/>
  <c r="C9" i="5"/>
  <c r="D9" i="5"/>
  <c r="E9" i="5"/>
  <c r="B10" i="5"/>
  <c r="B11" i="5"/>
  <c r="B12" i="5"/>
  <c r="B13" i="5"/>
  <c r="W15" i="6"/>
  <c r="T18" i="6"/>
  <c r="T17" i="6"/>
  <c r="T16" i="6"/>
  <c r="T15" i="6"/>
  <c r="Q18" i="6"/>
  <c r="Q19" i="6"/>
  <c r="Q20" i="6"/>
  <c r="Q21" i="6"/>
  <c r="Q22" i="6"/>
  <c r="Q17" i="6"/>
  <c r="Q16" i="6"/>
  <c r="Q15" i="6"/>
  <c r="K17" i="6"/>
  <c r="K16" i="6"/>
  <c r="K15" i="6"/>
  <c r="H16" i="6"/>
  <c r="H17" i="6"/>
  <c r="H15" i="6"/>
  <c r="E10" i="3"/>
  <c r="E11" i="3"/>
  <c r="E12" i="3"/>
  <c r="E13" i="3"/>
  <c r="D11" i="3"/>
  <c r="D12" i="3"/>
  <c r="D13" i="3"/>
  <c r="C10" i="3"/>
  <c r="C11" i="3"/>
  <c r="C12" i="3"/>
  <c r="C13" i="3"/>
  <c r="B10" i="3"/>
  <c r="B11" i="3"/>
  <c r="B12" i="3"/>
  <c r="B13" i="3"/>
  <c r="C9" i="3"/>
  <c r="D9" i="3"/>
  <c r="E9" i="3"/>
  <c r="B9" i="3"/>
  <c r="A13" i="3"/>
  <c r="A12" i="3"/>
  <c r="A11" i="3"/>
  <c r="A10" i="3"/>
  <c r="A9" i="3"/>
  <c r="A10" i="5"/>
  <c r="A11" i="5"/>
  <c r="A12" i="5"/>
  <c r="A13" i="5"/>
  <c r="A9" i="5"/>
  <c r="H4" i="6"/>
  <c r="H5" i="6"/>
  <c r="H6" i="6"/>
  <c r="H7" i="6"/>
  <c r="H8" i="6"/>
  <c r="H3" i="6"/>
  <c r="G4" i="6"/>
  <c r="G5" i="6"/>
  <c r="G6" i="6"/>
  <c r="G7" i="6"/>
  <c r="G8" i="6"/>
  <c r="G3" i="6"/>
  <c r="P3" i="2"/>
  <c r="P4" i="2"/>
  <c r="P5" i="2"/>
  <c r="P6" i="2"/>
  <c r="O3" i="2"/>
  <c r="O4" i="2"/>
  <c r="O5" i="2"/>
  <c r="O6" i="2"/>
  <c r="N3" i="2"/>
  <c r="N4" i="2"/>
  <c r="N5" i="2"/>
  <c r="N6" i="2"/>
  <c r="P2" i="2"/>
  <c r="N2" i="2"/>
  <c r="O2" i="2"/>
  <c r="M4" i="2"/>
  <c r="M5" i="2"/>
  <c r="M6" i="2"/>
</calcChain>
</file>

<file path=xl/sharedStrings.xml><?xml version="1.0" encoding="utf-8"?>
<sst xmlns="http://schemas.openxmlformats.org/spreadsheetml/2006/main" count="244" uniqueCount="72">
  <si>
    <t>Load level average [MW]</t>
  </si>
  <si>
    <t>Load point peak [MW]</t>
  </si>
  <si>
    <t>Number of customers</t>
  </si>
  <si>
    <t>SAIFI</t>
  </si>
  <si>
    <t>SAIDI</t>
  </si>
  <si>
    <t>CAIDI</t>
  </si>
  <si>
    <t>EENS</t>
  </si>
  <si>
    <t>Simple Test System</t>
  </si>
  <si>
    <t>RBMC p214</t>
  </si>
  <si>
    <t>RBTS BUS 6</t>
  </si>
  <si>
    <t>RBTS BUS 4</t>
  </si>
  <si>
    <t>RBTS BUS 2</t>
  </si>
  <si>
    <t>nr of simulations</t>
  </si>
  <si>
    <t>provided beta</t>
  </si>
  <si>
    <t>calculated beta</t>
  </si>
  <si>
    <t>DERS</t>
  </si>
  <si>
    <t>Load Curve</t>
  </si>
  <si>
    <t>Load Curve + DERS</t>
  </si>
  <si>
    <t>Load Curve + DERS Curve</t>
  </si>
  <si>
    <t>Base Case</t>
  </si>
  <si>
    <t>3MW</t>
  </si>
  <si>
    <t>MF</t>
  </si>
  <si>
    <t>S1</t>
  </si>
  <si>
    <t>S2</t>
  </si>
  <si>
    <t>S3</t>
  </si>
  <si>
    <t>L1</t>
  </si>
  <si>
    <t>L2</t>
  </si>
  <si>
    <t>L3</t>
  </si>
  <si>
    <t>1MW</t>
  </si>
  <si>
    <t>3MW and 2MWh</t>
  </si>
  <si>
    <t>TTF</t>
  </si>
  <si>
    <t>TTR</t>
  </si>
  <si>
    <t>sec</t>
  </si>
  <si>
    <t>RESULTS</t>
  </si>
  <si>
    <t>A</t>
  </si>
  <si>
    <t>B</t>
  </si>
  <si>
    <t>C</t>
  </si>
  <si>
    <t>nr of faults</t>
  </si>
  <si>
    <t>U</t>
  </si>
  <si>
    <t>Nr, of Faults</t>
  </si>
  <si>
    <t>Failure rate pr year</t>
  </si>
  <si>
    <t>S1 Line</t>
  </si>
  <si>
    <t>S2 Line</t>
  </si>
  <si>
    <t>S2 Transformer</t>
  </si>
  <si>
    <t>S3 Line</t>
  </si>
  <si>
    <t>S4 Line</t>
  </si>
  <si>
    <t>S5 Line</t>
  </si>
  <si>
    <t>S5 Transformer</t>
  </si>
  <si>
    <t>S7 Line</t>
  </si>
  <si>
    <t>S8 Line</t>
  </si>
  <si>
    <t>S8 Transformer</t>
  </si>
  <si>
    <t>S9 Line</t>
  </si>
  <si>
    <t>S9 Transformer</t>
  </si>
  <si>
    <t>S10 Line</t>
  </si>
  <si>
    <t>S11 Line</t>
  </si>
  <si>
    <t>S11 Transformer</t>
  </si>
  <si>
    <t>LP 1</t>
  </si>
  <si>
    <t>LP 2</t>
  </si>
  <si>
    <t>LP 3</t>
  </si>
  <si>
    <t>LP 4</t>
  </si>
  <si>
    <t>LP 5</t>
  </si>
  <si>
    <t>LP 6</t>
  </si>
  <si>
    <t>LP 7</t>
  </si>
  <si>
    <t>S3 Transformer</t>
  </si>
  <si>
    <t>S6 Line</t>
  </si>
  <si>
    <t>S6 Transformer</t>
  </si>
  <si>
    <t>\lambda</t>
  </si>
  <si>
    <t>r</t>
  </si>
  <si>
    <t>RR, Myhre</t>
  </si>
  <si>
    <t>MC, Myhre</t>
  </si>
  <si>
    <t>RELRAD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</si>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</sst>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70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'LC and DERS RBTS bus 6'!$A$9</c:f>
              <c:strCache>
                <c:ptCount val="1"/>
                <c:pt idx="0">
                  <c:v>Base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'LC and DERS RBTS bus 6'!$B$8:$E$8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'LC and DERS RBTS bus 6'!$B$9:$E$9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F-4597-815D-E3151FB8DF41}"/>
            </c:ext>
          </c:extLst>
        </c:ser>
        <c:ser>
          <c:idx val="1"/>
          <c:order val="1"/>
          <c:tx>
            <c:strRef>
              <c:f>'LC and DERS RBTS bus 6'!$A$10</c:f>
              <c:strCache>
                <c:ptCount val="1"/>
                <c:pt idx="0">
                  <c:v>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'LC and DERS RBTS bus 6'!$B$8:$E$8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'LC and DERS RBTS bus 6'!$B$10:$E$10</c:f>
              <c:numCache>
                <c:formatCode>0.00%</c:formatCode>
                <c:ptCount val="4"/>
                <c:pt idx="0">
                  <c:v>0.98571008814560246</c:v>
                </c:pt>
                <c:pt idx="1">
                  <c:v>0.91145205358449988</c:v>
                </c:pt>
                <c:pt idx="2">
                  <c:v>0.92466544123454952</c:v>
                </c:pt>
                <c:pt idx="3">
                  <c:v>0.90658749284690976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F-4597-815D-E3151FB8DF41}"/>
            </c:ext>
          </c:extLst>
        </c:ser>
        <c:ser>
          <c:idx val="2"/>
          <c:order val="2"/>
          <c:tx>
            <c:strRef>
              <c:f>'LC and DERS RBTS bus 6'!$A$11</c:f>
              <c:strCache>
                <c:ptCount val="1"/>
                <c:pt idx="0">
                  <c:v>Load Curve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'LC and DERS RBTS bus 6'!$B$8:$E$8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'LC and DERS RBTS bus 6'!$B$11:$E$11</c:f>
              <c:numCache>
                <c:formatCode>0.00%</c:formatCode>
                <c:ptCount val="4"/>
                <c:pt idx="0">
                  <c:v>0.97124126023408319</c:v>
                </c:pt>
                <c:pt idx="1">
                  <c:v>0.97684410287785528</c:v>
                </c:pt>
                <c:pt idx="2">
                  <c:v>1.0057687444646057</c:v>
                </c:pt>
                <c:pt idx="3">
                  <c:v>1.6008492736198041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F-4597-815D-E3151FB8DF41}"/>
            </c:ext>
          </c:extLst>
        </c:ser>
        <c:ser>
          <c:idx val="3"/>
          <c:order val="3"/>
          <c:tx>
            <c:strRef>
              <c:f>'LC and DERS RBTS bus 6'!$A$12</c:f>
              <c:strCache>
                <c:ptCount val="1"/>
                <c:pt idx="0">
                  <c:v>Load Curve + DERS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'LC and DERS RBTS bus 6'!$B$8:$E$8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'LC and DERS RBTS bus 6'!$B$12:$E$12</c:f>
              <c:numCache>
                <c:formatCode>0.00%</c:formatCode>
                <c:ptCount val="4"/>
                <c:pt idx="0">
                  <c:v>0.98896288886051531</c:v>
                </c:pt>
                <c:pt idx="1">
                  <c:v>0.87854624360635825</c:v>
                </c:pt>
                <c:pt idx="2">
                  <c:v>0.88835107313139039</c:v>
                </c:pt>
                <c:pt idx="3">
                  <c:v>1.4473676786960714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F-4597-815D-E3151FB8DF41}"/>
            </c:ext>
          </c:extLst>
        </c:ser>
        <c:ser>
          <c:idx val="4"/>
          <c:order val="4"/>
          <c:tx>
            <c:strRef>
              <c:f>'LC and DERS RBTS bus 6'!$A$13</c:f>
              <c:strCache>
                <c:ptCount val="1"/>
                <c:pt idx="0">
                  <c:v>Load Curve + DERS Curve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'LC and DERS RBTS bus 6'!$B$8:$E$8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'LC and DERS RBTS bus 6'!$B$13:$E$13</c:f>
              <c:numCache>
                <c:formatCode>0.00%</c:formatCode>
                <c:ptCount val="4"/>
                <c:pt idx="0">
                  <c:v>0.98645597499311921</c:v>
                </c:pt>
                <c:pt idx="1">
                  <c:v>0.88980316206365617</c:v>
                </c:pt>
                <c:pt idx="2">
                  <c:v>0.9020201454706207</c:v>
                </c:pt>
                <c:pt idx="3">
                  <c:v>1.4648442748789341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0F-4597-815D-E3151FB8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422656"/>
        <c:axId val="919421696"/>
      </c:barChart>
      <c:catAx>
        <c:axId val="9194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9421696"/>
        <c:crosses val="autoZero"/>
        <c:auto val="1"/>
        <c:lblAlgn val="ctr"/>
        <c:lblOffset val="100"/>
        <c:noMultiLvlLbl val="0"/>
      </c:catAx>
      <c:valAx>
        <c:axId val="9194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194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 DERS+LC p214'!$A$9</c:f>
              <c:strCache>
                <c:ptCount val="1"/>
                <c:pt idx="0">
                  <c:v>Base 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 DERS+LC p214'!$B$8:$E$8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'MC DERS+LC p214'!$B$9:$E$9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0-4B46-B5CD-810DCF1DE700}"/>
            </c:ext>
          </c:extLst>
        </c:ser>
        <c:ser>
          <c:idx val="1"/>
          <c:order val="1"/>
          <c:tx>
            <c:strRef>
              <c:f>'MC DERS+LC p214'!$A$10</c:f>
              <c:strCache>
                <c:ptCount val="1"/>
                <c:pt idx="0">
                  <c:v>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'MC DERS+LC p214'!$B$8:$E$8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'MC DERS+LC p214'!$B$10:$E$10</c:f>
              <c:numCache>
                <c:formatCode>0.00%</c:formatCode>
                <c:ptCount val="4"/>
                <c:pt idx="0">
                  <c:v>0.98588696930449726</c:v>
                </c:pt>
                <c:pt idx="1">
                  <c:v>0.96573060483291528</c:v>
                </c:pt>
                <c:pt idx="2">
                  <c:v>0.9795550959702799</c:v>
                </c:pt>
                <c:pt idx="3">
                  <c:v>0.96983062763131911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0-4B46-B5CD-810DCF1DE700}"/>
            </c:ext>
          </c:extLst>
        </c:ser>
        <c:ser>
          <c:idx val="2"/>
          <c:order val="2"/>
          <c:tx>
            <c:strRef>
              <c:f>'MC DERS+LC p214'!$A$11</c:f>
              <c:strCache>
                <c:ptCount val="1"/>
                <c:pt idx="0">
                  <c:v>Load Curve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'MC DERS+LC p214'!$B$8:$E$8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'MC DERS+LC p214'!$B$11:$E$11</c:f>
              <c:numCache>
                <c:formatCode>0.00%</c:formatCode>
                <c:ptCount val="4"/>
                <c:pt idx="0">
                  <c:v>1.0107208181576095</c:v>
                </c:pt>
                <c:pt idx="1">
                  <c:v>1.0009739721045439</c:v>
                </c:pt>
                <c:pt idx="2">
                  <c:v>0.99035653973088933</c:v>
                </c:pt>
                <c:pt idx="3">
                  <c:v>1.1157441957359295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0-4B46-B5CD-810DCF1DE700}"/>
            </c:ext>
          </c:extLst>
        </c:ser>
        <c:ser>
          <c:idx val="3"/>
          <c:order val="3"/>
          <c:tx>
            <c:strRef>
              <c:f>'MC DERS+LC p214'!$A$12</c:f>
              <c:strCache>
                <c:ptCount val="1"/>
                <c:pt idx="0">
                  <c:v>Load Curve + DERS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'MC DERS+LC p214'!$B$8:$E$8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'MC DERS+LC p214'!$B$12:$E$12</c:f>
              <c:numCache>
                <c:formatCode>0.00%</c:formatCode>
                <c:ptCount val="4"/>
                <c:pt idx="0">
                  <c:v>0.98255899763495624</c:v>
                </c:pt>
                <c:pt idx="1">
                  <c:v>0.94973122039871904</c:v>
                </c:pt>
                <c:pt idx="2">
                  <c:v>0.96658951033448959</c:v>
                </c:pt>
                <c:pt idx="3">
                  <c:v>1.0307261892220956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D0-4B46-B5CD-810DCF1DE700}"/>
            </c:ext>
          </c:extLst>
        </c:ser>
        <c:ser>
          <c:idx val="4"/>
          <c:order val="4"/>
          <c:tx>
            <c:strRef>
              <c:f>'MC DERS+LC p214'!$A$13</c:f>
              <c:strCache>
                <c:ptCount val="1"/>
                <c:pt idx="0">
                  <c:v>Load Curve + DERS Curve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'MC DERS+LC p214'!$B$8:$E$8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'MC DERS+LC p214'!$B$13:$E$13</c:f>
              <c:numCache>
                <c:formatCode>0.00%</c:formatCode>
                <c:ptCount val="4"/>
                <c:pt idx="0">
                  <c:v>1.0016227572179566</c:v>
                </c:pt>
                <c:pt idx="1">
                  <c:v>0.96560810521394003</c:v>
                </c:pt>
                <c:pt idx="2">
                  <c:v>0.96404369634726728</c:v>
                </c:pt>
                <c:pt idx="3">
                  <c:v>1.0700463167772796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0-4B46-B5CD-810DCF1DE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109536"/>
        <c:axId val="921114816"/>
      </c:barChart>
      <c:catAx>
        <c:axId val="9211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21114816"/>
        <c:crosses val="autoZero"/>
        <c:auto val="1"/>
        <c:lblAlgn val="ctr"/>
        <c:lblOffset val="100"/>
        <c:noMultiLvlLbl val="0"/>
      </c:catAx>
      <c:valAx>
        <c:axId val="9211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211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'BUS 5'!$A$8</c:f>
              <c:strCache>
                <c:ptCount val="1"/>
                <c:pt idx="0">
                  <c:v>RR, Myhre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 5'!$B$7:$D$7</c:f>
              <c:strCache>
                <c:ptCount val="3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</c:strCache>
            </c:strRef>
          </c:cat>
          <c:val>
            <c:numRef>
              <c:f>'BUS 5'!$B$8:$D$8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7-44C3-922C-E01F306B426C}"/>
            </c:ext>
          </c:extLst>
        </c:ser>
        <c:ser>
          <c:idx val="1"/>
          <c:order val="1"/>
          <c:tx>
            <c:strRef>
              <c:f>'BUS 5'!$A$9</c:f>
              <c:strCache>
                <c:ptCount val="1"/>
                <c:pt idx="0">
                  <c:v>MC, Myhre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'BUS 5'!$B$7:$D$7</c:f>
              <c:strCache>
                <c:ptCount val="3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</c:strCache>
            </c:strRef>
          </c:cat>
          <c:val>
            <c:numRef>
              <c:f>'BUS 5'!$B$9:$D$9</c:f>
              <c:numCache>
                <c:formatCode>0.00%</c:formatCode>
                <c:ptCount val="3"/>
                <c:pt idx="0">
                  <c:v>1.0015131863380891</c:v>
                </c:pt>
                <c:pt idx="1">
                  <c:v>0.9988197424892703</c:v>
                </c:pt>
                <c:pt idx="2">
                  <c:v>0.99558246885392354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7-44C3-922C-E01F306B426C}"/>
            </c:ext>
          </c:extLst>
        </c:ser>
        <c:ser>
          <c:idx val="2"/>
          <c:order val="2"/>
          <c:tx>
            <c:strRef>
              <c:f>'BUS 5'!$A$10</c:f>
              <c:strCache>
                <c:ptCount val="1"/>
                <c:pt idx="0">
                  <c:v>RELRAD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'BUS 5'!$B$7:$D$7</c:f>
              <c:strCache>
                <c:ptCount val="3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</c:strCache>
            </c:strRef>
          </c:cat>
          <c:val>
            <c:numRef>
              <c:f>'BUS 5'!$B$10:$D$10</c:f>
              <c:numCache>
                <c:formatCode>0.00%</c:formatCode>
                <c:ptCount val="3"/>
                <c:pt idx="0">
                  <c:v>0.99992791829550132</c:v>
                </c:pt>
                <c:pt idx="1">
                  <c:v>0.99994575125316487</c:v>
                </c:pt>
                <c:pt idx="2">
                  <c:v>1.0000175981875303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7-44C3-922C-E01F306B426C}"/>
            </c:ext>
          </c:extLst>
        </c:ser>
        <c:ser>
          <c:idx val="3"/>
          <c:order val="3"/>
          <c:tx>
            <c:strRef>
              <c:f>'BUS 5'!$A$11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'BUS 5'!$B$7:$D$7</c:f>
              <c:strCache>
                <c:ptCount val="3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</c:strCache>
            </c:strRef>
          </c:cat>
          <c:val>
            <c:numRef>
              <c:f>'BUS 5'!$B$11:$D$11</c:f>
              <c:numCache>
                <c:formatCode>0.00%</c:formatCode>
                <c:ptCount val="3"/>
                <c:pt idx="0">
                  <c:v>0.97290635550363835</c:v>
                </c:pt>
                <c:pt idx="1">
                  <c:v>0.97896744818598114</c:v>
                </c:pt>
                <c:pt idx="2">
                  <c:v>1.0062296453932849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7-44C3-922C-E01F306B4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962256"/>
        <c:axId val="384964656"/>
      </c:barChart>
      <c:catAx>
        <c:axId val="3849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4964656"/>
        <c:crosses val="autoZero"/>
        <c:auto val="1"/>
        <c:lblAlgn val="ctr"/>
        <c:lblOffset val="100"/>
        <c:noMultiLvlLbl val="0"/>
      </c:catAx>
      <c:valAx>
        <c:axId val="3849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849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'Myhre 6 bus'!$A$7</c:f>
              <c:strCache>
                <c:ptCount val="1"/>
                <c:pt idx="0">
                  <c:v>RR, Myhre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'Myhre 6 bus'!$B$6:$E$6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'Myhre 6 bus'!$B$7:$E$7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E-4232-9F2E-87E9F808299C}"/>
            </c:ext>
          </c:extLst>
        </c:ser>
        <c:ser>
          <c:idx val="1"/>
          <c:order val="1"/>
          <c:tx>
            <c:strRef>
              <c:f>'Myhre 6 bus'!$A$8</c:f>
              <c:strCache>
                <c:ptCount val="1"/>
                <c:pt idx="0">
                  <c:v>MC, Myhre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'Myhre 6 bus'!$B$6:$E$6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'Myhre 6 bus'!$B$8:$E$8</c:f>
              <c:numCache>
                <c:formatCode>0.00%</c:formatCode>
                <c:ptCount val="4"/>
                <c:pt idx="0">
                  <c:v>0.98314285714285721</c:v>
                </c:pt>
                <c:pt idx="1">
                  <c:v>1.0014901543374135</c:v>
                </c:pt>
                <c:pt idx="2">
                  <c:v>1.0194843901348631</c:v>
                </c:pt>
                <c:pt idx="3">
                  <c:v>0.97752808988764039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E-4232-9F2E-87E9F808299C}"/>
            </c:ext>
          </c:extLst>
        </c:ser>
        <c:ser>
          <c:idx val="2"/>
          <c:order val="2"/>
          <c:tx>
            <c:strRef>
              <c:f>'Myhre 6 bus'!$A$9</c:f>
              <c:strCache>
                <c:ptCount val="1"/>
                <c:pt idx="0">
                  <c:v>RELRAD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'Myhre 6 bus'!$B$6:$E$6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'Myhre 6 bus'!$B$9:$E$9</c:f>
              <c:numCache>
                <c:formatCode>0.00%</c:formatCode>
                <c:ptCount val="4"/>
                <c:pt idx="0">
                  <c:v>1</c:v>
                </c:pt>
                <c:pt idx="1">
                  <c:v>1.0282064928153276</c:v>
                </c:pt>
                <c:pt idx="2">
                  <c:v>1.0282393264287311</c:v>
                </c:pt>
                <c:pt idx="3">
                  <c:v>0.93595505617977537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E-4232-9F2E-87E9F808299C}"/>
            </c:ext>
          </c:extLst>
        </c:ser>
        <c:ser>
          <c:idx val="3"/>
          <c:order val="3"/>
          <c:tx>
            <c:strRef>
              <c:f>'Myhre 6 bus'!$A$10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'Myhre 6 bus'!$B$6:$E$6</c:f>
              <c:strCache>
                <c:ptCount val="4"/>
                <c:pt idx="0">
                  <c:v>SAIFI</c:v>
                </c:pt>
                <c:pt idx="1">
                  <c:v>SAIDI</c:v>
                </c:pt>
                <c:pt idx="2">
                  <c:v>CAIDI</c:v>
                </c:pt>
                <c:pt idx="3">
                  <c:v>EENS</c:v>
                </c:pt>
              </c:strCache>
            </c:strRef>
          </c:cat>
          <c:val>
            <c:numRef>
              <c:f>'Myhre 6 bus'!$B$10:$E$10</c:f>
              <c:numCache>
                <c:formatCode>0.00%</c:formatCode>
                <c:ptCount val="4"/>
                <c:pt idx="0">
                  <c:v>0.99815214281848497</c:v>
                </c:pt>
                <c:pt idx="1">
                  <c:v>1.0446612054424718</c:v>
                </c:pt>
                <c:pt idx="2">
                  <c:v>1.0466285846490637</c:v>
                </c:pt>
                <c:pt idx="3">
                  <c:v>0.95226279221719212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9E-4232-9F2E-87E9F808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112416"/>
        <c:axId val="921110496"/>
      </c:barChart>
      <c:catAx>
        <c:axId val="9211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21110496"/>
        <c:crosses val="autoZero"/>
        <c:auto val="1"/>
        <c:lblAlgn val="ctr"/>
        <c:lblOffset val="100"/>
        <c:noMultiLvlLbl val="0"/>
      </c:catAx>
      <c:valAx>
        <c:axId val="9211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211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7</xdr:row>
      <xdr:rowOff>33337</xdr:rowOff>
    </xdr:from>
    <xdr:to>
      <xdr:col>14</xdr:col>
      <xdr:colOff>695324</xdr:colOff>
      <xdr:row>27</xdr:row>
      <xdr:rowOff>161925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1663351-518C-39F3-48C8-9B571E5F6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7</xdr:row>
      <xdr:rowOff>61912</xdr:rowOff>
    </xdr:from>
    <xdr:to>
      <xdr:col>13</xdr:col>
      <xdr:colOff>109725</xdr:colOff>
      <xdr:row>28</xdr:row>
      <xdr:rowOff>21412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BB1D5F0-E938-B8BA-1BC6-42E1BA90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7</xdr:row>
      <xdr:rowOff>9525</xdr:rowOff>
    </xdr:from>
    <xdr:to>
      <xdr:col>13</xdr:col>
      <xdr:colOff>6899</xdr:colOff>
      <xdr:row>27</xdr:row>
      <xdr:rowOff>159525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593947-80F2-CA0E-066F-C0BC286F5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133350</xdr:rowOff>
    </xdr:from>
    <xdr:to>
      <xdr:col>13</xdr:col>
      <xdr:colOff>485775</xdr:colOff>
      <xdr:row>22</xdr:row>
      <xdr:rowOff>109537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8B20DDE-1D9D-BB2D-0A58-579411B92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sqref="A1:H1"/>
    </sheetView>
  </sheetViews>
  <sheetFormatPr baseColWidth="10" defaultColWidth="9.140625"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 s="3">
        <v>2.1709999999999998</v>
      </c>
      <c r="C2" s="3">
        <v>3.5171000000000001</v>
      </c>
      <c r="D2" s="2">
        <v>631</v>
      </c>
      <c r="E2" s="3">
        <v>2.2000000000000011</v>
      </c>
      <c r="F2" s="3">
        <v>2.3995245641838352</v>
      </c>
      <c r="G2" s="3">
        <v>1.0906929837199251</v>
      </c>
      <c r="H2" s="3">
        <v>5.0406000000000013</v>
      </c>
    </row>
    <row r="3" spans="1:8" x14ac:dyDescent="0.25">
      <c r="A3" s="1" t="s">
        <v>8</v>
      </c>
      <c r="B3" s="3">
        <v>1.605</v>
      </c>
      <c r="C3" s="3">
        <v>2.6004</v>
      </c>
      <c r="D3" s="2">
        <v>630</v>
      </c>
      <c r="E3" s="3">
        <v>1.1000000000000001</v>
      </c>
      <c r="F3" s="3">
        <v>1.416666666666667</v>
      </c>
      <c r="G3" s="3">
        <v>1.2878787878787881</v>
      </c>
      <c r="H3" s="3">
        <v>2.2737500000000002</v>
      </c>
    </row>
    <row r="4" spans="1:8" x14ac:dyDescent="0.25">
      <c r="A4" s="1" t="s">
        <v>9</v>
      </c>
      <c r="B4" s="3">
        <v>10.7157</v>
      </c>
      <c r="C4" s="3">
        <v>20</v>
      </c>
      <c r="D4" s="2">
        <v>2938</v>
      </c>
      <c r="E4" s="3">
        <v>0.68366029611980939</v>
      </c>
      <c r="F4" s="3">
        <v>3.9793438223281141</v>
      </c>
      <c r="G4" s="3">
        <v>5.8206449093406851</v>
      </c>
      <c r="H4" s="3">
        <v>51.780340454999987</v>
      </c>
    </row>
    <row r="5" spans="1:8" x14ac:dyDescent="0.25">
      <c r="A5" s="1" t="s">
        <v>10</v>
      </c>
      <c r="B5" s="3">
        <v>24.580000000000009</v>
      </c>
      <c r="C5" s="3">
        <v>39.999199999999988</v>
      </c>
      <c r="D5" s="2">
        <v>4779</v>
      </c>
      <c r="E5" s="3">
        <v>0.64219491525423733</v>
      </c>
      <c r="F5" s="3">
        <v>2.2231543209876539</v>
      </c>
      <c r="G5" s="3">
        <v>3.4618061715850459</v>
      </c>
      <c r="H5" s="3">
        <v>52.882933749999992</v>
      </c>
    </row>
    <row r="6" spans="1:8" x14ac:dyDescent="0.25">
      <c r="A6" s="1" t="s">
        <v>11</v>
      </c>
      <c r="B6" s="3">
        <v>12.291</v>
      </c>
      <c r="C6" s="3">
        <v>20.000599999999999</v>
      </c>
      <c r="D6" s="2">
        <v>1908</v>
      </c>
      <c r="E6" s="3">
        <v>0.2482654612159329</v>
      </c>
      <c r="F6" s="3">
        <v>0.7656291928721175</v>
      </c>
      <c r="G6" s="3">
        <v>3.083913441371529</v>
      </c>
      <c r="H6" s="3">
        <v>8.9556289999999983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6DB8-7FE4-4EC3-8621-D8E950F44F73}">
  <dimension ref="A1:F5"/>
  <sheetViews>
    <sheetView workbookViewId="0">
      <selection activeCell="F30" sqref="F30"/>
    </sheetView>
  </sheetViews>
  <sheetFormatPr baseColWidth="10" defaultRowHeight="15" x14ac:dyDescent="0.25"/>
  <sheetData>
    <row r="1" spans="1:6" x14ac:dyDescent="0.25">
      <c r="B1" t="s">
        <v>19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3</v>
      </c>
      <c r="B2">
        <v>100</v>
      </c>
      <c r="C2">
        <v>99.221974661525252</v>
      </c>
      <c r="D2">
        <v>100.28948834091871</v>
      </c>
      <c r="E2">
        <v>98.986430569405883</v>
      </c>
      <c r="F2">
        <v>102.56006580921677</v>
      </c>
    </row>
    <row r="3" spans="1:6" x14ac:dyDescent="0.25">
      <c r="A3" t="s">
        <v>4</v>
      </c>
      <c r="B3">
        <v>100</v>
      </c>
      <c r="C3">
        <v>88.348861603520916</v>
      </c>
      <c r="D3">
        <v>97.126019786551979</v>
      </c>
      <c r="E3">
        <v>91.011907574832733</v>
      </c>
      <c r="F3">
        <v>92.895080253960472</v>
      </c>
    </row>
    <row r="4" spans="1:6" x14ac:dyDescent="0.25">
      <c r="A4" t="s">
        <v>5</v>
      </c>
      <c r="B4">
        <v>100</v>
      </c>
      <c r="C4">
        <v>89.041628031395646</v>
      </c>
      <c r="D4">
        <v>96.845662883817866</v>
      </c>
      <c r="E4">
        <v>91.943822048435536</v>
      </c>
      <c r="F4">
        <v>90.576268180994362</v>
      </c>
    </row>
    <row r="5" spans="1:6" x14ac:dyDescent="0.25">
      <c r="A5" t="s">
        <v>6</v>
      </c>
      <c r="B5">
        <v>100</v>
      </c>
      <c r="C5">
        <v>88.039425416926676</v>
      </c>
      <c r="D5">
        <v>79.623111958883356</v>
      </c>
      <c r="E5">
        <v>74.911650524319924</v>
      </c>
      <c r="F5">
        <v>75.644314700204347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A075-E2F6-4B88-8D1F-C572C66005AC}">
  <dimension ref="A1:F5"/>
  <sheetViews>
    <sheetView workbookViewId="0">
      <selection activeCell="O47" sqref="O47"/>
    </sheetView>
  </sheetViews>
  <sheetFormatPr baseColWidth="10" defaultRowHeight="15" x14ac:dyDescent="0.25"/>
  <sheetData>
    <row r="1" spans="1:6" x14ac:dyDescent="0.25">
      <c r="B1" t="s">
        <v>19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3</v>
      </c>
      <c r="B2">
        <v>100</v>
      </c>
      <c r="C2">
        <v>99.110837638026112</v>
      </c>
      <c r="D2">
        <v>98.782557271107947</v>
      </c>
      <c r="E2">
        <v>101.32778991939968</v>
      </c>
      <c r="F2">
        <v>99.003396952764007</v>
      </c>
    </row>
    <row r="3" spans="1:6" x14ac:dyDescent="0.25">
      <c r="A3" t="s">
        <v>4</v>
      </c>
      <c r="B3">
        <v>100</v>
      </c>
      <c r="C3">
        <v>95.21701907279018</v>
      </c>
      <c r="D3">
        <v>99.13199059502611</v>
      </c>
      <c r="E3">
        <v>98.986557386662298</v>
      </c>
      <c r="F3">
        <v>98.933973278004572</v>
      </c>
    </row>
    <row r="4" spans="1:6" x14ac:dyDescent="0.25">
      <c r="A4" t="s">
        <v>5</v>
      </c>
      <c r="B4">
        <v>100</v>
      </c>
      <c r="C4">
        <v>96.071248454728092</v>
      </c>
      <c r="D4">
        <v>100.35373990466677</v>
      </c>
      <c r="E4">
        <v>97.689446760262229</v>
      </c>
      <c r="F4">
        <v>99.929877482090262</v>
      </c>
    </row>
    <row r="5" spans="1:6" x14ac:dyDescent="0.25">
      <c r="A5" t="s">
        <v>6</v>
      </c>
      <c r="B5">
        <v>100</v>
      </c>
      <c r="C5">
        <v>94.369977539289422</v>
      </c>
      <c r="D5">
        <v>67.921547643897057</v>
      </c>
      <c r="E5">
        <v>69.743689215574449</v>
      </c>
      <c r="F5">
        <v>68.442898282798836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C308-A8EA-4914-8C16-861781260AF4}">
  <dimension ref="A1:E5"/>
  <sheetViews>
    <sheetView workbookViewId="0">
      <selection activeCell="I31" sqref="I31"/>
    </sheetView>
  </sheetViews>
  <sheetFormatPr baseColWidth="10" defaultRowHeight="15" x14ac:dyDescent="0.25"/>
  <sheetData>
    <row r="1" spans="1:5" x14ac:dyDescent="0.25"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3</v>
      </c>
      <c r="B2">
        <v>100</v>
      </c>
      <c r="C2">
        <v>100.1513186338089</v>
      </c>
      <c r="D2">
        <v>99.992791829550129</v>
      </c>
      <c r="E2">
        <v>97.290635550363831</v>
      </c>
    </row>
    <row r="3" spans="1:5" x14ac:dyDescent="0.25">
      <c r="A3" t="s">
        <v>4</v>
      </c>
      <c r="B3">
        <v>100</v>
      </c>
      <c r="C3">
        <v>99.881974248927037</v>
      </c>
      <c r="D3">
        <v>99.994575125316487</v>
      </c>
      <c r="E3">
        <v>97.896744818598108</v>
      </c>
    </row>
    <row r="4" spans="1:5" x14ac:dyDescent="0.25">
      <c r="A4" t="s">
        <v>5</v>
      </c>
      <c r="B4">
        <v>100</v>
      </c>
      <c r="C4">
        <v>99.55824688539235</v>
      </c>
      <c r="D4">
        <v>100.00175981875303</v>
      </c>
      <c r="E4">
        <v>100.62296453932848</v>
      </c>
    </row>
    <row r="5" spans="1:5" x14ac:dyDescent="0.25">
      <c r="A5" t="s">
        <v>6</v>
      </c>
      <c r="B5">
        <v>100</v>
      </c>
      <c r="C5">
        <v>100.81908417665078</v>
      </c>
      <c r="D5">
        <v>177.19231926834942</v>
      </c>
      <c r="E5">
        <v>173.80422388224972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9A0-BBB1-4FA3-8334-C351E87C1750}">
  <dimension ref="A1:E5"/>
  <sheetViews>
    <sheetView workbookViewId="0">
      <selection activeCell="K23" sqref="K23"/>
    </sheetView>
  </sheetViews>
  <sheetFormatPr baseColWidth="10" defaultRowHeight="15" x14ac:dyDescent="0.25"/>
  <sheetData>
    <row r="1" spans="1:5" x14ac:dyDescent="0.25"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3</v>
      </c>
      <c r="B2">
        <v>100</v>
      </c>
      <c r="C2">
        <v>98.314285714285717</v>
      </c>
      <c r="D2">
        <v>100</v>
      </c>
      <c r="E2">
        <v>99.815214281848498</v>
      </c>
    </row>
    <row r="3" spans="1:5" x14ac:dyDescent="0.25">
      <c r="A3" t="s">
        <v>4</v>
      </c>
      <c r="B3">
        <v>100</v>
      </c>
      <c r="C3">
        <v>100.14901543374135</v>
      </c>
      <c r="D3">
        <v>102.82064928153277</v>
      </c>
      <c r="E3">
        <v>104.46612054424718</v>
      </c>
    </row>
    <row r="4" spans="1:5" x14ac:dyDescent="0.25">
      <c r="A4" t="s">
        <v>5</v>
      </c>
      <c r="B4">
        <v>100</v>
      </c>
      <c r="C4">
        <v>101.94843901348631</v>
      </c>
      <c r="D4">
        <v>102.8239326428731</v>
      </c>
      <c r="E4">
        <v>104.66285846490638</v>
      </c>
    </row>
    <row r="5" spans="1:5" x14ac:dyDescent="0.25">
      <c r="A5" t="s">
        <v>6</v>
      </c>
      <c r="B5">
        <v>100</v>
      </c>
      <c r="C5">
        <v>97.752808988764045</v>
      </c>
      <c r="D5">
        <v>93.595505617977537</v>
      </c>
      <c r="E5">
        <v>95.22627922171921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F9B1A-71BC-4462-87B3-590862C2D9A6}">
  <dimension ref="A1:P6"/>
  <sheetViews>
    <sheetView workbookViewId="0">
      <selection activeCell="G20" sqref="G20"/>
    </sheetView>
  </sheetViews>
  <sheetFormatPr baseColWidth="10"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  <c r="J1" s="1" t="s">
        <v>13</v>
      </c>
      <c r="K1" s="1" t="s">
        <v>14</v>
      </c>
    </row>
    <row r="2" spans="1:16" x14ac:dyDescent="0.25">
      <c r="A2" s="1" t="s">
        <v>7</v>
      </c>
      <c r="B2" s="3">
        <v>2.1709999999999998</v>
      </c>
      <c r="C2" s="3">
        <v>3.5171000000000001</v>
      </c>
      <c r="D2" s="2">
        <v>631</v>
      </c>
      <c r="E2" s="3">
        <v>2.183058555997726</v>
      </c>
      <c r="F2" s="3">
        <v>2.4175625481088692</v>
      </c>
      <c r="G2" s="3">
        <v>1.1074199276363279</v>
      </c>
      <c r="H2" s="3">
        <v>4.9996511374340002</v>
      </c>
      <c r="I2" s="2">
        <v>1759</v>
      </c>
      <c r="J2" s="3">
        <v>0.02</v>
      </c>
      <c r="K2" s="3">
        <v>2.414245121747954E-2</v>
      </c>
      <c r="M2" s="6">
        <f>(MCS!E2-RELRAD!E2)/RELRAD!E2</f>
        <v>-7.7006563646704693E-3</v>
      </c>
      <c r="N2" s="6">
        <f>(MCS!F2-RELRAD!F2)/RELRAD!F2</f>
        <v>7.517315802586644E-3</v>
      </c>
      <c r="O2" s="6">
        <f>(MCS!G2-RELRAD!G2)/RELRAD!G2</f>
        <v>1.533606997209591E-2</v>
      </c>
      <c r="P2" s="6">
        <f>(MCS!H2-RELRAD!H2)/RELRAD!H2</f>
        <v>-8.1238071987463877E-3</v>
      </c>
    </row>
    <row r="3" spans="1:16" x14ac:dyDescent="0.25">
      <c r="A3" s="1" t="s">
        <v>8</v>
      </c>
      <c r="B3" s="3">
        <v>1.605</v>
      </c>
      <c r="C3" s="3">
        <v>2.6004</v>
      </c>
      <c r="D3" s="2">
        <v>630</v>
      </c>
      <c r="E3" s="3">
        <v>1.103976497744203</v>
      </c>
      <c r="F3" s="3">
        <v>1.4409331942759089</v>
      </c>
      <c r="G3" s="3">
        <v>1.305220896658781</v>
      </c>
      <c r="H3" s="3">
        <v>2.3126977768128341</v>
      </c>
      <c r="I3" s="2">
        <v>3177</v>
      </c>
      <c r="J3" s="3">
        <v>0.02</v>
      </c>
      <c r="K3" s="3">
        <v>1.4352532840635731E-2</v>
      </c>
      <c r="M3" s="6">
        <f>(MCS!E3-RELRAD!E3)/RELRAD!E3</f>
        <v>3.6149979492754039E-3</v>
      </c>
      <c r="N3" s="6">
        <f>(MCS!F3-RELRAD!F3)/RELRAD!F3</f>
        <v>1.7129313606523741E-2</v>
      </c>
      <c r="O3" s="6">
        <f>(MCS!G3-RELRAD!G3)/RELRAD!G3</f>
        <v>1.3465637405641608E-2</v>
      </c>
      <c r="P3" s="6">
        <f>(MCS!H3-RELRAD!H3)/RELRAD!H3</f>
        <v>1.7129313606523981E-2</v>
      </c>
    </row>
    <row r="4" spans="1:16" x14ac:dyDescent="0.25">
      <c r="A4" s="1" t="s">
        <v>9</v>
      </c>
      <c r="B4" s="3">
        <v>10.7157</v>
      </c>
      <c r="C4" s="3">
        <v>20</v>
      </c>
      <c r="D4" s="2">
        <v>2938</v>
      </c>
      <c r="E4" s="3">
        <v>0.67273784614794607</v>
      </c>
      <c r="F4" s="3">
        <v>3.958451905817137</v>
      </c>
      <c r="G4" s="3">
        <v>5.8840927836645136</v>
      </c>
      <c r="H4" s="3">
        <v>51.959846165475923</v>
      </c>
      <c r="I4" s="2">
        <v>2769</v>
      </c>
      <c r="J4" s="3">
        <v>0.02</v>
      </c>
      <c r="K4" s="3">
        <v>1.568197006948497E-2</v>
      </c>
      <c r="M4" s="6">
        <f>(MCS!E4-RELRAD!E4)/RELRAD!E4</f>
        <v>-1.5976428693979892E-2</v>
      </c>
      <c r="N4" s="6">
        <f>(MCS!F4-RELRAD!F4)/RELRAD!F4</f>
        <v>-5.2500908299887225E-3</v>
      </c>
      <c r="O4" s="6">
        <f>(MCS!G4-RELRAD!G4)/RELRAD!G4</f>
        <v>1.0900488745157852E-2</v>
      </c>
      <c r="P4" s="6">
        <f>(MCS!H4-RELRAD!H4)/RELRAD!H4</f>
        <v>3.4666769066908137E-3</v>
      </c>
    </row>
    <row r="5" spans="1:16" x14ac:dyDescent="0.25">
      <c r="A5" s="1" t="s">
        <v>10</v>
      </c>
      <c r="B5" s="3">
        <v>24.580000000000009</v>
      </c>
      <c r="C5" s="3">
        <v>39.999199999999988</v>
      </c>
      <c r="D5" s="2">
        <v>4779</v>
      </c>
      <c r="E5" s="3">
        <v>0.63291156115823277</v>
      </c>
      <c r="F5" s="3">
        <v>2.1732909345511988</v>
      </c>
      <c r="G5" s="3">
        <v>3.4337987610371039</v>
      </c>
      <c r="H5" s="3">
        <v>51.616167618374853</v>
      </c>
      <c r="I5" s="2">
        <v>16512</v>
      </c>
      <c r="J5" s="3">
        <v>0.02</v>
      </c>
      <c r="K5" s="3">
        <v>4.7842086317637627E-3</v>
      </c>
      <c r="M5" s="6">
        <f>(MCS!E5-RELRAD!E5)/RELRAD!E5</f>
        <v>-1.445566427807886E-2</v>
      </c>
      <c r="N5" s="6">
        <f>(MCS!F5-RELRAD!F5)/RELRAD!F5</f>
        <v>-2.2429116128250982E-2</v>
      </c>
      <c r="O5" s="6">
        <f>(MCS!G5-RELRAD!G5)/RELRAD!G5</f>
        <v>-8.0904040144796196E-3</v>
      </c>
      <c r="P5" s="6">
        <f>(MCS!H5-RELRAD!H5)/RELRAD!H5</f>
        <v>-2.3954157642117196E-2</v>
      </c>
    </row>
    <row r="6" spans="1:16" x14ac:dyDescent="0.25">
      <c r="A6" s="1" t="s">
        <v>11</v>
      </c>
      <c r="B6" s="3">
        <v>12.291</v>
      </c>
      <c r="C6" s="3">
        <v>20.000599999999999</v>
      </c>
      <c r="D6" s="2">
        <v>1908</v>
      </c>
      <c r="E6" s="3">
        <v>0.2489843204053109</v>
      </c>
      <c r="F6" s="3">
        <v>0.76837635371876734</v>
      </c>
      <c r="G6" s="3">
        <v>3.0860431390537379</v>
      </c>
      <c r="H6" s="3">
        <v>8.8741364752608245</v>
      </c>
      <c r="I6" s="2">
        <v>2400</v>
      </c>
      <c r="J6" s="3">
        <v>0.02</v>
      </c>
      <c r="K6" s="3">
        <v>1.7722062685115281E-2</v>
      </c>
      <c r="M6" s="6">
        <f>(MCS!E6-RELRAD!E6)/RELRAD!E6</f>
        <v>2.8955263686589179E-3</v>
      </c>
      <c r="N6" s="6">
        <f>(MCS!F6-RELRAD!F6)/RELRAD!F6</f>
        <v>3.588108802832298E-3</v>
      </c>
      <c r="O6" s="6">
        <f>(MCS!G6-RELRAD!G6)/RELRAD!G6</f>
        <v>6.9058283336959926E-4</v>
      </c>
      <c r="P6" s="6">
        <f>(MCS!H6-RELRAD!H6)/RELRAD!H6</f>
        <v>-9.0995869457269618E-3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292C-E5FB-4EEE-B477-7E44B95365AF}">
  <dimension ref="A1:P13"/>
  <sheetViews>
    <sheetView tabSelected="1" workbookViewId="0">
      <selection activeCell="E29" sqref="E29"/>
    </sheetView>
  </sheetViews>
  <sheetFormatPr baseColWidth="10" defaultRowHeight="15" x14ac:dyDescent="0.25"/>
  <sheetData>
    <row r="1" spans="1:16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12</v>
      </c>
      <c r="G1" s="1" t="s">
        <v>13</v>
      </c>
      <c r="H1" s="1" t="s">
        <v>14</v>
      </c>
    </row>
    <row r="2" spans="1:16" x14ac:dyDescent="0.25">
      <c r="A2" t="s">
        <v>19</v>
      </c>
      <c r="B2" s="3">
        <v>1.45115894066151</v>
      </c>
      <c r="C2" s="3">
        <v>10.19022468691413</v>
      </c>
      <c r="D2" s="3">
        <v>7.0221285907310182</v>
      </c>
      <c r="E2" s="3">
        <v>53.602465607445822</v>
      </c>
      <c r="F2">
        <v>2649</v>
      </c>
      <c r="G2">
        <v>0.02</v>
      </c>
      <c r="H2" s="9">
        <v>1.9985365515216791E-2</v>
      </c>
    </row>
    <row r="3" spans="1:16" x14ac:dyDescent="0.25">
      <c r="A3" t="s">
        <v>15</v>
      </c>
      <c r="B3" s="3">
        <v>1.4304220073127361</v>
      </c>
      <c r="C3" s="3">
        <v>9.2879012173753512</v>
      </c>
      <c r="D3" s="3">
        <v>6.4931196317540421</v>
      </c>
      <c r="E3" s="3">
        <v>48.595324905467017</v>
      </c>
      <c r="F3">
        <v>2378</v>
      </c>
      <c r="G3">
        <v>0.02</v>
      </c>
      <c r="H3" s="9">
        <v>2.201022543309317E-2</v>
      </c>
      <c r="J3" s="3">
        <v>1.4418194068025549</v>
      </c>
      <c r="K3" s="3">
        <v>9.2667922388532045</v>
      </c>
      <c r="L3" s="3">
        <v>6.4271518299255437</v>
      </c>
      <c r="M3" s="3">
        <v>48.579981846959463</v>
      </c>
      <c r="N3">
        <v>3104</v>
      </c>
      <c r="O3">
        <v>0.02</v>
      </c>
      <c r="P3" s="5">
        <v>1.8949106570072909E-2</v>
      </c>
    </row>
    <row r="4" spans="1:16" x14ac:dyDescent="0.25">
      <c r="A4" t="s">
        <v>16</v>
      </c>
      <c r="B4" s="3">
        <v>1.409425438328042</v>
      </c>
      <c r="C4" s="3">
        <v>9.9542608924124067</v>
      </c>
      <c r="D4" s="3">
        <v>7.0626374561685479</v>
      </c>
      <c r="E4" s="3">
        <v>85.80946813191018</v>
      </c>
      <c r="F4">
        <v>2555</v>
      </c>
      <c r="G4">
        <v>0.02</v>
      </c>
      <c r="H4" s="9">
        <v>2.0040174186914859E-2</v>
      </c>
      <c r="J4" s="3">
        <v>1.404444278591628</v>
      </c>
      <c r="K4" s="3">
        <v>9.9101741025087744</v>
      </c>
      <c r="L4" s="3">
        <v>7.0562956847577194</v>
      </c>
      <c r="M4" s="3">
        <v>42.633782738459402</v>
      </c>
      <c r="N4">
        <v>2605</v>
      </c>
      <c r="O4">
        <v>0.02</v>
      </c>
      <c r="P4" s="5">
        <v>1.9588065762850691E-2</v>
      </c>
    </row>
    <row r="5" spans="1:16" x14ac:dyDescent="0.25">
      <c r="A5" t="s">
        <v>17</v>
      </c>
      <c r="B5" s="3">
        <v>1.435142338152372</v>
      </c>
      <c r="C5" s="3">
        <v>8.9525836201931863</v>
      </c>
      <c r="D5" s="3">
        <v>6.2381154692425183</v>
      </c>
      <c r="E5" s="3">
        <v>77.582476218634866</v>
      </c>
      <c r="F5">
        <v>1518</v>
      </c>
      <c r="G5">
        <v>0.02</v>
      </c>
      <c r="H5" s="9">
        <v>2.4356940559198809E-2</v>
      </c>
      <c r="J5" s="3">
        <v>1.413206475518465</v>
      </c>
      <c r="K5" s="3">
        <v>9.0176552404894181</v>
      </c>
      <c r="L5" s="3">
        <v>6.3809891878545892</v>
      </c>
      <c r="M5" s="3">
        <v>38.330032131891038</v>
      </c>
      <c r="N5">
        <v>1969</v>
      </c>
      <c r="O5">
        <v>0.02</v>
      </c>
      <c r="P5" s="5">
        <v>2.2130648495796049E-2</v>
      </c>
    </row>
    <row r="6" spans="1:16" x14ac:dyDescent="0.25">
      <c r="A6" t="s">
        <v>18</v>
      </c>
      <c r="B6" s="3">
        <v>1.4315044076802319</v>
      </c>
      <c r="C6" s="3">
        <v>9.0672941485553231</v>
      </c>
      <c r="D6" s="3">
        <v>6.3341014529245978</v>
      </c>
      <c r="E6" s="3">
        <v>78.519264864461974</v>
      </c>
      <c r="F6">
        <v>1750</v>
      </c>
      <c r="G6">
        <v>0.02</v>
      </c>
      <c r="H6" s="9">
        <v>2.301751152596257E-2</v>
      </c>
      <c r="J6" s="3">
        <v>1.406149490450239</v>
      </c>
      <c r="K6" s="3">
        <v>9.056002768899015</v>
      </c>
      <c r="L6" s="3">
        <v>6.440284500618314</v>
      </c>
      <c r="M6" s="3">
        <v>38.80105454779973</v>
      </c>
      <c r="N6">
        <v>2127</v>
      </c>
      <c r="O6">
        <v>0.02</v>
      </c>
      <c r="P6" s="5">
        <v>2.1298597566542999E-2</v>
      </c>
    </row>
    <row r="7" spans="1:16" x14ac:dyDescent="0.25">
      <c r="P7" s="5"/>
    </row>
    <row r="8" spans="1:16" x14ac:dyDescent="0.25">
      <c r="B8" t="s">
        <v>3</v>
      </c>
      <c r="C8" t="s">
        <v>4</v>
      </c>
      <c r="D8" t="s">
        <v>5</v>
      </c>
      <c r="E8" t="s">
        <v>6</v>
      </c>
    </row>
    <row r="9" spans="1:16" x14ac:dyDescent="0.25">
      <c r="A9" t="str">
        <f>A2</f>
        <v>Base Case</v>
      </c>
      <c r="B9" s="6">
        <f>B2/B$2</f>
        <v>1</v>
      </c>
      <c r="C9" s="6">
        <f t="shared" ref="C9:E9" si="0">C2/C$2</f>
        <v>1</v>
      </c>
      <c r="D9" s="6">
        <f t="shared" si="0"/>
        <v>1</v>
      </c>
      <c r="E9" s="6">
        <f t="shared" si="0"/>
        <v>1</v>
      </c>
    </row>
    <row r="10" spans="1:16" x14ac:dyDescent="0.25">
      <c r="A10" t="str">
        <f t="shared" ref="A10:A13" si="1">A3</f>
        <v>DERS</v>
      </c>
      <c r="B10" s="6">
        <f t="shared" ref="B10:E13" si="2">B3/B$2</f>
        <v>0.98571008814560246</v>
      </c>
      <c r="C10" s="6">
        <f t="shared" si="2"/>
        <v>0.91145205358449988</v>
      </c>
      <c r="D10" s="6">
        <f>D3/D$2</f>
        <v>0.92466544123454952</v>
      </c>
      <c r="E10" s="6">
        <f t="shared" si="2"/>
        <v>0.90658749284690976</v>
      </c>
    </row>
    <row r="11" spans="1:16" x14ac:dyDescent="0.25">
      <c r="A11" t="str">
        <f t="shared" si="1"/>
        <v>Load Curve</v>
      </c>
      <c r="B11" s="6">
        <f t="shared" si="2"/>
        <v>0.97124126023408319</v>
      </c>
      <c r="C11" s="6">
        <f t="shared" si="2"/>
        <v>0.97684410287785528</v>
      </c>
      <c r="D11" s="6">
        <f t="shared" si="2"/>
        <v>1.0057687444646057</v>
      </c>
      <c r="E11" s="6">
        <f t="shared" si="2"/>
        <v>1.6008492736198041</v>
      </c>
    </row>
    <row r="12" spans="1:16" x14ac:dyDescent="0.25">
      <c r="A12" t="str">
        <f t="shared" si="1"/>
        <v>Load Curve + DERS</v>
      </c>
      <c r="B12" s="6">
        <f t="shared" si="2"/>
        <v>0.98896288886051531</v>
      </c>
      <c r="C12" s="6">
        <f t="shared" si="2"/>
        <v>0.87854624360635825</v>
      </c>
      <c r="D12" s="6">
        <f t="shared" si="2"/>
        <v>0.88835107313139039</v>
      </c>
      <c r="E12" s="6">
        <f t="shared" si="2"/>
        <v>1.4473676786960714</v>
      </c>
    </row>
    <row r="13" spans="1:16" x14ac:dyDescent="0.25">
      <c r="A13" t="str">
        <f t="shared" si="1"/>
        <v>Load Curve + DERS Curve</v>
      </c>
      <c r="B13" s="6">
        <f t="shared" si="2"/>
        <v>0.98645597499311921</v>
      </c>
      <c r="C13" s="6">
        <f t="shared" si="2"/>
        <v>0.88980316206365617</v>
      </c>
      <c r="D13" s="6">
        <f t="shared" si="2"/>
        <v>0.9020201454706207</v>
      </c>
      <c r="E13" s="6">
        <f t="shared" si="2"/>
        <v>1.4648442748789341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4A71-24BC-4E84-B9B6-104DFDD017E8}">
  <dimension ref="A1:N11"/>
  <sheetViews>
    <sheetView workbookViewId="0">
      <selection activeCell="I25" sqref="I25"/>
    </sheetView>
  </sheetViews>
  <sheetFormatPr baseColWidth="10" defaultRowHeight="15" x14ac:dyDescent="0.25"/>
  <sheetData>
    <row r="1" spans="1:14" x14ac:dyDescent="0.25">
      <c r="A1" t="s">
        <v>20</v>
      </c>
      <c r="F1" t="s">
        <v>28</v>
      </c>
      <c r="K1" t="s">
        <v>29</v>
      </c>
    </row>
    <row r="2" spans="1:14" x14ac:dyDescent="0.25">
      <c r="A2" t="s">
        <v>21</v>
      </c>
      <c r="B2">
        <v>3</v>
      </c>
      <c r="C2">
        <v>0.5</v>
      </c>
      <c r="D2">
        <v>0.5</v>
      </c>
      <c r="F2" t="s">
        <v>21</v>
      </c>
      <c r="G2">
        <v>3</v>
      </c>
      <c r="H2">
        <v>3</v>
      </c>
      <c r="I2">
        <v>3</v>
      </c>
      <c r="K2" t="s">
        <v>21</v>
      </c>
      <c r="L2" s="4">
        <v>3</v>
      </c>
      <c r="M2" s="4">
        <v>1.63</v>
      </c>
      <c r="N2" s="4">
        <v>1.63</v>
      </c>
    </row>
    <row r="3" spans="1:14" x14ac:dyDescent="0.25">
      <c r="A3" t="s">
        <v>22</v>
      </c>
      <c r="B3">
        <v>3</v>
      </c>
      <c r="C3">
        <v>0.5</v>
      </c>
      <c r="D3">
        <v>0.5</v>
      </c>
      <c r="F3" t="s">
        <v>22</v>
      </c>
      <c r="G3">
        <v>3</v>
      </c>
      <c r="H3">
        <v>3</v>
      </c>
      <c r="I3">
        <v>3</v>
      </c>
      <c r="K3" t="s">
        <v>22</v>
      </c>
      <c r="L3" s="4">
        <v>3</v>
      </c>
      <c r="M3" s="4">
        <v>1.63</v>
      </c>
      <c r="N3" s="4">
        <v>1.63</v>
      </c>
    </row>
    <row r="4" spans="1:14" x14ac:dyDescent="0.25">
      <c r="A4" t="s">
        <v>23</v>
      </c>
      <c r="B4">
        <v>0.5</v>
      </c>
      <c r="C4">
        <v>3</v>
      </c>
      <c r="D4">
        <v>0.5</v>
      </c>
      <c r="F4" t="s">
        <v>23</v>
      </c>
      <c r="G4">
        <v>0.5</v>
      </c>
      <c r="H4">
        <v>3</v>
      </c>
      <c r="I4">
        <v>0.5</v>
      </c>
      <c r="K4" t="s">
        <v>23</v>
      </c>
      <c r="L4" s="4">
        <v>0.5</v>
      </c>
      <c r="M4" s="4">
        <v>3</v>
      </c>
      <c r="N4" s="4">
        <v>0.5</v>
      </c>
    </row>
    <row r="5" spans="1:14" x14ac:dyDescent="0.25">
      <c r="A5" t="s">
        <v>24</v>
      </c>
      <c r="B5">
        <v>0.5</v>
      </c>
      <c r="C5">
        <v>0.5</v>
      </c>
      <c r="D5">
        <v>3</v>
      </c>
      <c r="F5" t="s">
        <v>24</v>
      </c>
      <c r="G5">
        <v>0.5</v>
      </c>
      <c r="H5">
        <v>0.5</v>
      </c>
      <c r="I5">
        <v>3</v>
      </c>
      <c r="K5" t="s">
        <v>24</v>
      </c>
      <c r="L5" s="4">
        <v>0.5</v>
      </c>
      <c r="M5" s="4">
        <v>0.5</v>
      </c>
      <c r="N5" s="4">
        <v>3</v>
      </c>
    </row>
    <row r="6" spans="1:14" x14ac:dyDescent="0.25">
      <c r="A6" t="s">
        <v>25</v>
      </c>
      <c r="B6">
        <v>1</v>
      </c>
      <c r="C6">
        <v>0</v>
      </c>
      <c r="D6">
        <v>0</v>
      </c>
      <c r="F6" t="s">
        <v>25</v>
      </c>
      <c r="G6">
        <v>1</v>
      </c>
      <c r="H6">
        <v>0</v>
      </c>
      <c r="I6">
        <v>0</v>
      </c>
      <c r="K6" t="s">
        <v>25</v>
      </c>
      <c r="L6" s="4">
        <v>1</v>
      </c>
      <c r="M6" s="4">
        <v>0</v>
      </c>
      <c r="N6" s="4">
        <v>0</v>
      </c>
    </row>
    <row r="7" spans="1:14" x14ac:dyDescent="0.25">
      <c r="A7" t="s">
        <v>26</v>
      </c>
      <c r="B7">
        <v>0</v>
      </c>
      <c r="C7">
        <v>1</v>
      </c>
      <c r="D7">
        <v>0</v>
      </c>
      <c r="F7" t="s">
        <v>26</v>
      </c>
      <c r="G7">
        <v>0</v>
      </c>
      <c r="H7">
        <v>1</v>
      </c>
      <c r="I7">
        <v>0</v>
      </c>
      <c r="K7" t="s">
        <v>26</v>
      </c>
      <c r="L7" s="4">
        <v>0</v>
      </c>
      <c r="M7" s="4">
        <v>1</v>
      </c>
      <c r="N7" s="4">
        <v>0</v>
      </c>
    </row>
    <row r="8" spans="1:14" x14ac:dyDescent="0.25">
      <c r="A8" t="s">
        <v>27</v>
      </c>
      <c r="B8">
        <v>0</v>
      </c>
      <c r="C8">
        <v>0</v>
      </c>
      <c r="D8">
        <v>1</v>
      </c>
      <c r="F8" t="s">
        <v>27</v>
      </c>
      <c r="G8">
        <v>0</v>
      </c>
      <c r="H8">
        <v>0</v>
      </c>
      <c r="I8">
        <v>1</v>
      </c>
      <c r="K8" t="s">
        <v>27</v>
      </c>
      <c r="L8" s="4">
        <v>0</v>
      </c>
      <c r="M8" s="4">
        <v>0</v>
      </c>
      <c r="N8" s="4">
        <v>1</v>
      </c>
    </row>
    <row r="10" spans="1:14" x14ac:dyDescent="0.25">
      <c r="A10">
        <v>1.1000000000000001</v>
      </c>
      <c r="B10">
        <v>1.3</v>
      </c>
      <c r="C10">
        <v>1.1818181818181821</v>
      </c>
      <c r="D10">
        <v>2.0865</v>
      </c>
      <c r="F10">
        <v>1.1000000000000001</v>
      </c>
      <c r="G10">
        <v>1.633333333333334</v>
      </c>
      <c r="H10">
        <v>1.4848484848484851</v>
      </c>
      <c r="I10">
        <v>2.6215000000000002</v>
      </c>
      <c r="K10">
        <v>1.2250000000000001</v>
      </c>
      <c r="L10">
        <v>1.5035630841121499</v>
      </c>
      <c r="M10">
        <v>1.2273984360099179</v>
      </c>
      <c r="N10">
        <v>2.2215000000000011</v>
      </c>
    </row>
    <row r="11" spans="1:14" x14ac:dyDescent="0.25">
      <c r="K11">
        <v>1.2250000000000001</v>
      </c>
      <c r="L11">
        <v>1.5035630841121499</v>
      </c>
      <c r="M11">
        <v>1.2273984360099179</v>
      </c>
      <c r="N11">
        <v>2.2215000000000011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A0E4-D22B-4A13-97C6-3949F41EA087}">
  <dimension ref="A1:P13"/>
  <sheetViews>
    <sheetView workbookViewId="0">
      <selection activeCell="D31" sqref="D31"/>
    </sheetView>
  </sheetViews>
  <sheetFormatPr baseColWidth="10" defaultRowHeight="15" x14ac:dyDescent="0.25"/>
  <sheetData>
    <row r="1" spans="1:16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12</v>
      </c>
      <c r="G1" s="1" t="s">
        <v>13</v>
      </c>
      <c r="H1" s="1" t="s">
        <v>14</v>
      </c>
    </row>
    <row r="2" spans="1:16" x14ac:dyDescent="0.25">
      <c r="A2" t="s">
        <v>19</v>
      </c>
      <c r="B2" s="3">
        <v>1.2290776896481601</v>
      </c>
      <c r="C2" s="3">
        <v>1.7508003734632589</v>
      </c>
      <c r="D2" s="3">
        <v>1.4244830804507149</v>
      </c>
      <c r="E2" s="3">
        <v>3.0302204017308139</v>
      </c>
      <c r="F2">
        <v>4917</v>
      </c>
      <c r="G2">
        <v>0.02</v>
      </c>
      <c r="H2" s="9">
        <v>1.955785699305607E-2</v>
      </c>
    </row>
    <row r="3" spans="1:16" x14ac:dyDescent="0.25">
      <c r="A3" t="s">
        <v>15</v>
      </c>
      <c r="B3" s="3">
        <v>1.211731678486998</v>
      </c>
      <c r="C3" s="3">
        <v>1.6908015036063671</v>
      </c>
      <c r="D3" s="3">
        <v>1.39535966057894</v>
      </c>
      <c r="E3" s="3">
        <v>2.9388005540718232</v>
      </c>
      <c r="F3">
        <v>5076</v>
      </c>
      <c r="G3">
        <v>0.02</v>
      </c>
      <c r="H3" s="9">
        <v>1.9173134982522499E-2</v>
      </c>
      <c r="J3" s="3">
        <v>1.1967587989659969</v>
      </c>
      <c r="K3" s="3">
        <v>1.648724852263407</v>
      </c>
      <c r="L3" s="3">
        <v>1.3776584335021469</v>
      </c>
      <c r="M3" s="3">
        <v>2.812517488242996</v>
      </c>
      <c r="N3">
        <v>5029</v>
      </c>
      <c r="O3">
        <v>0.02</v>
      </c>
      <c r="P3" s="5">
        <v>1.9596074589139229E-2</v>
      </c>
    </row>
    <row r="4" spans="1:16" x14ac:dyDescent="0.25">
      <c r="A4" t="s">
        <v>16</v>
      </c>
      <c r="B4" s="3">
        <v>1.242254408060453</v>
      </c>
      <c r="C4" s="3">
        <v>1.752505604187637</v>
      </c>
      <c r="D4" s="3">
        <v>1.410746134460368</v>
      </c>
      <c r="E4" s="3">
        <v>3.3809508250317521</v>
      </c>
      <c r="F4">
        <v>3970</v>
      </c>
      <c r="G4">
        <v>0.02</v>
      </c>
      <c r="H4" s="9">
        <v>2.0920344110949118E-2</v>
      </c>
      <c r="J4" s="3"/>
      <c r="K4" s="3"/>
      <c r="L4" s="3"/>
      <c r="M4" s="3"/>
      <c r="P4" s="5"/>
    </row>
    <row r="5" spans="1:16" x14ac:dyDescent="0.25">
      <c r="A5" t="s">
        <v>17</v>
      </c>
      <c r="B5" s="3">
        <v>1.2076413427561841</v>
      </c>
      <c r="C5" s="3">
        <v>1.6627897753637939</v>
      </c>
      <c r="D5" s="3">
        <v>1.3768904032126219</v>
      </c>
      <c r="E5" s="3">
        <v>3.123327527179049</v>
      </c>
      <c r="F5">
        <v>2830</v>
      </c>
      <c r="G5">
        <v>0.02</v>
      </c>
      <c r="H5" s="9">
        <v>2.5667200039442631E-2</v>
      </c>
      <c r="J5" s="3">
        <v>1.226765799256506</v>
      </c>
      <c r="K5" s="3">
        <v>1.671151995350441</v>
      </c>
      <c r="L5" s="3">
        <v>1.36224208105839</v>
      </c>
      <c r="M5" s="3">
        <v>2.0326076922784519</v>
      </c>
      <c r="N5">
        <v>2690</v>
      </c>
      <c r="O5">
        <v>0.02</v>
      </c>
      <c r="P5" s="5">
        <v>2.3499491937088311E-2</v>
      </c>
    </row>
    <row r="6" spans="1:16" x14ac:dyDescent="0.25">
      <c r="A6" t="s">
        <v>18</v>
      </c>
      <c r="B6" s="3">
        <v>1.2310721843404659</v>
      </c>
      <c r="C6" s="3">
        <v>1.690587031227716</v>
      </c>
      <c r="D6" s="3">
        <v>1.3732639342618489</v>
      </c>
      <c r="E6" s="3">
        <v>3.242476179895426</v>
      </c>
      <c r="F6">
        <v>4253</v>
      </c>
      <c r="G6">
        <v>0.02</v>
      </c>
      <c r="H6" s="9">
        <v>2.0694934191666819E-2</v>
      </c>
      <c r="J6" s="3">
        <v>1.201253098320022</v>
      </c>
      <c r="K6" s="3">
        <v>1.6994827583912531</v>
      </c>
      <c r="L6" s="3">
        <v>1.4147582726471351</v>
      </c>
      <c r="M6" s="3">
        <v>2.061872993831805</v>
      </c>
      <c r="N6">
        <v>3631</v>
      </c>
      <c r="O6">
        <v>0.02</v>
      </c>
      <c r="P6" s="5">
        <v>2.0789720767480521E-2</v>
      </c>
    </row>
    <row r="8" spans="1:16" x14ac:dyDescent="0.25">
      <c r="B8" t="s">
        <v>3</v>
      </c>
      <c r="C8" t="s">
        <v>4</v>
      </c>
      <c r="D8" t="s">
        <v>5</v>
      </c>
      <c r="E8" t="s">
        <v>6</v>
      </c>
    </row>
    <row r="9" spans="1:16" x14ac:dyDescent="0.25">
      <c r="A9" t="str">
        <f>A2</f>
        <v>Base Case</v>
      </c>
      <c r="B9" s="6">
        <f>B2/B$2</f>
        <v>1</v>
      </c>
      <c r="C9" s="6">
        <f t="shared" ref="C9:E9" si="0">C2/C$2</f>
        <v>1</v>
      </c>
      <c r="D9" s="6">
        <f t="shared" si="0"/>
        <v>1</v>
      </c>
      <c r="E9" s="6">
        <f t="shared" si="0"/>
        <v>1</v>
      </c>
    </row>
    <row r="10" spans="1:16" x14ac:dyDescent="0.25">
      <c r="A10" t="str">
        <f t="shared" ref="A10:A13" si="1">A3</f>
        <v>DERS</v>
      </c>
      <c r="B10" s="6">
        <f t="shared" ref="B10:E13" si="2">B3/B$2</f>
        <v>0.98588696930449726</v>
      </c>
      <c r="C10" s="6">
        <f t="shared" si="2"/>
        <v>0.96573060483291528</v>
      </c>
      <c r="D10" s="6">
        <f t="shared" si="2"/>
        <v>0.9795550959702799</v>
      </c>
      <c r="E10" s="6">
        <f t="shared" si="2"/>
        <v>0.96983062763131911</v>
      </c>
    </row>
    <row r="11" spans="1:16" x14ac:dyDescent="0.25">
      <c r="A11" t="str">
        <f t="shared" si="1"/>
        <v>Load Curve</v>
      </c>
      <c r="B11" s="6">
        <f t="shared" si="2"/>
        <v>1.0107208181576095</v>
      </c>
      <c r="C11" s="6">
        <f t="shared" si="2"/>
        <v>1.0009739721045439</v>
      </c>
      <c r="D11" s="6">
        <f t="shared" si="2"/>
        <v>0.99035653973088933</v>
      </c>
      <c r="E11" s="6">
        <f t="shared" si="2"/>
        <v>1.1157441957359295</v>
      </c>
    </row>
    <row r="12" spans="1:16" x14ac:dyDescent="0.25">
      <c r="A12" t="str">
        <f t="shared" si="1"/>
        <v>Load Curve + DERS</v>
      </c>
      <c r="B12" s="6">
        <f t="shared" si="2"/>
        <v>0.98255899763495624</v>
      </c>
      <c r="C12" s="6">
        <f t="shared" si="2"/>
        <v>0.94973122039871904</v>
      </c>
      <c r="D12" s="6">
        <f t="shared" si="2"/>
        <v>0.96658951033448959</v>
      </c>
      <c r="E12" s="6">
        <f t="shared" si="2"/>
        <v>1.0307261892220956</v>
      </c>
    </row>
    <row r="13" spans="1:16" x14ac:dyDescent="0.25">
      <c r="A13" t="str">
        <f t="shared" si="1"/>
        <v>Load Curve + DERS Curve</v>
      </c>
      <c r="B13" s="6">
        <f t="shared" si="2"/>
        <v>1.0016227572179566</v>
      </c>
      <c r="C13" s="6">
        <f t="shared" si="2"/>
        <v>0.96560810521394003</v>
      </c>
      <c r="D13" s="6">
        <f t="shared" si="2"/>
        <v>0.96404369634726728</v>
      </c>
      <c r="E13" s="6">
        <f t="shared" si="2"/>
        <v>1.0700463167772796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1C1E-2306-47F3-B790-FBBECEA4DC2C}">
  <dimension ref="A1:W34"/>
  <sheetViews>
    <sheetView workbookViewId="0">
      <selection activeCell="M26" sqref="M26"/>
    </sheetView>
  </sheetViews>
  <sheetFormatPr baseColWidth="10" defaultRowHeight="15" x14ac:dyDescent="0.25"/>
  <sheetData>
    <row r="1" spans="1:23" x14ac:dyDescent="0.25">
      <c r="A1" t="s">
        <v>8</v>
      </c>
    </row>
    <row r="2" spans="1:23" x14ac:dyDescent="0.25">
      <c r="A2" t="s">
        <v>32</v>
      </c>
      <c r="B2" t="s">
        <v>30</v>
      </c>
      <c r="C2" t="s">
        <v>31</v>
      </c>
      <c r="G2" t="s">
        <v>39</v>
      </c>
      <c r="H2" t="s">
        <v>40</v>
      </c>
    </row>
    <row r="3" spans="1:23" x14ac:dyDescent="0.25">
      <c r="A3" t="s">
        <v>25</v>
      </c>
      <c r="B3" s="7">
        <v>185.69353562767</v>
      </c>
      <c r="C3" s="3">
        <v>0.18213383306738801</v>
      </c>
      <c r="F3" t="s">
        <v>22</v>
      </c>
      <c r="G3">
        <f>COUNTIF(A$3:A$21,F3)</f>
        <v>3</v>
      </c>
      <c r="H3">
        <f t="shared" ref="H3:H8" si="0">M3*N3*10</f>
        <v>2</v>
      </c>
      <c r="M3">
        <v>0.1</v>
      </c>
      <c r="N3">
        <v>2</v>
      </c>
    </row>
    <row r="4" spans="1:23" x14ac:dyDescent="0.25">
      <c r="A4" t="s">
        <v>25</v>
      </c>
      <c r="B4" s="7">
        <v>670.72234554505906</v>
      </c>
      <c r="C4" s="3">
        <v>0.69889320163555402</v>
      </c>
      <c r="F4" t="s">
        <v>23</v>
      </c>
      <c r="G4">
        <f t="shared" ref="G4:G8" si="1">COUNTIF(A$3:A$21,F4)</f>
        <v>4</v>
      </c>
      <c r="H4">
        <f t="shared" si="0"/>
        <v>3.0000000000000004</v>
      </c>
      <c r="M4">
        <v>0.1</v>
      </c>
      <c r="N4">
        <v>3</v>
      </c>
    </row>
    <row r="5" spans="1:23" x14ac:dyDescent="0.25">
      <c r="A5" t="s">
        <v>22</v>
      </c>
      <c r="B5" s="7">
        <v>696.04127212152696</v>
      </c>
      <c r="C5" s="3">
        <v>0.83403152671988301</v>
      </c>
      <c r="F5" t="s">
        <v>24</v>
      </c>
      <c r="G5">
        <f t="shared" si="1"/>
        <v>0</v>
      </c>
      <c r="H5">
        <f t="shared" si="0"/>
        <v>1</v>
      </c>
      <c r="M5">
        <v>0.1</v>
      </c>
      <c r="N5">
        <v>1</v>
      </c>
    </row>
    <row r="6" spans="1:23" x14ac:dyDescent="0.25">
      <c r="A6" t="s">
        <v>23</v>
      </c>
      <c r="B6" s="7">
        <v>886.68420825579801</v>
      </c>
      <c r="C6" s="3">
        <v>1.9976335809138801</v>
      </c>
      <c r="F6" t="s">
        <v>25</v>
      </c>
      <c r="G6">
        <f t="shared" si="1"/>
        <v>8</v>
      </c>
      <c r="H6">
        <f t="shared" si="0"/>
        <v>7.5</v>
      </c>
      <c r="M6">
        <v>0.25</v>
      </c>
      <c r="N6">
        <v>3</v>
      </c>
    </row>
    <row r="7" spans="1:23" x14ac:dyDescent="0.25">
      <c r="A7" t="s">
        <v>25</v>
      </c>
      <c r="B7" s="7">
        <v>1185.2800138886801</v>
      </c>
      <c r="C7" s="3">
        <v>0.43615273881355199</v>
      </c>
      <c r="F7" t="s">
        <v>26</v>
      </c>
      <c r="G7">
        <f t="shared" si="1"/>
        <v>3</v>
      </c>
      <c r="H7">
        <f t="shared" si="0"/>
        <v>5</v>
      </c>
      <c r="M7">
        <v>0.25</v>
      </c>
      <c r="N7">
        <v>2</v>
      </c>
    </row>
    <row r="8" spans="1:23" x14ac:dyDescent="0.25">
      <c r="A8" t="s">
        <v>27</v>
      </c>
      <c r="B8" s="7">
        <v>1895.57009008207</v>
      </c>
      <c r="C8" s="3">
        <v>0.68949886500970903</v>
      </c>
      <c r="F8" t="s">
        <v>27</v>
      </c>
      <c r="G8">
        <f t="shared" si="1"/>
        <v>1</v>
      </c>
      <c r="H8">
        <f t="shared" si="0"/>
        <v>2.5</v>
      </c>
      <c r="M8">
        <v>0.25</v>
      </c>
      <c r="N8">
        <v>1</v>
      </c>
    </row>
    <row r="9" spans="1:23" x14ac:dyDescent="0.25">
      <c r="A9" t="s">
        <v>25</v>
      </c>
      <c r="B9" s="7">
        <v>2704.05034024407</v>
      </c>
      <c r="C9" s="3">
        <v>2.1089298655070898</v>
      </c>
    </row>
    <row r="10" spans="1:23" x14ac:dyDescent="0.25">
      <c r="A10" t="s">
        <v>25</v>
      </c>
      <c r="B10" s="7">
        <v>3497.3214914943601</v>
      </c>
      <c r="C10" s="3">
        <v>1.3509723105901501</v>
      </c>
    </row>
    <row r="11" spans="1:23" x14ac:dyDescent="0.25">
      <c r="A11" t="s">
        <v>22</v>
      </c>
      <c r="B11" s="7">
        <v>4041.5989022172998</v>
      </c>
      <c r="C11" s="3">
        <v>1.6915944070136999</v>
      </c>
    </row>
    <row r="12" spans="1:23" x14ac:dyDescent="0.25">
      <c r="A12" t="s">
        <v>25</v>
      </c>
      <c r="B12" s="7">
        <v>5118.8875991977902</v>
      </c>
      <c r="C12" s="3">
        <v>1.39252398797357</v>
      </c>
    </row>
    <row r="13" spans="1:23" x14ac:dyDescent="0.25">
      <c r="A13" t="s">
        <v>23</v>
      </c>
      <c r="B13" s="7">
        <v>5181.91938223332</v>
      </c>
      <c r="C13" s="3">
        <v>0.38821466066103799</v>
      </c>
    </row>
    <row r="14" spans="1:23" x14ac:dyDescent="0.25">
      <c r="A14" t="s">
        <v>23</v>
      </c>
      <c r="B14" s="7">
        <v>5567.0763765235397</v>
      </c>
      <c r="C14" s="3">
        <v>0.66411639862397398</v>
      </c>
      <c r="F14" t="s">
        <v>22</v>
      </c>
      <c r="I14" t="s">
        <v>23</v>
      </c>
      <c r="L14" t="s">
        <v>24</v>
      </c>
      <c r="O14" t="s">
        <v>25</v>
      </c>
      <c r="R14" t="s">
        <v>26</v>
      </c>
      <c r="U14" t="s">
        <v>27</v>
      </c>
    </row>
    <row r="15" spans="1:23" x14ac:dyDescent="0.25">
      <c r="A15" t="s">
        <v>22</v>
      </c>
      <c r="B15" s="7">
        <v>5982.7961065071604</v>
      </c>
      <c r="C15" s="3">
        <v>0.24982342470091301</v>
      </c>
      <c r="F15" s="7">
        <v>696.04127212152696</v>
      </c>
      <c r="G15" s="3">
        <v>0.83403152671988301</v>
      </c>
      <c r="H15" s="3">
        <f>F15+G15</f>
        <v>696.87530364824681</v>
      </c>
      <c r="I15" s="7">
        <v>886.68420825579801</v>
      </c>
      <c r="J15" s="3">
        <v>1.9976335809138801</v>
      </c>
      <c r="K15" s="3">
        <f>I15+J15</f>
        <v>888.6818418367119</v>
      </c>
      <c r="O15" s="7">
        <v>185.69353562767</v>
      </c>
      <c r="P15" s="3">
        <v>0.18213383306738801</v>
      </c>
      <c r="Q15" s="3">
        <f>O15+P15</f>
        <v>185.87566946073738</v>
      </c>
      <c r="R15" s="7">
        <v>6177.0513948555999</v>
      </c>
      <c r="S15" s="3">
        <v>1.24732497720456</v>
      </c>
      <c r="T15" s="3">
        <f>R15+S15</f>
        <v>6178.2987198328046</v>
      </c>
      <c r="U15" s="7">
        <v>1895.57009008207</v>
      </c>
      <c r="V15" s="3">
        <v>0.68949886500970903</v>
      </c>
      <c r="W15" s="3">
        <f>U15+V15</f>
        <v>1896.2595889470797</v>
      </c>
    </row>
    <row r="16" spans="1:23" x14ac:dyDescent="0.25">
      <c r="A16" t="s">
        <v>26</v>
      </c>
      <c r="B16" s="7">
        <v>6177.0513948555999</v>
      </c>
      <c r="C16" s="3">
        <v>1.24732497720456</v>
      </c>
      <c r="F16" s="7">
        <v>4041.5989022172998</v>
      </c>
      <c r="G16" s="3">
        <v>1.6915944070136999</v>
      </c>
      <c r="H16" s="3">
        <f t="shared" ref="H16:H17" si="2">F16+G16</f>
        <v>4043.2904966243136</v>
      </c>
      <c r="I16" s="7">
        <v>5181.91938223332</v>
      </c>
      <c r="J16" s="3">
        <v>0.38821466066103799</v>
      </c>
      <c r="K16" s="3">
        <f t="shared" ref="K16:K17" si="3">I16+J16</f>
        <v>5182.3075968939811</v>
      </c>
      <c r="O16" s="7">
        <v>670.72234554505906</v>
      </c>
      <c r="P16" s="3">
        <v>0.69889320163555402</v>
      </c>
      <c r="Q16" s="3">
        <f t="shared" ref="Q16:Q22" si="4">O16+P16</f>
        <v>671.4212387466946</v>
      </c>
      <c r="R16" s="7">
        <v>6695.3176137985101</v>
      </c>
      <c r="S16" s="3">
        <v>0.40760321869183302</v>
      </c>
      <c r="T16" s="3">
        <f t="shared" ref="T16:T17" si="5">R16+S16</f>
        <v>6695.7252170172023</v>
      </c>
    </row>
    <row r="17" spans="1:20" x14ac:dyDescent="0.25">
      <c r="A17" t="s">
        <v>26</v>
      </c>
      <c r="B17" s="7">
        <v>6695.3176137985101</v>
      </c>
      <c r="C17" s="3">
        <v>0.40760321869183302</v>
      </c>
      <c r="F17" s="7">
        <v>5982.7961065071604</v>
      </c>
      <c r="G17" s="3">
        <v>0.24982342470091301</v>
      </c>
      <c r="H17" s="3">
        <f t="shared" si="2"/>
        <v>5983.0459299318609</v>
      </c>
      <c r="I17" s="7">
        <v>5567.0763765235397</v>
      </c>
      <c r="J17" s="3">
        <v>0.66411639862397398</v>
      </c>
      <c r="K17" s="3">
        <f t="shared" si="3"/>
        <v>5567.7404929221639</v>
      </c>
      <c r="O17" s="7">
        <v>1185.2800138886801</v>
      </c>
      <c r="P17" s="3">
        <v>0.43615273881355199</v>
      </c>
      <c r="Q17" s="3">
        <f t="shared" si="4"/>
        <v>1185.7161666274935</v>
      </c>
      <c r="R17" s="7">
        <v>6789.2615440072004</v>
      </c>
      <c r="S17" s="3">
        <v>3.04116466714683</v>
      </c>
      <c r="T17" s="3">
        <f t="shared" si="5"/>
        <v>6792.3027086743468</v>
      </c>
    </row>
    <row r="18" spans="1:20" x14ac:dyDescent="0.25">
      <c r="A18" t="s">
        <v>26</v>
      </c>
      <c r="B18" s="7">
        <v>6789.2615440072004</v>
      </c>
      <c r="C18" s="3">
        <v>3.04116466714683</v>
      </c>
      <c r="O18" s="7">
        <v>2704.05034024407</v>
      </c>
      <c r="P18" s="3">
        <v>2.1089298655070898</v>
      </c>
      <c r="Q18" s="3">
        <f t="shared" si="4"/>
        <v>2706.1592701095769</v>
      </c>
      <c r="R18" s="7">
        <v>7315.0026173056103</v>
      </c>
      <c r="S18" s="3">
        <v>8.2584151062005393</v>
      </c>
      <c r="T18" s="3">
        <f>R18+S18</f>
        <v>7323.2610324118104</v>
      </c>
    </row>
    <row r="19" spans="1:20" x14ac:dyDescent="0.25">
      <c r="A19" t="s">
        <v>25</v>
      </c>
      <c r="B19" s="7">
        <v>7126.2626318717903</v>
      </c>
      <c r="C19" s="3">
        <v>0.752239218513156</v>
      </c>
      <c r="O19" s="7">
        <v>3497.3214914943601</v>
      </c>
      <c r="P19" s="3">
        <v>1.3509723105901501</v>
      </c>
      <c r="Q19" s="3">
        <f t="shared" si="4"/>
        <v>3498.6724638049504</v>
      </c>
    </row>
    <row r="20" spans="1:20" x14ac:dyDescent="0.25">
      <c r="A20" t="s">
        <v>23</v>
      </c>
      <c r="B20" s="7">
        <v>7315.0026173056103</v>
      </c>
      <c r="C20" s="3">
        <v>8.2584151062005393</v>
      </c>
      <c r="O20" s="7">
        <v>5118.8875991977902</v>
      </c>
      <c r="P20" s="3">
        <v>1.39252398797357</v>
      </c>
      <c r="Q20" s="3">
        <f t="shared" si="4"/>
        <v>5120.2801231857638</v>
      </c>
    </row>
    <row r="21" spans="1:20" x14ac:dyDescent="0.25">
      <c r="A21" t="s">
        <v>25</v>
      </c>
      <c r="B21" s="7">
        <v>8724.9495284004097</v>
      </c>
      <c r="C21" s="3">
        <v>1.67135945522498</v>
      </c>
      <c r="O21" s="7">
        <v>7126.2626318717903</v>
      </c>
      <c r="P21" s="3">
        <v>0.752239218513156</v>
      </c>
      <c r="Q21" s="3">
        <f t="shared" si="4"/>
        <v>7127.0148710903031</v>
      </c>
    </row>
    <row r="22" spans="1:20" x14ac:dyDescent="0.25">
      <c r="O22" s="7">
        <v>8724.9495284004097</v>
      </c>
      <c r="P22" s="3">
        <v>1.67135945522498</v>
      </c>
      <c r="Q22" s="3">
        <f t="shared" si="4"/>
        <v>8726.6208878556354</v>
      </c>
    </row>
    <row r="23" spans="1:20" x14ac:dyDescent="0.25">
      <c r="A23" t="s">
        <v>33</v>
      </c>
      <c r="B23" t="s">
        <v>37</v>
      </c>
      <c r="C23" t="s">
        <v>38</v>
      </c>
    </row>
    <row r="24" spans="1:20" x14ac:dyDescent="0.25">
      <c r="A24" t="s">
        <v>34</v>
      </c>
      <c r="B24" s="7">
        <v>15</v>
      </c>
      <c r="C24" s="3">
        <v>13.62</v>
      </c>
    </row>
    <row r="25" spans="1:20" x14ac:dyDescent="0.25">
      <c r="A25" t="s">
        <v>35</v>
      </c>
      <c r="B25" s="7">
        <v>10</v>
      </c>
      <c r="C25" s="3">
        <v>18.12</v>
      </c>
    </row>
    <row r="26" spans="1:20" x14ac:dyDescent="0.25">
      <c r="A26" t="s">
        <v>36</v>
      </c>
      <c r="B26" s="7">
        <v>9</v>
      </c>
      <c r="C26" s="3">
        <v>5.69</v>
      </c>
    </row>
    <row r="29" spans="1:20" x14ac:dyDescent="0.25">
      <c r="A29" t="s">
        <v>22</v>
      </c>
    </row>
    <row r="30" spans="1:20" x14ac:dyDescent="0.25">
      <c r="A30" t="s">
        <v>23</v>
      </c>
    </row>
    <row r="31" spans="1:20" x14ac:dyDescent="0.25">
      <c r="A31" t="s">
        <v>24</v>
      </c>
    </row>
    <row r="32" spans="1:20" x14ac:dyDescent="0.25">
      <c r="A32" t="s">
        <v>25</v>
      </c>
      <c r="B32" s="7"/>
      <c r="C32" s="3"/>
    </row>
    <row r="33" spans="1:1" x14ac:dyDescent="0.25">
      <c r="A33" t="s">
        <v>26</v>
      </c>
    </row>
    <row r="34" spans="1:1" x14ac:dyDescent="0.25">
      <c r="A3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6479-170B-4122-B70D-A1B4A05D5EA0}">
  <dimension ref="A1:V21"/>
  <sheetViews>
    <sheetView workbookViewId="0">
      <selection activeCell="P42" sqref="P42"/>
    </sheetView>
  </sheetViews>
  <sheetFormatPr baseColWidth="10" defaultRowHeight="15" x14ac:dyDescent="0.25"/>
  <sheetData>
    <row r="1" spans="1:22" x14ac:dyDescent="0.25">
      <c r="C1" t="s">
        <v>56</v>
      </c>
      <c r="F1" t="s">
        <v>57</v>
      </c>
      <c r="I1" t="s">
        <v>58</v>
      </c>
      <c r="L1" t="s">
        <v>59</v>
      </c>
      <c r="O1" t="s">
        <v>60</v>
      </c>
      <c r="R1" t="s">
        <v>61</v>
      </c>
      <c r="U1" t="s">
        <v>62</v>
      </c>
    </row>
    <row r="2" spans="1:22" x14ac:dyDescent="0.25">
      <c r="B2" t="s">
        <v>66</v>
      </c>
      <c r="C2" t="s">
        <v>67</v>
      </c>
      <c r="D2" t="s">
        <v>38</v>
      </c>
      <c r="E2" t="s">
        <v>66</v>
      </c>
      <c r="F2" t="s">
        <v>67</v>
      </c>
      <c r="G2" t="s">
        <v>38</v>
      </c>
      <c r="H2" t="s">
        <v>66</v>
      </c>
      <c r="I2" t="s">
        <v>67</v>
      </c>
      <c r="J2" t="s">
        <v>38</v>
      </c>
      <c r="K2" t="s">
        <v>66</v>
      </c>
      <c r="L2" t="s">
        <v>67</v>
      </c>
      <c r="M2" t="s">
        <v>38</v>
      </c>
      <c r="N2" t="s">
        <v>66</v>
      </c>
      <c r="O2" t="s">
        <v>67</v>
      </c>
      <c r="P2" t="s">
        <v>38</v>
      </c>
      <c r="Q2" t="s">
        <v>66</v>
      </c>
      <c r="R2" t="s">
        <v>67</v>
      </c>
      <c r="S2" t="s">
        <v>38</v>
      </c>
      <c r="T2" t="s">
        <v>66</v>
      </c>
      <c r="U2" t="s">
        <v>67</v>
      </c>
      <c r="V2" t="s">
        <v>38</v>
      </c>
    </row>
    <row r="3" spans="1:22" x14ac:dyDescent="0.25">
      <c r="A3" t="s">
        <v>41</v>
      </c>
      <c r="B3" s="3">
        <v>4.8750000000000002E-2</v>
      </c>
      <c r="C3" s="3">
        <v>5</v>
      </c>
      <c r="D3" s="3">
        <v>0.24374999999999999</v>
      </c>
      <c r="E3" s="3">
        <v>4.8750000000000002E-2</v>
      </c>
      <c r="F3" s="3">
        <v>5</v>
      </c>
      <c r="G3" s="3">
        <v>0.24374999999999999</v>
      </c>
      <c r="H3" s="3">
        <v>4.8750000000000002E-2</v>
      </c>
      <c r="I3" s="3">
        <v>1</v>
      </c>
      <c r="J3" s="3">
        <v>4.8750000000000002E-2</v>
      </c>
      <c r="K3" s="3">
        <v>4.8750000000000002E-2</v>
      </c>
      <c r="L3" s="3">
        <v>1</v>
      </c>
      <c r="M3" s="3">
        <v>4.8750000000000002E-2</v>
      </c>
      <c r="N3" s="3">
        <v>4.8750000000000002E-2</v>
      </c>
      <c r="O3" s="3">
        <v>1</v>
      </c>
      <c r="P3" s="3">
        <v>4.8750000000000002E-2</v>
      </c>
      <c r="Q3" s="3">
        <v>4.8750000000000002E-2</v>
      </c>
      <c r="R3" s="3">
        <v>1</v>
      </c>
      <c r="S3" s="3">
        <v>4.8750000000000002E-2</v>
      </c>
      <c r="T3" s="3">
        <v>4.8750000000000002E-2</v>
      </c>
      <c r="U3" s="3">
        <v>1</v>
      </c>
      <c r="V3" s="3">
        <v>4.8750000000000002E-2</v>
      </c>
    </row>
    <row r="4" spans="1:22" x14ac:dyDescent="0.25">
      <c r="A4" t="s">
        <v>42</v>
      </c>
      <c r="B4" s="3">
        <v>3.9E-2</v>
      </c>
      <c r="C4" s="3">
        <v>5</v>
      </c>
      <c r="D4" s="3">
        <v>0.19500000000000001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5">
      <c r="A5" t="s">
        <v>43</v>
      </c>
      <c r="B5" s="3">
        <v>1.4999999999999999E-2</v>
      </c>
      <c r="C5" s="3">
        <v>10</v>
      </c>
      <c r="D5" s="3">
        <v>0.15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A6" t="s">
        <v>44</v>
      </c>
      <c r="B6" s="3"/>
      <c r="C6" s="3"/>
      <c r="D6" s="3"/>
      <c r="E6" s="3">
        <v>5.1999999999999998E-2</v>
      </c>
      <c r="F6" s="3">
        <v>5</v>
      </c>
      <c r="G6" s="3">
        <v>0.26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t="s">
        <v>63</v>
      </c>
      <c r="B7" s="3"/>
      <c r="C7" s="3"/>
      <c r="D7" s="3"/>
      <c r="E7" s="3">
        <v>1.4999999999999999E-2</v>
      </c>
      <c r="F7" s="3">
        <v>10</v>
      </c>
      <c r="G7" s="3">
        <v>0.15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5">
      <c r="A8" t="s">
        <v>45</v>
      </c>
      <c r="B8" s="3">
        <v>4.8750000000000002E-2</v>
      </c>
      <c r="C8" s="3">
        <v>1</v>
      </c>
      <c r="D8" s="3">
        <v>4.8750000000000002E-2</v>
      </c>
      <c r="E8" s="3">
        <v>4.8750000000000002E-2</v>
      </c>
      <c r="F8" s="3">
        <v>1</v>
      </c>
      <c r="G8" s="3">
        <v>4.8750000000000002E-2</v>
      </c>
      <c r="H8" s="3">
        <v>4.8750000000000002E-2</v>
      </c>
      <c r="I8" s="3">
        <v>5</v>
      </c>
      <c r="J8" s="3">
        <v>0.24374999999999999</v>
      </c>
      <c r="K8" s="3">
        <v>4.8750000000000002E-2</v>
      </c>
      <c r="L8" s="3">
        <v>5</v>
      </c>
      <c r="M8" s="3">
        <v>0.24374999999999999</v>
      </c>
      <c r="N8" s="3">
        <v>4.8750000000000002E-2</v>
      </c>
      <c r="O8" s="3">
        <v>1</v>
      </c>
      <c r="P8" s="3">
        <v>4.8750000000000002E-2</v>
      </c>
      <c r="Q8" s="3">
        <v>4.8750000000000002E-2</v>
      </c>
      <c r="R8" s="3">
        <v>1</v>
      </c>
      <c r="S8" s="3">
        <v>4.8750000000000002E-2</v>
      </c>
      <c r="T8" s="3">
        <v>4.8750000000000002E-2</v>
      </c>
      <c r="U8" s="3">
        <v>1</v>
      </c>
      <c r="V8" s="3">
        <v>4.8750000000000002E-2</v>
      </c>
    </row>
    <row r="9" spans="1:22" x14ac:dyDescent="0.25">
      <c r="A9" t="s">
        <v>46</v>
      </c>
      <c r="B9" s="3"/>
      <c r="C9" s="3"/>
      <c r="D9" s="3"/>
      <c r="E9" s="3"/>
      <c r="F9" s="3"/>
      <c r="G9" s="3"/>
      <c r="H9" s="3">
        <v>5.1999999999999998E-2</v>
      </c>
      <c r="I9" s="3">
        <v>5</v>
      </c>
      <c r="J9" s="3">
        <v>0.26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t="s">
        <v>47</v>
      </c>
      <c r="B10" s="3"/>
      <c r="C10" s="3"/>
      <c r="D10" s="3"/>
      <c r="E10" s="3"/>
      <c r="F10" s="3"/>
      <c r="G10" s="3"/>
      <c r="H10" s="3">
        <v>1.4999999999999999E-2</v>
      </c>
      <c r="I10" s="3">
        <v>10</v>
      </c>
      <c r="J10" s="3">
        <v>0.15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 t="s">
        <v>64</v>
      </c>
      <c r="B11" s="3"/>
      <c r="C11" s="3"/>
      <c r="D11" s="3"/>
      <c r="E11" s="3"/>
      <c r="F11" s="3"/>
      <c r="G11" s="3"/>
      <c r="H11" s="3"/>
      <c r="I11" s="3"/>
      <c r="J11" s="3"/>
      <c r="K11" s="3">
        <v>3.9E-2</v>
      </c>
      <c r="L11" s="3">
        <v>5</v>
      </c>
      <c r="M11" s="3">
        <v>0.19500000000000001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 t="s">
        <v>65</v>
      </c>
      <c r="B12" s="3"/>
      <c r="C12" s="3"/>
      <c r="D12" s="3"/>
      <c r="E12" s="3"/>
      <c r="F12" s="3"/>
      <c r="G12" s="3"/>
      <c r="H12" s="3"/>
      <c r="I12" s="3"/>
      <c r="J12" s="3"/>
      <c r="K12" s="3">
        <v>1.4999999999999999E-2</v>
      </c>
      <c r="L12" s="3">
        <v>10</v>
      </c>
      <c r="M12" s="3">
        <v>0.15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t="s">
        <v>48</v>
      </c>
      <c r="B13" s="3">
        <v>4.8750000000000002E-2</v>
      </c>
      <c r="C13" s="3">
        <v>1</v>
      </c>
      <c r="D13" s="3">
        <v>4.8750000000000002E-2</v>
      </c>
      <c r="E13" s="3">
        <v>4.8750000000000002E-2</v>
      </c>
      <c r="F13" s="3">
        <v>1</v>
      </c>
      <c r="G13" s="3">
        <v>4.8750000000000002E-2</v>
      </c>
      <c r="H13" s="3">
        <v>4.8750000000000002E-2</v>
      </c>
      <c r="I13" s="3">
        <v>1</v>
      </c>
      <c r="J13" s="3">
        <v>4.8750000000000002E-2</v>
      </c>
      <c r="K13" s="3">
        <v>4.8750000000000002E-2</v>
      </c>
      <c r="L13" s="3">
        <v>1</v>
      </c>
      <c r="M13" s="3">
        <v>4.8750000000000002E-2</v>
      </c>
      <c r="N13" s="3">
        <v>4.8750000000000002E-2</v>
      </c>
      <c r="O13" s="3">
        <v>5</v>
      </c>
      <c r="P13" s="3">
        <v>0.24374999999999999</v>
      </c>
      <c r="Q13" s="3">
        <v>4.8750000000000002E-2</v>
      </c>
      <c r="R13" s="3">
        <v>5</v>
      </c>
      <c r="S13" s="3">
        <v>0.24374999999999999</v>
      </c>
      <c r="T13" s="3">
        <v>4.8750000000000002E-2</v>
      </c>
      <c r="U13" s="3">
        <v>1</v>
      </c>
      <c r="V13" s="3">
        <v>4.8750000000000002E-2</v>
      </c>
    </row>
    <row r="14" spans="1:22" x14ac:dyDescent="0.25">
      <c r="A14" t="s">
        <v>49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5.1999999999999998E-2</v>
      </c>
      <c r="O14" s="3">
        <v>5</v>
      </c>
      <c r="P14" s="3">
        <v>0.26</v>
      </c>
      <c r="Q14" s="3"/>
      <c r="R14" s="3"/>
      <c r="S14" s="3"/>
      <c r="T14" s="3"/>
      <c r="U14" s="3"/>
      <c r="V14" s="3"/>
    </row>
    <row r="15" spans="1:22" x14ac:dyDescent="0.25">
      <c r="A15" t="s">
        <v>50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1.4999999999999999E-2</v>
      </c>
      <c r="O15" s="3">
        <v>10</v>
      </c>
      <c r="P15" s="3">
        <v>0.15</v>
      </c>
      <c r="Q15" s="3"/>
      <c r="R15" s="3"/>
      <c r="S15" s="3"/>
      <c r="T15" s="3"/>
      <c r="U15" s="3"/>
      <c r="V15" s="3"/>
    </row>
    <row r="16" spans="1:22" x14ac:dyDescent="0.25">
      <c r="A16" t="s">
        <v>51</v>
      </c>
      <c r="B16" s="3"/>
      <c r="C16" s="3"/>
      <c r="D16" s="3"/>
      <c r="E16" s="3"/>
      <c r="F16" s="3"/>
      <c r="G16" s="3"/>
      <c r="H16" s="8"/>
      <c r="I16" s="3"/>
      <c r="J16" s="3"/>
      <c r="K16" s="3"/>
      <c r="L16" s="3"/>
      <c r="M16" s="3"/>
      <c r="N16" s="3"/>
      <c r="O16" s="3"/>
      <c r="P16" s="3"/>
      <c r="Q16" s="3">
        <v>4.8750000000000002E-2</v>
      </c>
      <c r="R16" s="3">
        <v>5</v>
      </c>
      <c r="S16" s="3">
        <v>0.24374999999999999</v>
      </c>
      <c r="T16" s="3"/>
      <c r="U16" s="3"/>
      <c r="V16" s="3"/>
    </row>
    <row r="17" spans="1:22" x14ac:dyDescent="0.25">
      <c r="A17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v>1.4999999999999999E-2</v>
      </c>
      <c r="R17" s="3">
        <v>10</v>
      </c>
      <c r="S17" s="3">
        <v>0.15</v>
      </c>
      <c r="T17" s="3"/>
      <c r="U17" s="3"/>
      <c r="V17" s="3"/>
    </row>
    <row r="18" spans="1:22" x14ac:dyDescent="0.25">
      <c r="A18" t="s">
        <v>53</v>
      </c>
      <c r="B18" s="3">
        <v>3.9E-2</v>
      </c>
      <c r="C18" s="3">
        <v>1</v>
      </c>
      <c r="D18" s="3">
        <v>3.9E-2</v>
      </c>
      <c r="E18" s="3">
        <v>3.9E-2</v>
      </c>
      <c r="F18" s="3">
        <v>1</v>
      </c>
      <c r="G18" s="3">
        <v>3.9E-2</v>
      </c>
      <c r="H18" s="3">
        <v>3.9E-2</v>
      </c>
      <c r="I18" s="3">
        <v>1</v>
      </c>
      <c r="J18" s="3">
        <v>3.9E-2</v>
      </c>
      <c r="K18" s="3">
        <v>3.9E-2</v>
      </c>
      <c r="L18" s="3">
        <v>1</v>
      </c>
      <c r="M18" s="3">
        <v>3.9E-2</v>
      </c>
      <c r="N18" s="3">
        <v>3.9E-2</v>
      </c>
      <c r="O18" s="3">
        <v>1</v>
      </c>
      <c r="P18" s="3">
        <v>3.9E-2</v>
      </c>
      <c r="Q18" s="3">
        <v>3.9E-2</v>
      </c>
      <c r="R18" s="3">
        <v>1</v>
      </c>
      <c r="S18" s="3">
        <v>3.9E-2</v>
      </c>
      <c r="T18" s="3">
        <v>3.9E-2</v>
      </c>
      <c r="U18" s="3">
        <v>5</v>
      </c>
      <c r="V18" s="3">
        <v>0.19500000000000001</v>
      </c>
    </row>
    <row r="19" spans="1:22" x14ac:dyDescent="0.25">
      <c r="A19" t="s">
        <v>54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v>5.1999999999999998E-2</v>
      </c>
      <c r="U19" s="3">
        <v>5</v>
      </c>
      <c r="V19" s="3">
        <v>0.26</v>
      </c>
    </row>
    <row r="20" spans="1:22" x14ac:dyDescent="0.25">
      <c r="A20" t="s">
        <v>55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1.4999999999999999E-2</v>
      </c>
      <c r="U20" s="3">
        <v>10</v>
      </c>
      <c r="V20" s="3">
        <v>0.15</v>
      </c>
    </row>
    <row r="21" spans="1:2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DC09-89BD-45C1-B75C-5C779E16365F}">
  <dimension ref="A1:E11"/>
  <sheetViews>
    <sheetView workbookViewId="0">
      <selection activeCell="R13" sqref="R13"/>
    </sheetView>
  </sheetViews>
  <sheetFormatPr baseColWidth="10" defaultRowHeight="15" x14ac:dyDescent="0.25"/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68</v>
      </c>
      <c r="B2" s="5">
        <v>0.46260000000000001</v>
      </c>
      <c r="C2" s="5">
        <v>0.93200000000000005</v>
      </c>
      <c r="D2" s="5">
        <v>2.0146999999999999</v>
      </c>
      <c r="E2" s="5">
        <v>10.3164</v>
      </c>
    </row>
    <row r="3" spans="1:5" x14ac:dyDescent="0.25">
      <c r="A3" t="s">
        <v>69</v>
      </c>
      <c r="B3" s="5">
        <v>0.46329999999999999</v>
      </c>
      <c r="C3" s="5">
        <v>0.93089999999999995</v>
      </c>
      <c r="D3" s="5">
        <v>2.0057999999999998</v>
      </c>
      <c r="E3" s="5">
        <v>10.4009</v>
      </c>
    </row>
    <row r="4" spans="1:5" x14ac:dyDescent="0.25">
      <c r="A4" t="s">
        <v>70</v>
      </c>
      <c r="B4" s="5">
        <v>0.46256665500349892</v>
      </c>
      <c r="C4" s="5">
        <v>0.93194944016794967</v>
      </c>
      <c r="D4" s="5">
        <v>2.0147354550684171</v>
      </c>
      <c r="E4" s="5">
        <v>18.279868425</v>
      </c>
    </row>
    <row r="5" spans="1:5" x14ac:dyDescent="0.25">
      <c r="A5" t="s">
        <v>71</v>
      </c>
      <c r="B5" s="5">
        <v>0.4500664800559831</v>
      </c>
      <c r="C5" s="5">
        <v>0.91239766170933445</v>
      </c>
      <c r="D5" s="5">
        <v>2.0272508665738509</v>
      </c>
      <c r="E5" s="5">
        <v>17.930338952588411</v>
      </c>
    </row>
    <row r="7" spans="1:5" x14ac:dyDescent="0.25">
      <c r="B7" t="s">
        <v>3</v>
      </c>
      <c r="C7" t="s">
        <v>4</v>
      </c>
      <c r="D7" t="s">
        <v>5</v>
      </c>
      <c r="E7" t="s">
        <v>6</v>
      </c>
    </row>
    <row r="8" spans="1:5" x14ac:dyDescent="0.25">
      <c r="A8" t="s">
        <v>68</v>
      </c>
      <c r="B8" s="6">
        <f>B2/B$2</f>
        <v>1</v>
      </c>
      <c r="C8" s="6">
        <f t="shared" ref="C8:E8" si="0">C2/C$2</f>
        <v>1</v>
      </c>
      <c r="D8" s="6">
        <f t="shared" si="0"/>
        <v>1</v>
      </c>
      <c r="E8" s="6">
        <f t="shared" si="0"/>
        <v>1</v>
      </c>
    </row>
    <row r="9" spans="1:5" x14ac:dyDescent="0.25">
      <c r="A9" t="s">
        <v>69</v>
      </c>
      <c r="B9" s="6">
        <f t="shared" ref="B9:E11" si="1">B3/B$2</f>
        <v>1.0015131863380891</v>
      </c>
      <c r="C9" s="6">
        <f t="shared" si="1"/>
        <v>0.9988197424892703</v>
      </c>
      <c r="D9" s="6">
        <f t="shared" si="1"/>
        <v>0.99558246885392354</v>
      </c>
      <c r="E9" s="6">
        <f t="shared" si="1"/>
        <v>1.0081908417665078</v>
      </c>
    </row>
    <row r="10" spans="1:5" x14ac:dyDescent="0.25">
      <c r="A10" t="s">
        <v>70</v>
      </c>
      <c r="B10" s="6">
        <f t="shared" si="1"/>
        <v>0.99992791829550132</v>
      </c>
      <c r="C10" s="6">
        <f t="shared" si="1"/>
        <v>0.99994575125316487</v>
      </c>
      <c r="D10" s="6">
        <f t="shared" si="1"/>
        <v>1.0000175981875303</v>
      </c>
      <c r="E10" s="6">
        <f t="shared" si="1"/>
        <v>1.7719231926834942</v>
      </c>
    </row>
    <row r="11" spans="1:5" x14ac:dyDescent="0.25">
      <c r="A11" t="s">
        <v>71</v>
      </c>
      <c r="B11" s="6">
        <f t="shared" si="1"/>
        <v>0.97290635550363835</v>
      </c>
      <c r="C11" s="6">
        <f t="shared" si="1"/>
        <v>0.97896744818598114</v>
      </c>
      <c r="D11" s="6">
        <f t="shared" si="1"/>
        <v>1.0062296453932849</v>
      </c>
      <c r="E11" s="6">
        <f t="shared" si="1"/>
        <v>1.7380422388224972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27E8-3EA2-4609-BB5B-AEE1670CF3DA}">
  <dimension ref="A1:E10"/>
  <sheetViews>
    <sheetView workbookViewId="0">
      <selection activeCell="Q5" sqref="Q5"/>
    </sheetView>
  </sheetViews>
  <sheetFormatPr baseColWidth="10" defaultRowHeight="15" x14ac:dyDescent="0.25"/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t="s">
        <v>68</v>
      </c>
      <c r="B2" s="5">
        <v>0.35</v>
      </c>
      <c r="C2" s="5">
        <v>0.9395</v>
      </c>
      <c r="D2" s="5">
        <v>2.6842000000000001</v>
      </c>
      <c r="E2" s="5">
        <v>1.78E-2</v>
      </c>
    </row>
    <row r="3" spans="1:5" x14ac:dyDescent="0.25">
      <c r="A3" t="s">
        <v>69</v>
      </c>
      <c r="B3" s="5">
        <v>0.34410000000000002</v>
      </c>
      <c r="C3" s="5">
        <v>0.94089999999999996</v>
      </c>
      <c r="D3" s="5">
        <v>2.7364999999999999</v>
      </c>
      <c r="E3" s="5">
        <v>1.7399999999999999E-2</v>
      </c>
    </row>
    <row r="4" spans="1:5" x14ac:dyDescent="0.25">
      <c r="A4" t="s">
        <v>70</v>
      </c>
      <c r="B4" s="5">
        <v>0.35</v>
      </c>
      <c r="C4" s="5">
        <v>0.96600000000000019</v>
      </c>
      <c r="D4" s="5">
        <v>2.76</v>
      </c>
      <c r="E4" s="5">
        <v>1.6660000000000001E-2</v>
      </c>
    </row>
    <row r="5" spans="1:5" x14ac:dyDescent="0.25">
      <c r="A5" t="s">
        <v>71</v>
      </c>
      <c r="B5" s="5">
        <v>0.34935324998646972</v>
      </c>
      <c r="C5" s="5">
        <v>0.98145920251320218</v>
      </c>
      <c r="D5" s="5">
        <v>2.8093604469150169</v>
      </c>
      <c r="E5" s="5">
        <v>1.695027770146602E-2</v>
      </c>
    </row>
    <row r="6" spans="1:5" x14ac:dyDescent="0.25">
      <c r="B6" t="s">
        <v>3</v>
      </c>
      <c r="C6" t="s">
        <v>4</v>
      </c>
      <c r="D6" t="s">
        <v>5</v>
      </c>
      <c r="E6" t="s">
        <v>6</v>
      </c>
    </row>
    <row r="7" spans="1:5" x14ac:dyDescent="0.25">
      <c r="A7" t="s">
        <v>68</v>
      </c>
      <c r="B7" s="6">
        <f>B2/B$2</f>
        <v>1</v>
      </c>
      <c r="C7" s="6">
        <f t="shared" ref="C7:E7" si="0">C2/C$2</f>
        <v>1</v>
      </c>
      <c r="D7" s="6">
        <f t="shared" si="0"/>
        <v>1</v>
      </c>
      <c r="E7" s="6">
        <f t="shared" si="0"/>
        <v>1</v>
      </c>
    </row>
    <row r="8" spans="1:5" x14ac:dyDescent="0.25">
      <c r="A8" t="s">
        <v>69</v>
      </c>
      <c r="B8" s="6">
        <f t="shared" ref="B8:E10" si="1">B3/B$2</f>
        <v>0.98314285714285721</v>
      </c>
      <c r="C8" s="6">
        <f t="shared" si="1"/>
        <v>1.0014901543374135</v>
      </c>
      <c r="D8" s="6">
        <f t="shared" si="1"/>
        <v>1.0194843901348631</v>
      </c>
      <c r="E8" s="6">
        <f t="shared" si="1"/>
        <v>0.97752808988764039</v>
      </c>
    </row>
    <row r="9" spans="1:5" x14ac:dyDescent="0.25">
      <c r="A9" t="s">
        <v>70</v>
      </c>
      <c r="B9" s="6">
        <f t="shared" si="1"/>
        <v>1</v>
      </c>
      <c r="C9" s="6">
        <f t="shared" si="1"/>
        <v>1.0282064928153276</v>
      </c>
      <c r="D9" s="6">
        <f t="shared" si="1"/>
        <v>1.0282393264287311</v>
      </c>
      <c r="E9" s="6">
        <f t="shared" si="1"/>
        <v>0.93595505617977537</v>
      </c>
    </row>
    <row r="10" spans="1:5" x14ac:dyDescent="0.25">
      <c r="A10" t="s">
        <v>71</v>
      </c>
      <c r="B10" s="6">
        <f t="shared" si="1"/>
        <v>0.99815214281848497</v>
      </c>
      <c r="C10" s="6">
        <f t="shared" si="1"/>
        <v>1.0446612054424718</v>
      </c>
      <c r="D10" s="6">
        <f t="shared" si="1"/>
        <v>1.0466285846490637</v>
      </c>
      <c r="E10" s="6">
        <f t="shared" si="1"/>
        <v>0.95226279221719212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RELRAD</vt:lpstr>
      <vt:lpstr>MCS</vt:lpstr>
      <vt:lpstr>LC and DERS RBTS bus 6</vt:lpstr>
      <vt:lpstr>RELRAD DERS testing</vt:lpstr>
      <vt:lpstr>MC DERS+LC p214</vt:lpstr>
      <vt:lpstr>Interm. Testing</vt:lpstr>
      <vt:lpstr>RELRAD table</vt:lpstr>
      <vt:lpstr>BUS 5</vt:lpstr>
      <vt:lpstr>Myhre 6 bus</vt:lpstr>
      <vt:lpstr>Ark1</vt:lpstr>
      <vt:lpstr>Ark3</vt:lpstr>
      <vt:lpstr>Ark4</vt:lpstr>
      <vt:lpstr>Ark5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Sondre Modalsli Aaberg</dc:creator>
  <cp:lastModifiedBy>Sondre Modalsli Aaberg</cp:lastModifiedBy>
  <dcterms:created xsi:type="dcterms:W3CDTF">2015-06-05T18:19:34Z</dcterms:created>
  <dcterms:modified xsi:type="dcterms:W3CDTF">2025-06-03T13:46:41Z</dcterms:modified>
</cp:coreProperties>
</file>