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yat\sonic\docs\00_Buisiness\02_BuisnessPlan\excel\"/>
    </mc:Choice>
  </mc:AlternateContent>
  <xr:revisionPtr revIDLastSave="0" documentId="13_ncr:1_{14FAD5F3-CC06-4845-ACD1-C44241105653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サーバー費用サマリ" sheetId="27" r:id="rId1"/>
    <sheet name="業務仕様あたりの費用（計算用）" sheetId="31" r:id="rId2"/>
    <sheet name="AWS費用" sheetId="1" r:id="rId3"/>
    <sheet name="CloudFlare費用" sheetId="26" r:id="rId4"/>
    <sheet name="為替レート" sheetId="2" r:id="rId5"/>
  </sheets>
  <definedNames>
    <definedName name="ExternalData_1" localSheetId="4" hidden="1">為替レート!$A$1:$C$9</definedName>
    <definedName name="ExternalData_11" localSheetId="2" hidden="1">AWS費用!$A$59:$B$61</definedName>
    <definedName name="ExternalData_12" localSheetId="2" hidden="1">AWS費用!$A$64:$B$66</definedName>
    <definedName name="ExternalData_13" localSheetId="2" hidden="1">AWS費用!$A$69:$B$71</definedName>
    <definedName name="ExternalData_15" localSheetId="2" hidden="1">AWS費用!$A$75:$B$77</definedName>
    <definedName name="ExternalData_17" localSheetId="2" hidden="1">AWS費用!$A$80:$B$82</definedName>
    <definedName name="ExternalData_19" localSheetId="2" hidden="1">AWS費用!$A$15:$B$17</definedName>
    <definedName name="ExternalData_2" localSheetId="2" hidden="1">AWS費用!$A$8:$B$10</definedName>
    <definedName name="ExternalData_20" localSheetId="2" hidden="1">AWS費用!$A$20:$B$22</definedName>
    <definedName name="ExternalData_21" localSheetId="2" hidden="1">AWS費用!$A$25:$B$27</definedName>
    <definedName name="ExternalData_23" localSheetId="2" hidden="1">AWS費用!$A$91:$B$93</definedName>
    <definedName name="ExternalData_24" localSheetId="2" hidden="1">AWS費用!$A$96:$B$98</definedName>
    <definedName name="ExternalData_25" localSheetId="2" hidden="1">AWS費用!$A$101:$B$103</definedName>
    <definedName name="ExternalData_3" localSheetId="2" hidden="1">AWS費用!$A$3:$B$5</definedName>
    <definedName name="ExternalData_5" localSheetId="2" hidden="1">AWS費用!$A$31:$B$33</definedName>
    <definedName name="ExternalData_6" localSheetId="2" hidden="1">AWS費用!$A$36:$B$38</definedName>
    <definedName name="ExternalData_7" localSheetId="2" hidden="1">AWS費用!$A$41:$B$43</definedName>
    <definedName name="ExternalData_8" localSheetId="2" hidden="1">AWS費用!$A$46:$B$48</definedName>
    <definedName name="ExternalData_9" localSheetId="2" hidden="1">AWS費用!$A$51:$B$53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27" l="1"/>
  <c r="H20" i="27"/>
  <c r="H16" i="27"/>
  <c r="H9" i="27"/>
  <c r="H10" i="27" s="1"/>
  <c r="C103" i="1"/>
  <c r="C98" i="1"/>
  <c r="C93" i="1"/>
  <c r="F16" i="27"/>
  <c r="F20" i="27" s="1"/>
  <c r="H15" i="31"/>
  <c r="C13" i="31"/>
  <c r="C12" i="31"/>
  <c r="C11" i="31"/>
  <c r="C10" i="31"/>
  <c r="B13" i="31"/>
  <c r="B12" i="31"/>
  <c r="B11" i="31"/>
  <c r="B10" i="31"/>
  <c r="F10" i="27"/>
  <c r="G10" i="27"/>
  <c r="B9" i="27"/>
  <c r="B10" i="27" s="1"/>
  <c r="C9" i="27"/>
  <c r="C10" i="27" s="1"/>
  <c r="D9" i="27"/>
  <c r="D10" i="27" s="1"/>
  <c r="E9" i="27"/>
  <c r="E10" i="27" s="1"/>
  <c r="F9" i="27"/>
  <c r="G9" i="27"/>
  <c r="I9" i="27"/>
  <c r="C82" i="1"/>
  <c r="C77" i="1"/>
  <c r="C71" i="1"/>
  <c r="C66" i="1"/>
  <c r="C61" i="1"/>
  <c r="C53" i="1"/>
  <c r="C48" i="1"/>
  <c r="C43" i="1"/>
  <c r="C38" i="1"/>
  <c r="C33" i="1"/>
  <c r="C27" i="1"/>
  <c r="C22" i="1"/>
  <c r="C17" i="1"/>
  <c r="C5" i="1"/>
  <c r="C10" i="1"/>
  <c r="B16" i="27" l="1" a="1"/>
  <c r="B16" i="27" s="1"/>
  <c r="B20" i="27" s="1"/>
  <c r="C16" i="27" a="1"/>
  <c r="C16" i="27" s="1"/>
  <c r="C20" i="27" s="1"/>
  <c r="G16" i="27" a="1"/>
  <c r="G16" i="27" s="1"/>
  <c r="G20" i="27" s="1"/>
  <c r="D16" i="27" a="1"/>
  <c r="D16" i="27" s="1"/>
  <c r="D20" i="27" s="1"/>
  <c r="E16" i="27" a="1"/>
  <c r="E16" i="27" s="1"/>
  <c r="E20" i="27" s="1"/>
  <c r="A16" i="27" a="1"/>
  <c r="A16" i="27" s="1"/>
  <c r="A20" i="27" s="1"/>
  <c r="B24" i="27" s="1"/>
  <c r="B25" i="27" l="1"/>
  <c r="C24" i="27"/>
  <c r="C25" i="2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6CF3D-2244-485A-BF95-F419828EFD5E}" keepAlive="1" name="クエリ - apigateway_after300million" description="ブック内の 'apigateway_after300million' クエリへの接続です。" type="5" refreshedVersion="8" background="1" saveData="1">
    <dbPr connection="Provider=Microsoft.Mashup.OleDb.1;Data Source=$Workbook$;Location=apigateway_after300million;Extended Properties=&quot;&quot;" command="SELECT * FROM [apigateway_after300million]"/>
  </connection>
  <connection id="2" xr16:uid="{A645F3E3-21E5-4BE2-BFC2-D5B9D7801897}" keepAlive="1" name="クエリ - apigateway_first300million" description="ブック内の 'apigateway_first300million' クエリへの接続です。" type="5" refreshedVersion="8" background="1" saveData="1">
    <dbPr connection="Provider=Microsoft.Mashup.OleDb.1;Data Source=$Workbook$;Location=apigateway_first300million;Extended Properties=&quot;&quot;" command="SELECT * FROM [apigateway_first300million]"/>
  </connection>
  <connection id="3" xr16:uid="{45498BDE-6751-44F3-8EA4-4D4974C235E6}" keepAlive="1" name="クエリ - Cognito_User Pool MAU 0 upto 50000 per Requests" description="ブック内の 'Cognito_User Pool MAU 0 upto 50000 per Requests' クエリへの接続です。" type="5" refreshedVersion="8" background="1" saveData="1">
    <dbPr connection="Provider=Microsoft.Mashup.OleDb.1;Data Source=$Workbook$;Location=&quot;Cognito_User Pool MAU 0 upto 50000 per Requests&quot;;Extended Properties=&quot;&quot;" command="SELECT * FROM [Cognito_User Pool MAU 0 upto 50000 per Requests]"/>
  </connection>
  <connection id="4" xr16:uid="{A159D06B-A6B1-4D27-BBCC-D6811456E02A}" keepAlive="1" name="クエリ - Cognito_User Pool MAU 50000 upto 950000 per Requests" description="ブック内の 'Cognito_User Pool MAU 50000 upto 950000 per Requests' クエリへの接続です。" type="5" refreshedVersion="8" background="1" saveData="1">
    <dbPr connection="Provider=Microsoft.Mashup.OleDb.1;Data Source=$Workbook$;Location=&quot;Cognito_User Pool MAU 50000 upto 950000 per Requests&quot;;Extended Properties=&quot;&quot;" command="SELECT * FROM [Cognito_User Pool MAU 50000 upto 950000 per Requests]"/>
  </connection>
  <connection id="5" xr16:uid="{EA04B359-717F-4715-838A-A61E2F57AF76}" keepAlive="1" name="クエリ - Cognito_User Pool MAU 950000 upto 9950000 per Requests" description="ブック内の 'Cognito_User Pool MAU 950000 upto 9950000 per Requests' クエリへの接続です。" type="5" refreshedVersion="8" background="1" saveData="1">
    <dbPr connection="Provider=Microsoft.Mashup.OleDb.1;Data Source=$Workbook$;Location=&quot;Cognito_User Pool MAU 950000 upto 9950000 per Requests&quot;;Extended Properties=&quot;&quot;" command="SELECT * FROM [Cognito_User Pool MAU 950000 upto 9950000 per Requests]"/>
  </connection>
  <connection id="6" xr16:uid="{B3E6445A-75B7-4BF4-9FDF-D1C3EEC50053}" keepAlive="1" name="クエリ - dynamodb_Data Storage Indexed GB-Mo" description="ブック内の 'dynamodb_Data Storage Indexed GB-Mo' クエリへの接続です。" type="5" refreshedVersion="8" background="1" saveData="1">
    <dbPr connection="Provider=Microsoft.Mashup.OleDb.1;Data Source=$Workbook$;Location=&quot;dynamodb_Data Storage Indexed GB-Mo&quot;;Extended Properties=&quot;&quot;" command="SELECT * FROM [dynamodb_Data Storage Indexed GB-Mo]"/>
  </connection>
  <connection id="7" xr16:uid="{30455258-153E-4D6D-89F1-7BEB8B021BB6}" keepAlive="1" name="クエリ - dynamodb_Export Data Size per GB" description="ブック内の 'dynamodb_Export Data Size per GB' クエリへの接続です。" type="5" refreshedVersion="8" background="1" saveData="1">
    <dbPr connection="Provider=Microsoft.Mashup.OleDb.1;Data Source=$Workbook$;Location=&quot;dynamodb_Export Data Size per GB&quot;;Extended Properties=&quot;&quot;" command="SELECT * FROM [dynamodb_Export Data Size per GB]"/>
  </connection>
  <connection id="8" xr16:uid="{0A7D4A5E-F0E1-44B8-B9A4-2E566CB60857}" keepAlive="1" name="クエリ - dynamodb_PayPerRequest Read Request Units" description="ブック内の 'dynamodb_PayPerRequest Read Request Units' クエリへの接続です。" type="5" refreshedVersion="8" background="1" saveData="1">
    <dbPr connection="Provider=Microsoft.Mashup.OleDb.1;Data Source=$Workbook$;Location=&quot;dynamodb_PayPerRequest Read Request Units&quot;;Extended Properties=&quot;&quot;" command="SELECT * FROM [dynamodb_PayPerRequest Read Request Units]"/>
  </connection>
  <connection id="9" xr16:uid="{DCB9119F-5991-4410-AEA1-19641A63E1AE}" keepAlive="1" name="クエリ - dynamodb_PayPerRequest Write Request Units" description="ブック内の 'dynamodb_PayPerRequest Write Request Units' クエリへの接続です。" type="5" refreshedVersion="8" background="1" saveData="1">
    <dbPr connection="Provider=Microsoft.Mashup.OleDb.1;Data Source=$Workbook$;Location=&quot;dynamodb_PayPerRequest Write Request Units&quot;;Extended Properties=&quot;&quot;" command="SELECT * FROM [dynamodb_PayPerRequest Write Request Units]"/>
  </connection>
  <connection id="10" xr16:uid="{AF95595A-9BB7-474B-905D-388BCF25D4BF}" keepAlive="1" name="クエリ - dynamodb_PITR Backup Storage GB-Mo" description="ブック内の 'dynamodb_PITR Backup Storage GB-Mo' クエリへの接続です。" type="5" refreshedVersion="8" background="1" saveData="1">
    <dbPr connection="Provider=Microsoft.Mashup.OleDb.1;Data Source=$Workbook$;Location=&quot;dynamodb_PITR Backup Storage GB-Mo&quot;;Extended Properties=&quot;&quot;" command="SELECT * FROM [dynamodb_PITR Backup Storage GB-Mo]"/>
  </connection>
  <connection id="11" xr16:uid="{88C285E3-1F28-4DF4-A9EB-ED702ACEE10B}" keepAlive="1" name="クエリ - Lambda Duration" description="ブック内の 'Lambda Duration' クエリへの接続です。" type="5" refreshedVersion="8" background="1" saveData="1">
    <dbPr connection="Provider=Microsoft.Mashup.OleDb.1;Data Source=$Workbook$;Location=&quot;Lambda Duration&quot;;Extended Properties=&quot;&quot;" command="SELECT * FROM [Lambda Duration]"/>
  </connection>
  <connection id="12" xr16:uid="{8F77DB7C-1192-4C6E-ACA1-9A61FFB194FA}" keepAlive="1" name="クエリ - Lambda Duration Tier2" description="ブック内の 'Lambda Duration Tier2' クエリへの接続です。" type="5" refreshedVersion="8" background="1" saveData="1">
    <dbPr connection="Provider=Microsoft.Mashup.OleDb.1;Data Source=$Workbook$;Location=&quot;Lambda Duration Tier2&quot;;Extended Properties=&quot;&quot;" command="SELECT * FROM [Lambda Duration Tier2]"/>
  </connection>
  <connection id="13" xr16:uid="{0A6FF9E2-DC1B-40FB-98D8-867E88729214}" keepAlive="1" name="クエリ - Lambda Duration Tier3" description="ブック内の 'Lambda Duration Tier3' クエリへの接続です。" type="5" refreshedVersion="8" background="1" saveData="1">
    <dbPr connection="Provider=Microsoft.Mashup.OleDb.1;Data Source=$Workbook$;Location=&quot;Lambda Duration Tier3&quot;;Extended Properties=&quot;&quot;" command="SELECT * FROM [Lambda Duration Tier3]"/>
  </connection>
  <connection id="14" xr16:uid="{B5CECF92-A290-4495-89B9-44AC666D2A8C}" keepAlive="1" name="クエリ - S3_Glacier_Glacier Deep Archive GB Mo" description="ブック内の 'S3_Glacier_Glacier Deep Archive GB Mo' クエリへの接続です。" type="5" refreshedVersion="8" background="1" saveData="1">
    <dbPr connection="Provider=Microsoft.Mashup.OleDb.1;Data Source=$Workbook$;Location=&quot;S3_Glacier_Glacier Deep Archive GB Mo&quot;;Extended Properties=&quot;&quot;" command="SELECT * FROM [S3_Glacier_Glacier Deep Archive GB Mo]"/>
  </connection>
  <connection id="15" xr16:uid="{CB11AE5E-0E75-4EB6-80DC-2EE2FA3D3467}" keepAlive="1" name="クエリ - S3_onezone_One Zone Infrequent Access Storage per GB-Mo" description="ブック内の 'S3_onezone_One Zone Infrequent Access Storage per GB-Mo' クエリへの接続です。" type="5" refreshedVersion="8" background="1" saveData="1">
    <dbPr connection="Provider=Microsoft.Mashup.OleDb.1;Data Source=$Workbook$;Location=&quot;S3_onezone_One Zone Infrequent Access Storage per GB-Mo&quot;;Extended Properties=&quot;&quot;" command="SELECT * FROM [S3_onezone_One Zone Infrequent Access Storage per GB-Mo]"/>
  </connection>
  <connection id="16" xr16:uid="{1C1EB3B9-104B-4E41-AEE5-141A25523797}" keepAlive="1" name="クエリ - S3_standard_Standard Storage First 50 TB per GB Mo" description="ブック内の 'S3_standard_Standard Storage First 50 TB per GB Mo' クエリへの接続です。" type="5" refreshedVersion="8" background="1" saveData="1">
    <dbPr connection="Provider=Microsoft.Mashup.OleDb.1;Data Source=$Workbook$;Location=&quot;S3_standard_Standard Storage First 50 TB per GB Mo&quot;;Extended Properties=&quot;&quot;" command="SELECT * FROM [S3_standard_Standard Storage First 50 TB per GB Mo]"/>
  </connection>
  <connection id="17" xr16:uid="{41CD8E88-0E72-48BF-BDC1-1F091B751DAF}" keepAlive="1" name="クエリ - S3_standard_Standard Storage Next 450 TB per GB Mo" description="ブック内の 'S3_standard_Standard Storage Next 450 TB per GB Mo' クエリへの接続です。" type="5" refreshedVersion="8" background="1" saveData="1">
    <dbPr connection="Provider=Microsoft.Mashup.OleDb.1;Data Source=$Workbook$;Location=&quot;S3_standard_Standard Storage Next 450 TB per GB Mo&quot;;Extended Properties=&quot;&quot;" command="SELECT * FROM [S3_standard_Standard Storage Next 450 TB per GB Mo]"/>
  </connection>
  <connection id="18" xr16:uid="{F87EBB1F-8BB8-4B9C-B360-69FF4BE9A39C}" keepAlive="1" name="クエリ - S3_standard_Standard Storage Over 500 TB per GB Mo" description="ブック内の 'S3_standard_Standard Storage Over 500 TB per GB Mo' クエリへの接続です。" type="5" refreshedVersion="8" background="1" saveData="1">
    <dbPr connection="Provider=Microsoft.Mashup.OleDb.1;Data Source=$Workbook$;Location=&quot;S3_standard_Standard Storage Over 500 TB per GB Mo&quot;;Extended Properties=&quot;&quot;" command="SELECT * FROM [S3_standard_Standard Storage Over 500 TB per GB Mo]"/>
  </connection>
  <connection id="19" xr16:uid="{0199BA76-45AC-42EC-89BB-557E97525F9C}" keepAlive="1" name="クエリ - Table 0" description="ブック内の 'Table 0' クエリへの接続です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<sst xmlns="http://schemas.openxmlformats.org/spreadsheetml/2006/main" count="252" uniqueCount="145">
  <si>
    <t>通貨（通貨単位）</t>
  </si>
  <si>
    <t>為替レート（円） 外貨→円貨（TTB）</t>
  </si>
  <si>
    <t>為替レート（円） 円貨→外貨（TTS）</t>
  </si>
  <si>
    <t>為替レート（円）</t>
  </si>
  <si>
    <t>外貨→円貨（TTB）</t>
  </si>
  <si>
    <t>円貨→外貨（TTS）</t>
  </si>
  <si>
    <t>米ドル（1 USD）</t>
  </si>
  <si>
    <t>131.30</t>
  </si>
  <si>
    <t>132.30</t>
  </si>
  <si>
    <t>ユーロ（1 EUR）</t>
  </si>
  <si>
    <t>140.15</t>
  </si>
  <si>
    <t>141.55</t>
  </si>
  <si>
    <t>英ポンド（1 GBP）</t>
  </si>
  <si>
    <t>156.88</t>
  </si>
  <si>
    <t>160.88</t>
  </si>
  <si>
    <t>スイスフラン（1 CHF）</t>
  </si>
  <si>
    <t>142.46</t>
  </si>
  <si>
    <t>143.36</t>
  </si>
  <si>
    <t>オーストラリアドル（1 AUD）</t>
  </si>
  <si>
    <t>88.45</t>
  </si>
  <si>
    <t>90.95</t>
  </si>
  <si>
    <t>ニュージーランドドル（1 NZD）</t>
  </si>
  <si>
    <t>82.40</t>
  </si>
  <si>
    <t>84.94</t>
  </si>
  <si>
    <t>Name</t>
  </si>
  <si>
    <t>Value</t>
  </si>
  <si>
    <t>rateCode</t>
  </si>
  <si>
    <t>price</t>
  </si>
  <si>
    <t>MK9X5G6WSHJT7QGM.JRTCKXETXF.DRE2JBTXBV</t>
  </si>
  <si>
    <t>0.0000035300</t>
  </si>
  <si>
    <t>API-GATEWAY</t>
    <phoneticPr fontId="1"/>
  </si>
  <si>
    <t>最初の３３３万リクエスト</t>
    <rPh sb="0" eb="2">
      <t>サイショ</t>
    </rPh>
    <rPh sb="6" eb="7">
      <t>マン</t>
    </rPh>
    <phoneticPr fontId="1"/>
  </si>
  <si>
    <t>100万リクエスト単価（＄）</t>
    <rPh sb="3" eb="4">
      <t>マン</t>
    </rPh>
    <rPh sb="9" eb="11">
      <t>タンカ</t>
    </rPh>
    <phoneticPr fontId="1"/>
  </si>
  <si>
    <t>次の６６７万リクエスト</t>
    <rPh sb="0" eb="1">
      <t>ツギ</t>
    </rPh>
    <rPh sb="5" eb="6">
      <t>マン</t>
    </rPh>
    <phoneticPr fontId="1"/>
  </si>
  <si>
    <t>MK9X5G6WSHJT7QGM.JRTCKXETXF.QS4VQ8N7FD</t>
  </si>
  <si>
    <t>0.0000042500</t>
  </si>
  <si>
    <t>Lambda</t>
    <phoneticPr fontId="1"/>
  </si>
  <si>
    <t>DynamoDB</t>
    <phoneticPr fontId="1"/>
  </si>
  <si>
    <t>オンデマンドタイプ</t>
    <phoneticPr fontId="1"/>
  </si>
  <si>
    <t>TX6BW4TWG2FZQMPQ.JRTCKXETXF.6YS6EN2CT7</t>
  </si>
  <si>
    <t>0.0000002850</t>
  </si>
  <si>
    <t>HBK75W4NW4DYPFAC.JRTCKXETXF.6YS6EN2CT7</t>
  </si>
  <si>
    <t>0.0000014269</t>
  </si>
  <si>
    <t>2HPSAWPXJ2JJJ6XY.JRTCKXETXF.VYAP54KATQ</t>
  </si>
  <si>
    <t>0.2850000000</t>
  </si>
  <si>
    <t>ZZYBMDK8NF9E89RN.JRTCKXETXF.6YS6EN2CT7</t>
  </si>
  <si>
    <t>0.2280000000</t>
  </si>
  <si>
    <t>XR5CH5S7EET3MJR7.JRTCKXETXF.6YS6EN2CT7</t>
  </si>
  <si>
    <t>0.1140000000</t>
  </si>
  <si>
    <t>読み込みユニット</t>
    <rPh sb="0" eb="1">
      <t>ヨ</t>
    </rPh>
    <rPh sb="2" eb="3">
      <t>コ</t>
    </rPh>
    <phoneticPr fontId="1"/>
  </si>
  <si>
    <t>書き込みユニット</t>
    <rPh sb="0" eb="1">
      <t>カ</t>
    </rPh>
    <rPh sb="2" eb="3">
      <t>コ</t>
    </rPh>
    <phoneticPr fontId="1"/>
  </si>
  <si>
    <t>ストレージコスト</t>
    <phoneticPr fontId="1"/>
  </si>
  <si>
    <t>継続的バックアップ</t>
    <rPh sb="0" eb="3">
      <t>ケイゾクテキ</t>
    </rPh>
    <phoneticPr fontId="1"/>
  </si>
  <si>
    <t>S3へのエクスポート</t>
    <phoneticPr fontId="1"/>
  </si>
  <si>
    <t>S3</t>
    <phoneticPr fontId="1"/>
  </si>
  <si>
    <t>標準</t>
    <rPh sb="0" eb="2">
      <t>ヒョウジュン</t>
    </rPh>
    <phoneticPr fontId="1"/>
  </si>
  <si>
    <t>CCBFTMENTDWZHXHX.JRTCKXETXF.D42MF2PVJS</t>
  </si>
  <si>
    <t>0.0240000000</t>
  </si>
  <si>
    <t>CCBFTMENTDWZHXHX.JRTCKXETXF.PGHJ3S3EYE</t>
  </si>
  <si>
    <t>0.0250000000</t>
  </si>
  <si>
    <t>CCBFTMENTDWZHXHX.JRTCKXETXF.PXJDJ3YRG3</t>
  </si>
  <si>
    <t>0.0230000000</t>
  </si>
  <si>
    <t>最初の50TB</t>
    <rPh sb="0" eb="2">
      <t>サイショ</t>
    </rPh>
    <phoneticPr fontId="1"/>
  </si>
  <si>
    <t>次の450TB</t>
    <rPh sb="0" eb="1">
      <t>ツギ</t>
    </rPh>
    <phoneticPr fontId="1"/>
  </si>
  <si>
    <t>500TB以降</t>
    <rPh sb="5" eb="7">
      <t>イコウ</t>
    </rPh>
    <phoneticPr fontId="1"/>
  </si>
  <si>
    <t>JW2BH8C5CTC8RAS6.JRTCKXETXF.6YS6EN2CT7</t>
  </si>
  <si>
    <t>0.0110000000</t>
  </si>
  <si>
    <t>低頻度アクセスーOneZone</t>
    <rPh sb="0" eb="3">
      <t>テイヒンド</t>
    </rPh>
    <phoneticPr fontId="1"/>
  </si>
  <si>
    <t>AQSUFDRU34NM3EQE.JRTCKXETXF.6YS6EN2CT7</t>
  </si>
  <si>
    <t>0.0020000000</t>
  </si>
  <si>
    <t>Glacier-DeepArchive</t>
    <phoneticPr fontId="1"/>
  </si>
  <si>
    <t>FSYUV9NMNDEXRJ5H.JRTCKXETXF.V7R92EXG27</t>
  </si>
  <si>
    <t>0.0000133334</t>
  </si>
  <si>
    <t>FSYUV9NMNDEXRJ5H.JRTCKXETXF.QZE2SB4KVB</t>
  </si>
  <si>
    <t>0.0000150000</t>
  </si>
  <si>
    <t>FSYUV9NMNDEXRJ5H.JRTCKXETXF.CUKFZ388N3</t>
  </si>
  <si>
    <t>0.0000166667</t>
  </si>
  <si>
    <t>最初の60億GB秒</t>
    <rPh sb="0" eb="2">
      <t>サイショ</t>
    </rPh>
    <rPh sb="5" eb="6">
      <t>オク</t>
    </rPh>
    <rPh sb="8" eb="9">
      <t>ビョウ</t>
    </rPh>
    <phoneticPr fontId="1"/>
  </si>
  <si>
    <t>次の90億GB秒</t>
    <rPh sb="0" eb="1">
      <t>ツギ</t>
    </rPh>
    <rPh sb="4" eb="5">
      <t>オク</t>
    </rPh>
    <rPh sb="7" eb="8">
      <t>ビョウ</t>
    </rPh>
    <phoneticPr fontId="1"/>
  </si>
  <si>
    <t>150憶GB秒以降</t>
    <rPh sb="3" eb="4">
      <t>オク</t>
    </rPh>
    <rPh sb="6" eb="7">
      <t>ビョウ</t>
    </rPh>
    <rPh sb="7" eb="9">
      <t>イコウ</t>
    </rPh>
    <phoneticPr fontId="1"/>
  </si>
  <si>
    <t>GB秒単価</t>
    <rPh sb="2" eb="3">
      <t>ビョウ</t>
    </rPh>
    <rPh sb="3" eb="5">
      <t>タンカ</t>
    </rPh>
    <phoneticPr fontId="1"/>
  </si>
  <si>
    <t>Unit単価</t>
    <rPh sb="4" eb="6">
      <t>タンカ</t>
    </rPh>
    <phoneticPr fontId="1"/>
  </si>
  <si>
    <t>GB単価</t>
    <rPh sb="2" eb="4">
      <t>タンカ</t>
    </rPh>
    <phoneticPr fontId="1"/>
  </si>
  <si>
    <t>CDN料金</t>
    <rPh sb="3" eb="5">
      <t>リョウキン</t>
    </rPh>
    <phoneticPr fontId="1"/>
  </si>
  <si>
    <t>※Webサイトから動的に取得できなかったので、Webサイトをチェック</t>
    <rPh sb="9" eb="11">
      <t>ドウテキ</t>
    </rPh>
    <rPh sb="12" eb="14">
      <t>シュトク</t>
    </rPh>
    <phoneticPr fontId="1"/>
  </si>
  <si>
    <t>https://www.cloudflare.com/ja-jp/plans/application-services/#</t>
    <phoneticPr fontId="1"/>
  </si>
  <si>
    <t>Buisiness Plan</t>
    <phoneticPr fontId="1"/>
  </si>
  <si>
    <t>Enterprise Plan</t>
    <phoneticPr fontId="1"/>
  </si>
  <si>
    <t>要相談</t>
    <rPh sb="0" eb="3">
      <t>ヨウソウダン</t>
    </rPh>
    <phoneticPr fontId="1"/>
  </si>
  <si>
    <t>Workers料金</t>
    <rPh sb="7" eb="9">
      <t>リョウキン</t>
    </rPh>
    <phoneticPr fontId="1"/>
  </si>
  <si>
    <t>https://www.cloudflare.com/ja-jp/plans/developer-platform/</t>
    <phoneticPr fontId="1"/>
  </si>
  <si>
    <t>Workers 有料（100万件あたり）</t>
    <rPh sb="8" eb="10">
      <t>ユウリョウ</t>
    </rPh>
    <rPh sb="14" eb="16">
      <t>マンケン</t>
    </rPh>
    <phoneticPr fontId="1"/>
  </si>
  <si>
    <t>想定ユーザ数</t>
    <rPh sb="0" eb="2">
      <t>ソウテイ</t>
    </rPh>
    <rPh sb="5" eb="6">
      <t>スウ</t>
    </rPh>
    <phoneticPr fontId="1"/>
  </si>
  <si>
    <t>ユーザ一人当たりの行動（月あたり）</t>
    <rPh sb="3" eb="6">
      <t>ヒトリア</t>
    </rPh>
    <rPh sb="9" eb="11">
      <t>コウドウ</t>
    </rPh>
    <rPh sb="12" eb="13">
      <t>ツキ</t>
    </rPh>
    <phoneticPr fontId="1"/>
  </si>
  <si>
    <t>ユーザ一の人物像</t>
    <rPh sb="3" eb="4">
      <t>イチ</t>
    </rPh>
    <rPh sb="5" eb="8">
      <t>ジンブツゾウ</t>
    </rPh>
    <phoneticPr fontId="1"/>
  </si>
  <si>
    <t>コンテンツアップロード</t>
    <phoneticPr fontId="1"/>
  </si>
  <si>
    <t>お知らせ参照</t>
    <rPh sb="1" eb="2">
      <t>シ</t>
    </rPh>
    <rPh sb="4" eb="6">
      <t>サンショウ</t>
    </rPh>
    <phoneticPr fontId="1"/>
  </si>
  <si>
    <t>サイト情報編集</t>
    <rPh sb="3" eb="5">
      <t>ジョウホウ</t>
    </rPh>
    <rPh sb="5" eb="7">
      <t>ヘンシュウ</t>
    </rPh>
    <phoneticPr fontId="1"/>
  </si>
  <si>
    <t>ログイン回数</t>
    <rPh sb="4" eb="6">
      <t>カイスウ</t>
    </rPh>
    <phoneticPr fontId="1"/>
  </si>
  <si>
    <t>パスワード・メアド変更</t>
    <rPh sb="9" eb="11">
      <t>ヘンコウ</t>
    </rPh>
    <phoneticPr fontId="1"/>
  </si>
  <si>
    <t>エンジニア２８歳男性
緩めに運営</t>
    <rPh sb="7" eb="8">
      <t>サイ</t>
    </rPh>
    <rPh sb="8" eb="10">
      <t>ダンセイ</t>
    </rPh>
    <rPh sb="11" eb="12">
      <t>ユル</t>
    </rPh>
    <rPh sb="14" eb="16">
      <t>ウンエイ</t>
    </rPh>
    <phoneticPr fontId="1"/>
  </si>
  <si>
    <t>事務２６歳女性
本格的に運営</t>
    <rPh sb="0" eb="2">
      <t>ジム</t>
    </rPh>
    <rPh sb="4" eb="5">
      <t>サイ</t>
    </rPh>
    <rPh sb="5" eb="7">
      <t>ジョセイ</t>
    </rPh>
    <rPh sb="8" eb="11">
      <t>ホンカクテキ</t>
    </rPh>
    <rPh sb="12" eb="14">
      <t>ウンエイ</t>
    </rPh>
    <phoneticPr fontId="1"/>
  </si>
  <si>
    <t>主婦４８歳女性
真面目に運営</t>
    <rPh sb="0" eb="2">
      <t>シュフ</t>
    </rPh>
    <rPh sb="4" eb="5">
      <t>サイ</t>
    </rPh>
    <rPh sb="5" eb="7">
      <t>ジョセイ</t>
    </rPh>
    <rPh sb="8" eb="11">
      <t>マジメ</t>
    </rPh>
    <rPh sb="12" eb="14">
      <t>ウンエイ</t>
    </rPh>
    <phoneticPr fontId="1"/>
  </si>
  <si>
    <t>割合(%)</t>
    <rPh sb="0" eb="2">
      <t>ワリアイ</t>
    </rPh>
    <phoneticPr fontId="1"/>
  </si>
  <si>
    <t>合計</t>
    <rPh sb="0" eb="2">
      <t>ゴウケイ</t>
    </rPh>
    <phoneticPr fontId="1"/>
  </si>
  <si>
    <t>サイトPV数</t>
    <rPh sb="5" eb="6">
      <t>スウ</t>
    </rPh>
    <phoneticPr fontId="1"/>
  </si>
  <si>
    <t>Cognito</t>
    <phoneticPr fontId="1"/>
  </si>
  <si>
    <t>最初の５万人のアクティブユーザ</t>
    <rPh sb="0" eb="2">
      <t>サイショ</t>
    </rPh>
    <rPh sb="4" eb="6">
      <t>マンニン</t>
    </rPh>
    <phoneticPr fontId="1"/>
  </si>
  <si>
    <t>MFADPXYUTRVZGFXF.JRTCKXETXF.ZM2XF3EGYR</t>
  </si>
  <si>
    <t>0.0055000000</t>
  </si>
  <si>
    <t>MFADPXYUTRVZGFXF.JRTCKXETXF.25RY46V5GS</t>
  </si>
  <si>
    <t>0.0046000000</t>
  </si>
  <si>
    <t>MFADPXYUTRVZGFXF.JRTCKXETXF.HQHRVXU2H3</t>
  </si>
  <si>
    <t>0.0032500000</t>
  </si>
  <si>
    <t>MAU単価</t>
    <rPh sb="3" eb="5">
      <t>タンカ</t>
    </rPh>
    <phoneticPr fontId="1"/>
  </si>
  <si>
    <t>※５万人までは無料枠</t>
    <rPh sb="2" eb="4">
      <t>マンニン</t>
    </rPh>
    <rPh sb="7" eb="10">
      <t>ムリョウワク</t>
    </rPh>
    <phoneticPr fontId="1"/>
  </si>
  <si>
    <t>次の５万人のアクティブユーザ</t>
    <rPh sb="0" eb="1">
      <t>ツギ</t>
    </rPh>
    <rPh sb="3" eb="5">
      <t>マンニン</t>
    </rPh>
    <phoneticPr fontId="1"/>
  </si>
  <si>
    <t>次の１０万人のアクティブユーザ</t>
    <rPh sb="0" eb="1">
      <t>ツギ</t>
    </rPh>
    <rPh sb="4" eb="6">
      <t>マンニン</t>
    </rPh>
    <phoneticPr fontId="1"/>
  </si>
  <si>
    <t>次の９０万人のアクティブユーザ</t>
    <rPh sb="0" eb="1">
      <t>ツギ</t>
    </rPh>
    <rPh sb="4" eb="6">
      <t>マンニン</t>
    </rPh>
    <phoneticPr fontId="1"/>
  </si>
  <si>
    <t>想定ユーザ数での総計</t>
    <rPh sb="0" eb="2">
      <t>ソウテイ</t>
    </rPh>
    <rPh sb="5" eb="6">
      <t>スウ</t>
    </rPh>
    <rPh sb="8" eb="10">
      <t>ソウケイ</t>
    </rPh>
    <phoneticPr fontId="1"/>
  </si>
  <si>
    <t>ログ費用（S3やCloudWatch）
全体に対しての%</t>
    <rPh sb="2" eb="4">
      <t>ヒヨウ</t>
    </rPh>
    <rPh sb="20" eb="22">
      <t>ゼンタイ</t>
    </rPh>
    <rPh sb="23" eb="24">
      <t>タイ</t>
    </rPh>
    <phoneticPr fontId="1"/>
  </si>
  <si>
    <t>その他費用（通信費など）
全体に対しての%</t>
    <rPh sb="2" eb="3">
      <t>タ</t>
    </rPh>
    <rPh sb="3" eb="5">
      <t>ヒヨウ</t>
    </rPh>
    <rPh sb="6" eb="9">
      <t>ツウシンヒ</t>
    </rPh>
    <rPh sb="13" eb="15">
      <t>ゼンタイ</t>
    </rPh>
    <rPh sb="16" eb="17">
      <t>タイ</t>
    </rPh>
    <phoneticPr fontId="1"/>
  </si>
  <si>
    <t>業務内容</t>
    <rPh sb="0" eb="4">
      <t>ギョウムナイヨウ</t>
    </rPh>
    <phoneticPr fontId="1"/>
  </si>
  <si>
    <t>ログイン</t>
    <phoneticPr fontId="1"/>
  </si>
  <si>
    <t>コンテンツ更新</t>
    <rPh sb="5" eb="7">
      <t>コウシン</t>
    </rPh>
    <phoneticPr fontId="1"/>
  </si>
  <si>
    <t>サイト参照</t>
    <rPh sb="3" eb="5">
      <t>サンショウ</t>
    </rPh>
    <phoneticPr fontId="1"/>
  </si>
  <si>
    <t>CloudFlare-Worker</t>
    <phoneticPr fontId="1"/>
  </si>
  <si>
    <t>業務仕様あたりのサーバー使用量</t>
    <rPh sb="0" eb="4">
      <t>ギョウムシヨウ</t>
    </rPh>
    <rPh sb="12" eb="15">
      <t>シヨウリョウ</t>
    </rPh>
    <phoneticPr fontId="1"/>
  </si>
  <si>
    <t>DynamoDB
読み込み</t>
    <rPh sb="9" eb="10">
      <t>ヨ</t>
    </rPh>
    <rPh sb="11" eb="12">
      <t>コ</t>
    </rPh>
    <phoneticPr fontId="1"/>
  </si>
  <si>
    <t>DynamoDB
書き込み</t>
    <rPh sb="9" eb="10">
      <t>カ</t>
    </rPh>
    <rPh sb="11" eb="12">
      <t>コ</t>
    </rPh>
    <phoneticPr fontId="1"/>
  </si>
  <si>
    <t>サーバー費用</t>
    <rPh sb="4" eb="6">
      <t>ヒヨウ</t>
    </rPh>
    <phoneticPr fontId="1"/>
  </si>
  <si>
    <t>サーバー使用量総計</t>
    <rPh sb="4" eb="7">
      <t>シヨウリョウ</t>
    </rPh>
    <rPh sb="7" eb="9">
      <t>ソウケイ</t>
    </rPh>
    <phoneticPr fontId="1"/>
  </si>
  <si>
    <t>※単位は「AWS費用」シートに記載の各サービス単価</t>
    <rPh sb="1" eb="3">
      <t>タンイ</t>
    </rPh>
    <rPh sb="8" eb="10">
      <t>ヒヨウ</t>
    </rPh>
    <rPh sb="15" eb="17">
      <t>キサイ</t>
    </rPh>
    <rPh sb="18" eb="19">
      <t>カク</t>
    </rPh>
    <rPh sb="23" eb="25">
      <t>タンカ</t>
    </rPh>
    <phoneticPr fontId="1"/>
  </si>
  <si>
    <t>合計($)</t>
    <rPh sb="0" eb="2">
      <t>ゴウケイ</t>
    </rPh>
    <phoneticPr fontId="1"/>
  </si>
  <si>
    <t>バッファやその他込みの合計</t>
    <rPh sb="7" eb="8">
      <t>タ</t>
    </rPh>
    <rPh sb="8" eb="9">
      <t>コ</t>
    </rPh>
    <rPh sb="11" eb="13">
      <t>ゴウケイ</t>
    </rPh>
    <phoneticPr fontId="1"/>
  </si>
  <si>
    <t>※バッファは20%</t>
    <phoneticPr fontId="1"/>
  </si>
  <si>
    <t>１人当たりの費用</t>
    <rPh sb="1" eb="2">
      <t>ニン</t>
    </rPh>
    <rPh sb="2" eb="3">
      <t>ア</t>
    </rPh>
    <rPh sb="6" eb="8">
      <t>ヒヨウ</t>
    </rPh>
    <phoneticPr fontId="1"/>
  </si>
  <si>
    <t>通貨</t>
    <rPh sb="0" eb="2">
      <t>ツウカ</t>
    </rPh>
    <phoneticPr fontId="1"/>
  </si>
  <si>
    <t>ドル（＄）</t>
    <phoneticPr fontId="1"/>
  </si>
  <si>
    <t>円（￥）</t>
    <rPh sb="0" eb="1">
      <t>エン</t>
    </rPh>
    <phoneticPr fontId="1"/>
  </si>
  <si>
    <t>データ量（バックエンドGB）</t>
    <rPh sb="3" eb="4">
      <t>リョウ</t>
    </rPh>
    <phoneticPr fontId="1"/>
  </si>
  <si>
    <t>DynamoDBのデータ</t>
    <phoneticPr fontId="1"/>
  </si>
  <si>
    <t>Dynamoストレージ・バックアップ</t>
    <phoneticPr fontId="1"/>
  </si>
  <si>
    <t>バッファ込みの最終費用</t>
    <rPh sb="4" eb="5">
      <t>コ</t>
    </rPh>
    <rPh sb="7" eb="11">
      <t>サイシュウヒヨウ</t>
    </rPh>
    <phoneticPr fontId="1"/>
  </si>
  <si>
    <t>あとは、、、バッチ処理の代金計算が必要？</t>
    <rPh sb="9" eb="11">
      <t>ショリ</t>
    </rPh>
    <rPh sb="12" eb="16">
      <t>ダイキンケイサン</t>
    </rPh>
    <rPh sb="17" eb="1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</si>
</sst>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6" fillId="0" borderId="0" xfId="1"/>
    <xf numFmtId="0" fontId="7" fillId="0" borderId="0" xfId="1" applyFont="1"/>
    <xf numFmtId="0" fontId="5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4" fillId="0" borderId="1" xfId="0" applyFont="1" applyBorder="1"/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Border="1"/>
    <xf numFmtId="0" fontId="8" fillId="0" borderId="0" xfId="0" applyFont="1"/>
  </cellXfs>
  <cellStyles count="2">
    <cellStyle name="ハイパーリンク" xfId="1" builtinId="8"/>
    <cellStyle name="標準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Meiryo UI"/>
        <family val="3"/>
        <charset val="128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CE287C-B666-4B17-9AD9-A72745A31F96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FA44EEA-9717-450F-8963-AF850A71972A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97042D68-D473-4577-9C8E-B5DA957D3CF3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45DC72AA-C63C-46AC-A4C6-A0D3FEFDCA23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463BC755-ED22-4A7E-B0D7-ECC7371443CD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4887CF39-9741-4C17-AB30-B33DB69FC179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5427B18C-69A5-440A-83EC-ADE540D46612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6" xr16:uid="{31913AE9-4B8F-47BF-ACFF-6F1563FBFF30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7" xr16:uid="{0D42C40B-3978-4E6A-800F-600013177F8D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DE44E5EC-62A9-4E00-B712-B5EE024C472A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6ECDF1DA-55FC-4A9C-9786-2E77E79B1CD8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4" xr16:uid="{136C8D6E-CB73-45CB-A98D-724170DEE3C5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9C58F923-F7D0-47F8-B936-ABE631F31DA9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1FED0717-CA88-4B84-A8E2-244E51AC3265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3" xr16:uid="{99EA720E-591F-43BC-B70C-43434727BCF9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3" xr16:uid="{49B307CB-DF07-4C85-B0DA-03DD68E90F80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" xr16:uid="{AD884740-B612-49C9-92F1-41B73E043CCC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5" xr16:uid="{D18183C4-33A9-42A6-8F0B-B19ED197829B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Value" tableColumnId="2"/>
      <queryTableField id="3" dataBound="0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239B664-69BE-4DFF-8AFB-690AD761CC9C}" autoFormatId="20" applyNumberFormats="0" applyBorderFormats="0" applyFontFormats="0" applyPatternFormats="0" applyAlignmentFormats="0" applyWidthHeightFormats="0">
  <queryTableRefresh nextId="4">
    <queryTableFields count="3">
      <queryTableField id="1" name="通貨（通貨単位）" tableColumnId="1"/>
      <queryTableField id="2" name="為替レート（円） 外貨→円貨（TTB）" tableColumnId="2"/>
      <queryTableField id="3" name="為替レート（円） 円貨→外貨（TTS）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709B1F-6252-4ABC-9DA9-A350B2D607F9}" name="apigateway_first300million" displayName="apigateway_first300million" ref="A8:C10" tableType="queryTable" totalsRowShown="0" headerRowDxfId="24" dataDxfId="23">
  <autoFilter ref="A8:C10" xr:uid="{A3709B1F-6252-4ABC-9DA9-A350B2D607F9}"/>
  <tableColumns count="3">
    <tableColumn id="1" xr3:uid="{25AD6DFE-6FB9-4CCB-8F75-4A2D932D7C84}" uniqueName="1" name="Name" queryTableFieldId="1" dataDxfId="22"/>
    <tableColumn id="2" xr3:uid="{92AB898C-BE9F-4460-B268-C2257B77EE59}" uniqueName="2" name="Value" queryTableFieldId="2" dataDxfId="21"/>
    <tableColumn id="3" xr3:uid="{AD223277-9154-423C-8433-F35D4A064D95}" uniqueName="3" name="100万リクエスト単価（＄）" queryTableFieldId="3" dataDxfId="20">
      <calculatedColumnFormula>apigateway_first300million[[#This Row],[Value]]*1000000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A9D96A-57E3-42A6-B035-2C1100116058}" name="apigateway_after300million" displayName="apigateway_after300million" ref="A3:C5" tableType="queryTable" totalsRowShown="0">
  <autoFilter ref="A3:C5" xr:uid="{78A9D96A-57E3-42A6-B035-2C1100116058}"/>
  <tableColumns count="3">
    <tableColumn id="1" xr3:uid="{8E2677CE-F761-4C4A-B354-1021B2312B8D}" uniqueName="1" name="Name" queryTableFieldId="1"/>
    <tableColumn id="2" xr3:uid="{C6C8CCCC-DB58-443E-8AF8-FBCD8FD8E23A}" uniqueName="2" name="Value" queryTableFieldId="2"/>
    <tableColumn id="3" xr3:uid="{C0EB151C-A4D5-4E88-8EAA-8FAB48ADE42D}" uniqueName="3" name="100万リクエスト単価（＄）" queryTableFieldId="3" dataDxfId="19">
      <calculatedColumnFormula>apigateway_after300million[[#This Row],[Value]]*1000000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C42E02-0F70-411E-95EF-BF271BFF6D62}" name="dynamodb_PayPerRequest_Read_Request_Units" displayName="dynamodb_PayPerRequest_Read_Request_Units" ref="A31:C33" tableType="queryTable" totalsRowShown="0">
  <autoFilter ref="A31:C33" xr:uid="{13C42E02-0F70-411E-95EF-BF271BFF6D62}"/>
  <tableColumns count="3">
    <tableColumn id="1" xr3:uid="{F9F8B53A-311B-4807-BB8B-57CBAB9B2E01}" uniqueName="1" name="Name" queryTableFieldId="1"/>
    <tableColumn id="2" xr3:uid="{D7F89F0C-38A4-4035-B9D0-1733F3E7FE10}" uniqueName="2" name="Value" queryTableFieldId="2"/>
    <tableColumn id="3" xr3:uid="{B54771F9-2711-415A-864A-23FE6895ED37}" uniqueName="3" name="Unit単価" queryTableFieldId="3" dataDxfId="12">
      <calculatedColumnFormula>dynamodb_PayPerRequest_Read_Request_Units[[#This Row],[Value]]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99DDDF-DE6F-421A-9D84-4CAD5003A8BC}" name="dynamodb_PayPerRequest_Write_Request_Units" displayName="dynamodb_PayPerRequest_Write_Request_Units" ref="A36:C38" tableType="queryTable" totalsRowShown="0">
  <autoFilter ref="A36:C38" xr:uid="{0199DDDF-DE6F-421A-9D84-4CAD5003A8BC}"/>
  <tableColumns count="3">
    <tableColumn id="1" xr3:uid="{4C3B07E4-88C9-475D-A417-520578AE8379}" uniqueName="1" name="Name" queryTableFieldId="1"/>
    <tableColumn id="2" xr3:uid="{9C0BFDB2-D419-469B-869C-FAE032DAC061}" uniqueName="2" name="Value" queryTableFieldId="2"/>
    <tableColumn id="3" xr3:uid="{EFB7D497-87FF-4B77-8C56-C41CF676DD81}" uniqueName="3" name="Unit単価" queryTableFieldId="3" dataDxfId="11">
      <calculatedColumnFormula>dynamodb_PayPerRequest_Write_Request_Units[[#This Row],[Value]]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C70AE-1322-4682-A88C-BBBC49F518D5}" name="dynamodb_Data_Storage_Indexed_GB_Mo" displayName="dynamodb_Data_Storage_Indexed_GB_Mo" ref="A41:C43" tableType="queryTable" totalsRowShown="0">
  <autoFilter ref="A41:C43" xr:uid="{3D7C70AE-1322-4682-A88C-BBBC49F518D5}"/>
  <tableColumns count="3">
    <tableColumn id="1" xr3:uid="{9A447460-4CCA-4B27-9EBA-C7624D27914A}" uniqueName="1" name="Name" queryTableFieldId="1"/>
    <tableColumn id="2" xr3:uid="{1219441A-0C15-4F34-82C1-FE80BAB2E6CE}" uniqueName="2" name="Value" queryTableFieldId="2"/>
    <tableColumn id="3" xr3:uid="{D895D020-AF21-4DCD-B115-2613AD2A7229}" uniqueName="3" name="GB単価" queryTableFieldId="3" dataDxfId="10">
      <calculatedColumnFormula>dynamodb_Data_Storage_Indexed_GB_Mo[[#This Row],[Value]]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B91898-9BC5-4F69-8253-550B4ACE4560}" name="dynamodb_PITR_Backup_Storage_GB_Mo" displayName="dynamodb_PITR_Backup_Storage_GB_Mo" ref="A46:C48" tableType="queryTable" totalsRowShown="0">
  <autoFilter ref="A46:C48" xr:uid="{0CB91898-9BC5-4F69-8253-550B4ACE4560}"/>
  <tableColumns count="3">
    <tableColumn id="1" xr3:uid="{539A58BE-AAB5-41FF-9D32-06C60083783D}" uniqueName="1" name="Name" queryTableFieldId="1"/>
    <tableColumn id="2" xr3:uid="{55A442FE-F191-41BE-A019-12687395A652}" uniqueName="2" name="Value" queryTableFieldId="2"/>
    <tableColumn id="3" xr3:uid="{946276E3-A1CA-4A42-AD20-B29324FBBD08}" uniqueName="3" name="GB単価" queryTableFieldId="3" dataDxfId="9">
      <calculatedColumnFormula>dynamodb_PITR_Backup_Storage_GB_Mo[[#This Row],[Value]]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1FC978-CCEC-49E2-8B36-2F19456625CD}" name="dynamodb_Export_Data_Size_per_GB" displayName="dynamodb_Export_Data_Size_per_GB" ref="A51:C53" tableType="queryTable" totalsRowShown="0">
  <autoFilter ref="A51:C53" xr:uid="{1F1FC978-CCEC-49E2-8B36-2F19456625CD}"/>
  <tableColumns count="3">
    <tableColumn id="1" xr3:uid="{315E6AA8-9CA2-4A57-9738-F78348CA179B}" uniqueName="1" name="Name" queryTableFieldId="1"/>
    <tableColumn id="2" xr3:uid="{BA13ADAB-6F58-4EF0-A662-1AFE0F407585}" uniqueName="2" name="Value" queryTableFieldId="2"/>
    <tableColumn id="3" xr3:uid="{9DC342C6-EE7D-4BE3-8528-FD2D49F3BFD2}" uniqueName="3" name="GB単価" queryTableFieldId="3" dataDxfId="8">
      <calculatedColumnFormula>dynamodb_Export_Data_Size_per_GB[[#This Row],[Value]]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155167-218E-4D03-9169-F943048DDA22}" name="S3_standard_Standard_Storage_First_50_TB_per_GB_Mo" displayName="S3_standard_Standard_Storage_First_50_TB_per_GB_Mo" ref="A59:C61" tableType="queryTable" totalsRowShown="0">
  <autoFilter ref="A59:C61" xr:uid="{8B155167-218E-4D03-9169-F943048DDA22}"/>
  <tableColumns count="3">
    <tableColumn id="1" xr3:uid="{9EF9D245-B61E-4D8D-89A6-A78EB4D4C2A8}" uniqueName="1" name="Name" queryTableFieldId="1"/>
    <tableColumn id="2" xr3:uid="{A8699713-61AB-4599-ADB5-6C57719C17E5}" uniqueName="2" name="Value" queryTableFieldId="2"/>
    <tableColumn id="3" xr3:uid="{292293BD-3613-458D-A168-1B9C4DDF4ED3}" uniqueName="3" name="GB単価" queryTableFieldId="3" dataDxfId="7">
      <calculatedColumnFormula>S3_standard_Standard_Storage_First_50_TB_per_GB_Mo[[#This Row],[Value]]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3E89808-3620-41EF-AEF1-EBC4BB639061}" name="S3_standard_Standard_Storage_Next_450_TB_per_GB_Mo" displayName="S3_standard_Standard_Storage_Next_450_TB_per_GB_Mo" ref="A64:C66" tableType="queryTable" totalsRowShown="0">
  <autoFilter ref="A64:C66" xr:uid="{23E89808-3620-41EF-AEF1-EBC4BB639061}"/>
  <tableColumns count="3">
    <tableColumn id="1" xr3:uid="{723D7F61-763D-4402-BB79-A66F81998CEB}" uniqueName="1" name="Name" queryTableFieldId="1"/>
    <tableColumn id="2" xr3:uid="{76ACCCAC-8A5F-49A6-B524-33EAAF516B73}" uniqueName="2" name="Value" queryTableFieldId="2"/>
    <tableColumn id="3" xr3:uid="{C234C715-F83D-4F52-B6C0-244D7DDC217A}" uniqueName="3" name="GB単価" queryTableFieldId="3" dataDxfId="6">
      <calculatedColumnFormula>S3_standard_Standard_Storage_Next_450_TB_per_GB_Mo[[#This Row],[Value]]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60D267-EC35-41C2-84E3-97B5EC315163}" name="S3_standard_Standard_Storage_Over_500_TB_per_GB_Mo" displayName="S3_standard_Standard_Storage_Over_500_TB_per_GB_Mo" ref="A69:C71" tableType="queryTable" totalsRowShown="0">
  <autoFilter ref="A69:C71" xr:uid="{8960D267-EC35-41C2-84E3-97B5EC315163}"/>
  <tableColumns count="3">
    <tableColumn id="1" xr3:uid="{817E1DD0-DD69-4EE5-BEA6-71A8A5825CE2}" uniqueName="1" name="Name" queryTableFieldId="1"/>
    <tableColumn id="2" xr3:uid="{EA1B1009-C12D-4842-8D16-75EB96098775}" uniqueName="2" name="Value" queryTableFieldId="2"/>
    <tableColumn id="3" xr3:uid="{39C409AB-1AC1-4F14-98AD-A6CB1E30BF45}" uniqueName="3" name="GB単価" queryTableFieldId="3" dataDxfId="5">
      <calculatedColumnFormula>S3_standard_Standard_Storage_Over_500_TB_per_GB_Mo[[#This Row],[Value]]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C9ACC90-531E-49F4-A8FD-8F757A4E9BF3}" name="S3_onezone_One_Zone_Infrequent_Access_Storage_per_GB_Mo" displayName="S3_onezone_One_Zone_Infrequent_Access_Storage_per_GB_Mo" ref="A75:C77" tableType="queryTable" totalsRowShown="0">
  <autoFilter ref="A75:C77" xr:uid="{EC9ACC90-531E-49F4-A8FD-8F757A4E9BF3}"/>
  <tableColumns count="3">
    <tableColumn id="1" xr3:uid="{07D694DB-25A0-4795-9EC6-79AFA2AEE8AD}" uniqueName="1" name="Name" queryTableFieldId="1"/>
    <tableColumn id="2" xr3:uid="{B96748E4-32A8-4184-83D9-7171ABBFA10A}" uniqueName="2" name="Value" queryTableFieldId="2"/>
    <tableColumn id="3" xr3:uid="{0ED4AA8E-BF4E-418D-8ABB-953E1F339C15}" uniqueName="3" name="GB単価" queryTableFieldId="3" dataDxfId="4">
      <calculatedColumnFormula>S3_onezone_One_Zone_Infrequent_Access_Storage_per_GB_Mo[[#This Row],[Value]]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019907-1178-47A0-A766-05ED43D505E3}" name="S3_Glacier_Glacier_Deep_Archive_GB_Mo" displayName="S3_Glacier_Glacier_Deep_Archive_GB_Mo" ref="A80:C82" tableType="queryTable" totalsRowShown="0">
  <autoFilter ref="A80:C82" xr:uid="{23019907-1178-47A0-A766-05ED43D505E3}"/>
  <tableColumns count="3">
    <tableColumn id="1" xr3:uid="{48E7C0DD-3251-4059-81F4-E818D8DEA500}" uniqueName="1" name="Name" queryTableFieldId="1"/>
    <tableColumn id="2" xr3:uid="{4A7B7B58-94C1-47FB-9F5A-9378C6316E0A}" uniqueName="2" name="Value" queryTableFieldId="2"/>
    <tableColumn id="3" xr3:uid="{F7C35635-FACC-4A0B-9184-93F2A832F372}" uniqueName="3" name="GB単価" queryTableFieldId="3" dataDxfId="3">
      <calculatedColumnFormula>S3_Glacier_Glacier_Deep_Archive_GB_Mo[[#This Row],[Value]]</calculatedColumnFormula>
    </tableColumn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AFD0078-E4E8-4A89-9610-30DB66EA1C6A}" name="Lambda_Duration" displayName="Lambda_Duration" ref="A15:C17" tableType="queryTable" totalsRowShown="0">
  <autoFilter ref="A15:C17" xr:uid="{5AFD0078-E4E8-4A89-9610-30DB66EA1C6A}"/>
  <tableColumns count="3">
    <tableColumn id="1" xr3:uid="{A2382654-FADC-4929-92E5-13713A8DB10C}" uniqueName="1" name="Name" queryTableFieldId="1"/>
    <tableColumn id="2" xr3:uid="{A60A67CF-FA1A-494D-B064-DB97495E585F}" uniqueName="2" name="Value" queryTableFieldId="2"/>
    <tableColumn id="3" xr3:uid="{37306D75-889E-445F-8678-3D71AC2D4727}" uniqueName="3" name="GB秒単価" queryTableFieldId="3" dataDxfId="15">
      <calculatedColumnFormula>Lambda_Duration[[#This Row],[Value]]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564168-319D-4C3C-94A7-636F48047F7C}" name="Lambda_Duration_Tier2" displayName="Lambda_Duration_Tier2" ref="A20:C22" tableType="queryTable" totalsRowShown="0">
  <autoFilter ref="A20:C22" xr:uid="{75564168-319D-4C3C-94A7-636F48047F7C}"/>
  <tableColumns count="3">
    <tableColumn id="1" xr3:uid="{233F7000-02D6-428D-8847-5AA667CA9D24}" uniqueName="1" name="Name" queryTableFieldId="1"/>
    <tableColumn id="2" xr3:uid="{18EAAFB6-440B-4902-8464-B6A922DE1155}" uniqueName="2" name="Value" queryTableFieldId="2"/>
    <tableColumn id="3" xr3:uid="{78135D2A-CF8A-42BD-8913-578C1550228E}" uniqueName="3" name="GB秒単価" queryTableFieldId="3" dataDxfId="14">
      <calculatedColumnFormula>Lambda_Duration_Tier2[[#This Row],[Value]]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47B7464-06C8-4162-AD09-5B131EED5046}" name="Lambda_Duration_Tier3" displayName="Lambda_Duration_Tier3" ref="A25:C27" tableType="queryTable" totalsRowShown="0">
  <autoFilter ref="A25:C27" xr:uid="{947B7464-06C8-4162-AD09-5B131EED5046}"/>
  <tableColumns count="3">
    <tableColumn id="1" xr3:uid="{3E2B6A29-542D-4BE5-9B99-2877C2FD2BDF}" uniqueName="1" name="Name" queryTableFieldId="1"/>
    <tableColumn id="2" xr3:uid="{B83D744D-CF24-4D64-B5E0-68D24D400438}" uniqueName="2" name="Value" queryTableFieldId="2"/>
    <tableColumn id="3" xr3:uid="{4DE80A13-21DA-4F43-B41F-3F4CFC44BE24}" uniqueName="3" name="GB秒単価" queryTableFieldId="3" dataDxfId="13">
      <calculatedColumnFormula>Lambda_Duration_Tier3[[#This Row],[Value]]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C100C6B-BEAD-402C-A3C5-F15FAC6A8B38}" name="Cognito_User_Pool_MAU_0_upto_50000_per_Requests" displayName="Cognito_User_Pool_MAU_0_upto_50000_per_Requests" ref="A91:C93" tableType="queryTable" totalsRowShown="0">
  <autoFilter ref="A91:C93" xr:uid="{3C100C6B-BEAD-402C-A3C5-F15FAC6A8B38}"/>
  <tableColumns count="3">
    <tableColumn id="1" xr3:uid="{1435E2E8-8C3D-4EB6-A946-CDFED932A8DC}" uniqueName="1" name="Name" queryTableFieldId="1"/>
    <tableColumn id="2" xr3:uid="{34F4EE6A-A5A9-44FE-BC7B-8C90345BF196}" uniqueName="2" name="Value" queryTableFieldId="2"/>
    <tableColumn id="3" xr3:uid="{4FBF29A7-8B47-48D1-9B5D-A3EF76EBFF92}" uniqueName="3" name="MAU単価" queryTableFieldId="3" dataDxfId="2">
      <calculatedColumnFormula>Cognito_User_Pool_MAU_0_upto_50000_per_Requests[[#This Row],[Value]]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438D4-0051-4745-AEFC-1FB1D1D3AB6F}" name="Cognito_User_Pool_MAU_50000_upto_950000_per_Requests" displayName="Cognito_User_Pool_MAU_50000_upto_950000_per_Requests" ref="A96:C98" tableType="queryTable" totalsRowShown="0">
  <autoFilter ref="A96:C98" xr:uid="{ADF438D4-0051-4745-AEFC-1FB1D1D3AB6F}"/>
  <tableColumns count="3">
    <tableColumn id="1" xr3:uid="{963C9BC0-1320-45B3-8F54-429DDC4B0080}" uniqueName="1" name="Name" queryTableFieldId="1"/>
    <tableColumn id="2" xr3:uid="{083824E9-B7A5-4AF6-A914-B8F29CABD597}" uniqueName="2" name="Value" queryTableFieldId="2"/>
    <tableColumn id="3" xr3:uid="{7B9F0E63-33DE-44D1-B03A-D8FFB5ED4CF2}" uniqueName="3" name="MAU単価" queryTableFieldId="3" dataDxfId="1">
      <calculatedColumnFormula>Cognito_User_Pool_MAU_50000_upto_950000_per_Requests[[#This Row],[Value]]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D1ADC23-B068-4219-A9F8-AA6F30F662F9}" name="Cognito_User_Pool_MAU_950000_upto_9950000_per_Requests" displayName="Cognito_User_Pool_MAU_950000_upto_9950000_per_Requests" ref="A101:C103" tableType="queryTable" totalsRowShown="0">
  <autoFilter ref="A101:C103" xr:uid="{3D1ADC23-B068-4219-A9F8-AA6F30F662F9}"/>
  <tableColumns count="3">
    <tableColumn id="1" xr3:uid="{26CA8AD5-FBF8-40FF-BE74-01020F4A1D29}" uniqueName="1" name="Name" queryTableFieldId="1"/>
    <tableColumn id="2" xr3:uid="{9F38BFEB-E59D-4F3E-9336-C2BAE6D1335F}" uniqueName="2" name="Value" queryTableFieldId="2"/>
    <tableColumn id="3" xr3:uid="{93444018-1248-4F8B-B3E2-40043E332B0E}" uniqueName="3" name="MAU単価" queryTableFieldId="3" dataDxfId="0">
      <calculatedColumnFormula>Cognito_User_Pool_MAU_950000_upto_9950000_per_Requests[[#This Row],[Value]]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95178-B1CC-4895-A1F1-84DF2790D1D7}" name="Table_0" displayName="Table_0" ref="A1:C9" tableType="queryTable" totalsRowShown="0">
  <autoFilter ref="A1:C9" xr:uid="{6E195178-B1CC-4895-A1F1-84DF2790D1D7}"/>
  <tableColumns count="3">
    <tableColumn id="1" xr3:uid="{5C144FC0-2F7A-4DEE-9B33-F735C3EBE240}" uniqueName="1" name="通貨（通貨単位）" queryTableFieldId="1" dataDxfId="18"/>
    <tableColumn id="2" xr3:uid="{397621DA-CF7D-4986-A283-E2B2331E4EF0}" uniqueName="2" name="為替レート（円） 外貨→円貨（TTB）" queryTableFieldId="2" dataDxfId="17"/>
    <tableColumn id="3" xr3:uid="{054C052E-116C-4B23-8412-72B3181ADA4A}" uniqueName="3" name="為替レート（円） 円貨→外貨（TTS）" queryTableFieldId="3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flare.com/ja-jp/plans/developer-platform/" TargetMode="External"/><Relationship Id="rId1" Type="http://schemas.openxmlformats.org/officeDocument/2006/relationships/hyperlink" Target="https://www.cloudflare.com/ja-jp/plans/application-service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3000-6152-4F9D-86BE-39FF724765AD}">
  <dimension ref="A2:I28"/>
  <sheetViews>
    <sheetView tabSelected="1" workbookViewId="0">
      <selection activeCell="A29" sqref="A29"/>
    </sheetView>
  </sheetViews>
  <sheetFormatPr defaultRowHeight="15"/>
  <cols>
    <col min="1" max="1" width="23.75" style="2" customWidth="1"/>
    <col min="2" max="2" width="15.5" style="2" customWidth="1"/>
    <col min="3" max="3" width="16.5" style="2" bestFit="1" customWidth="1"/>
    <col min="4" max="4" width="14.4140625" style="2" customWidth="1"/>
    <col min="5" max="5" width="13.08203125" style="2" bestFit="1" customWidth="1"/>
    <col min="6" max="6" width="17.6640625" style="2" bestFit="1" customWidth="1"/>
    <col min="7" max="7" width="20.4140625" style="2" bestFit="1" customWidth="1"/>
    <col min="8" max="8" width="27.5" style="2" bestFit="1" customWidth="1"/>
    <col min="9" max="9" width="14.5" style="2" bestFit="1" customWidth="1"/>
    <col min="10" max="16384" width="8.6640625" style="2"/>
  </cols>
  <sheetData>
    <row r="2" spans="1:9">
      <c r="A2" s="7" t="s">
        <v>92</v>
      </c>
      <c r="B2" s="8">
        <v>10000</v>
      </c>
    </row>
    <row r="4" spans="1:9">
      <c r="A4" s="3" t="s">
        <v>93</v>
      </c>
    </row>
    <row r="5" spans="1:9">
      <c r="A5" s="7" t="s">
        <v>94</v>
      </c>
      <c r="B5" s="7" t="s">
        <v>98</v>
      </c>
      <c r="C5" s="7" t="s">
        <v>95</v>
      </c>
      <c r="D5" s="7" t="s">
        <v>96</v>
      </c>
      <c r="E5" s="7" t="s">
        <v>97</v>
      </c>
      <c r="F5" s="7" t="s">
        <v>99</v>
      </c>
      <c r="G5" s="7" t="s">
        <v>105</v>
      </c>
      <c r="H5" s="7" t="s">
        <v>140</v>
      </c>
      <c r="I5" s="7" t="s">
        <v>103</v>
      </c>
    </row>
    <row r="6" spans="1:9" ht="30">
      <c r="A6" s="9" t="s">
        <v>100</v>
      </c>
      <c r="B6" s="8">
        <v>10</v>
      </c>
      <c r="C6" s="8">
        <v>10</v>
      </c>
      <c r="D6" s="8">
        <v>2</v>
      </c>
      <c r="E6" s="8">
        <v>0.1</v>
      </c>
      <c r="F6" s="8">
        <v>0.1</v>
      </c>
      <c r="G6" s="8">
        <v>1500</v>
      </c>
      <c r="H6" s="8">
        <v>0.5</v>
      </c>
      <c r="I6" s="8">
        <v>20</v>
      </c>
    </row>
    <row r="7" spans="1:9" ht="30">
      <c r="A7" s="9" t="s">
        <v>101</v>
      </c>
      <c r="B7" s="8">
        <v>40</v>
      </c>
      <c r="C7" s="8">
        <v>30</v>
      </c>
      <c r="D7" s="8">
        <v>4</v>
      </c>
      <c r="E7" s="8">
        <v>0.1</v>
      </c>
      <c r="F7" s="8">
        <v>0.2</v>
      </c>
      <c r="G7" s="8">
        <v>4500</v>
      </c>
      <c r="H7" s="8">
        <v>0.5</v>
      </c>
      <c r="I7" s="8">
        <v>40</v>
      </c>
    </row>
    <row r="8" spans="1:9" ht="30">
      <c r="A8" s="9" t="s">
        <v>102</v>
      </c>
      <c r="B8" s="8">
        <v>30</v>
      </c>
      <c r="C8" s="8">
        <v>25</v>
      </c>
      <c r="D8" s="8">
        <v>8</v>
      </c>
      <c r="E8" s="8">
        <v>0.2</v>
      </c>
      <c r="F8" s="8">
        <v>0.2</v>
      </c>
      <c r="G8" s="8">
        <v>5000</v>
      </c>
      <c r="H8" s="8">
        <v>0.5</v>
      </c>
      <c r="I8" s="8">
        <v>40</v>
      </c>
    </row>
    <row r="9" spans="1:9">
      <c r="A9" s="10" t="s">
        <v>104</v>
      </c>
      <c r="B9" s="11">
        <f>SUMPRODUCT(B6:B8,$I6:$I8)/100</f>
        <v>30</v>
      </c>
      <c r="C9" s="11">
        <f t="shared" ref="C9:H9" si="0">SUMPRODUCT(C6:C8,$I6:$I8)/100</f>
        <v>24</v>
      </c>
      <c r="D9" s="11">
        <f t="shared" si="0"/>
        <v>5.2</v>
      </c>
      <c r="E9" s="11">
        <f t="shared" si="0"/>
        <v>0.14000000000000001</v>
      </c>
      <c r="F9" s="11">
        <f t="shared" si="0"/>
        <v>0.18</v>
      </c>
      <c r="G9" s="11">
        <f t="shared" si="0"/>
        <v>4100</v>
      </c>
      <c r="H9" s="11">
        <f t="shared" si="0"/>
        <v>0.5</v>
      </c>
      <c r="I9" s="11">
        <f t="shared" ref="C9:I9" si="1">SUM(I6:I8)</f>
        <v>100</v>
      </c>
    </row>
    <row r="10" spans="1:9">
      <c r="A10" s="10" t="s">
        <v>119</v>
      </c>
      <c r="B10" s="11">
        <f>B9*$B$2</f>
        <v>300000</v>
      </c>
      <c r="C10" s="11">
        <f t="shared" ref="C10:H10" si="2">C9*$B$2</f>
        <v>240000</v>
      </c>
      <c r="D10" s="11">
        <f t="shared" si="2"/>
        <v>52000</v>
      </c>
      <c r="E10" s="11">
        <f t="shared" si="2"/>
        <v>1400.0000000000002</v>
      </c>
      <c r="F10" s="11">
        <f t="shared" si="2"/>
        <v>1800</v>
      </c>
      <c r="G10" s="11">
        <f t="shared" si="2"/>
        <v>41000000</v>
      </c>
      <c r="H10" s="11">
        <f t="shared" si="2"/>
        <v>5000</v>
      </c>
    </row>
    <row r="14" spans="1:9">
      <c r="A14" s="3" t="s">
        <v>131</v>
      </c>
      <c r="B14" s="2" t="s">
        <v>132</v>
      </c>
    </row>
    <row r="15" spans="1:9" ht="30">
      <c r="A15" s="14" t="s">
        <v>30</v>
      </c>
      <c r="B15" s="14" t="s">
        <v>36</v>
      </c>
      <c r="C15" s="15" t="s">
        <v>128</v>
      </c>
      <c r="D15" s="15" t="s">
        <v>129</v>
      </c>
      <c r="E15" s="14" t="s">
        <v>54</v>
      </c>
      <c r="F15" s="14" t="s">
        <v>106</v>
      </c>
      <c r="G15" s="14" t="s">
        <v>126</v>
      </c>
      <c r="H15" s="18" t="s">
        <v>141</v>
      </c>
    </row>
    <row r="16" spans="1:9">
      <c r="A16" s="8" cm="1">
        <f t="array" ref="A16">SUMPRODUCT(TRANSPOSE($B10:$G10),'業務仕様あたりの費用（計算用）'!B10:B15)</f>
        <v>2.0882000000000001</v>
      </c>
      <c r="B16" s="8" cm="1">
        <f t="array" ref="B16">SUMPRODUCT(TRANSPOSE($B10:$G10),'業務仕様あたりの費用（計算用）'!C10:C15)</f>
        <v>522050</v>
      </c>
      <c r="C16" s="8" cm="1">
        <f t="array" ref="C16">SUMPRODUCT(TRANSPOSE($B10:$G10),'業務仕様あたりの費用（計算用）'!D10:D15)</f>
        <v>1253400</v>
      </c>
      <c r="D16" s="8" cm="1">
        <f t="array" ref="D16">SUMPRODUCT(TRANSPOSE($B10:$G10),'業務仕様あたりの費用（計算用）'!E10:E15)</f>
        <v>354800</v>
      </c>
      <c r="E16" s="8" cm="1">
        <f t="array" ref="E16">SUMPRODUCT(TRANSPOSE($B10:$G10),'業務仕様あたりの費用（計算用）'!F10:F15)</f>
        <v>240000</v>
      </c>
      <c r="F16" s="8">
        <f>B2</f>
        <v>10000</v>
      </c>
      <c r="G16" s="8" cm="1">
        <f t="array" ref="G16">SUMPRODUCT(TRANSPOSE($B10:$G10),'業務仕様あたりの費用（計算用）'!H10:H15)</f>
        <v>205.00000000000003</v>
      </c>
      <c r="H16" s="19">
        <f>H10</f>
        <v>5000</v>
      </c>
    </row>
    <row r="18" spans="1:9">
      <c r="A18" s="3" t="s">
        <v>130</v>
      </c>
    </row>
    <row r="19" spans="1:9" ht="30">
      <c r="A19" s="14" t="s">
        <v>30</v>
      </c>
      <c r="B19" s="14" t="s">
        <v>36</v>
      </c>
      <c r="C19" s="15" t="s">
        <v>128</v>
      </c>
      <c r="D19" s="15" t="s">
        <v>129</v>
      </c>
      <c r="E19" s="14" t="s">
        <v>54</v>
      </c>
      <c r="F19" s="14" t="s">
        <v>106</v>
      </c>
      <c r="G19" s="14" t="s">
        <v>126</v>
      </c>
      <c r="H19" s="18" t="s">
        <v>142</v>
      </c>
      <c r="I19" s="17" t="s">
        <v>133</v>
      </c>
    </row>
    <row r="20" spans="1:9">
      <c r="A20" s="2">
        <f>A16*AWS費用!C5</f>
        <v>8.8748500000000003</v>
      </c>
      <c r="B20" s="2">
        <f>B16*AWS費用!C17</f>
        <v>8.7008507350000013</v>
      </c>
      <c r="C20" s="2">
        <f>C16*AWS費用!C33</f>
        <v>0.35721900000000001</v>
      </c>
      <c r="D20" s="2">
        <f>D16*AWS費用!C38</f>
        <v>0.50626411999999998</v>
      </c>
      <c r="E20" s="2">
        <f>E16*AWS費用!C77</f>
        <v>2640</v>
      </c>
      <c r="F20" s="2">
        <f>F16*AWS費用!A88</f>
        <v>0</v>
      </c>
      <c r="G20" s="2">
        <f>G16*CloudFlare費用!A9</f>
        <v>1025.0000000000002</v>
      </c>
      <c r="H20" s="2">
        <f>H16*AWS費用!C43+H16*AWS費用!C48</f>
        <v>2565</v>
      </c>
      <c r="I20" s="2">
        <f>SUM(A20:H20)</f>
        <v>6248.439183855</v>
      </c>
    </row>
    <row r="22" spans="1:9" ht="19.5">
      <c r="A22" s="20" t="s">
        <v>143</v>
      </c>
      <c r="B22" s="2" t="s">
        <v>135</v>
      </c>
    </row>
    <row r="23" spans="1:9">
      <c r="A23" s="7" t="s">
        <v>137</v>
      </c>
      <c r="B23" s="7" t="s">
        <v>134</v>
      </c>
      <c r="C23" s="7" t="s">
        <v>136</v>
      </c>
    </row>
    <row r="24" spans="1:9">
      <c r="A24" s="8" t="s">
        <v>138</v>
      </c>
      <c r="B24" s="8">
        <f>I20*('業務仕様あたりの費用（計算用）'!A2+'業務仕様あたりの費用（計算用）'!A5+20)/100+I20</f>
        <v>8747.8148573969993</v>
      </c>
      <c r="C24" s="8">
        <f>B24/B2</f>
        <v>0.87478148573969994</v>
      </c>
    </row>
    <row r="25" spans="1:9">
      <c r="A25" s="8" t="s">
        <v>139</v>
      </c>
      <c r="B25" s="8">
        <f>B24*為替レート!B4</f>
        <v>1148588.090776226</v>
      </c>
      <c r="C25" s="8">
        <f>C24*為替レート!B4</f>
        <v>114.85880907762261</v>
      </c>
    </row>
    <row r="28" spans="1:9">
      <c r="A28" s="2" t="s">
        <v>144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258E-41BF-4546-B476-53DBD021061B}">
  <dimension ref="A1:H19"/>
  <sheetViews>
    <sheetView workbookViewId="0">
      <selection activeCell="D21" sqref="D21"/>
    </sheetView>
  </sheetViews>
  <sheetFormatPr defaultRowHeight="15"/>
  <cols>
    <col min="1" max="1" width="28.5" style="2" bestFit="1" customWidth="1"/>
    <col min="2" max="2" width="14.75" style="2" bestFit="1" customWidth="1"/>
    <col min="3" max="3" width="8.6640625" style="2"/>
    <col min="4" max="4" width="11.75" style="2" customWidth="1"/>
    <col min="5" max="5" width="12.33203125" style="2" customWidth="1"/>
    <col min="6" max="7" width="8.6640625" style="2"/>
    <col min="8" max="8" width="18.83203125" style="2" bestFit="1" customWidth="1"/>
    <col min="9" max="16384" width="8.6640625" style="2"/>
  </cols>
  <sheetData>
    <row r="1" spans="1:8" ht="30">
      <c r="A1" s="12" t="s">
        <v>120</v>
      </c>
    </row>
    <row r="2" spans="1:8">
      <c r="A2" s="8">
        <v>15</v>
      </c>
    </row>
    <row r="4" spans="1:8" ht="30">
      <c r="A4" s="12" t="s">
        <v>121</v>
      </c>
    </row>
    <row r="5" spans="1:8">
      <c r="A5" s="8">
        <v>5</v>
      </c>
    </row>
    <row r="8" spans="1:8">
      <c r="A8" s="3" t="s">
        <v>127</v>
      </c>
    </row>
    <row r="9" spans="1:8" s="16" customFormat="1" ht="30">
      <c r="A9" s="14" t="s">
        <v>122</v>
      </c>
      <c r="B9" s="14" t="s">
        <v>30</v>
      </c>
      <c r="C9" s="14" t="s">
        <v>36</v>
      </c>
      <c r="D9" s="15" t="s">
        <v>128</v>
      </c>
      <c r="E9" s="15" t="s">
        <v>129</v>
      </c>
      <c r="F9" s="14" t="s">
        <v>54</v>
      </c>
      <c r="G9" s="14" t="s">
        <v>106</v>
      </c>
      <c r="H9" s="14" t="s">
        <v>126</v>
      </c>
    </row>
    <row r="10" spans="1:8">
      <c r="A10" s="8" t="s">
        <v>123</v>
      </c>
      <c r="B10" s="8">
        <f>5/1000000</f>
        <v>5.0000000000000004E-6</v>
      </c>
      <c r="C10" s="8">
        <f>5*2/8</f>
        <v>1.25</v>
      </c>
      <c r="D10" s="8">
        <v>4</v>
      </c>
      <c r="E10" s="8">
        <v>1</v>
      </c>
      <c r="F10" s="8">
        <v>0</v>
      </c>
      <c r="G10" s="8">
        <v>0</v>
      </c>
      <c r="H10" s="8">
        <v>0</v>
      </c>
    </row>
    <row r="11" spans="1:8">
      <c r="A11" s="8" t="s">
        <v>124</v>
      </c>
      <c r="B11" s="8">
        <f>2/1000000</f>
        <v>1.9999999999999999E-6</v>
      </c>
      <c r="C11" s="8">
        <f>2*2/8</f>
        <v>0.5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</row>
    <row r="12" spans="1:8">
      <c r="A12" s="8" t="s">
        <v>96</v>
      </c>
      <c r="B12" s="8">
        <f>2/1000000</f>
        <v>1.9999999999999999E-6</v>
      </c>
      <c r="C12" s="8">
        <f>2*2/8</f>
        <v>0.5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</row>
    <row r="13" spans="1:8">
      <c r="A13" s="8" t="s">
        <v>97</v>
      </c>
      <c r="B13" s="8">
        <f>3/1000000</f>
        <v>3.0000000000000001E-6</v>
      </c>
      <c r="C13" s="8">
        <f>3*2/8</f>
        <v>0.75</v>
      </c>
      <c r="D13" s="8">
        <v>1</v>
      </c>
      <c r="E13" s="8">
        <v>2</v>
      </c>
      <c r="F13" s="8">
        <v>0</v>
      </c>
      <c r="G13" s="8">
        <v>0</v>
      </c>
      <c r="H13" s="8">
        <v>0</v>
      </c>
    </row>
    <row r="14" spans="1:8">
      <c r="A14" s="8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>
      <c r="A15" s="8" t="s">
        <v>125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f>5/1000000</f>
        <v>5.0000000000000004E-6</v>
      </c>
    </row>
    <row r="19" spans="7:7">
      <c r="G19" s="1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67" workbookViewId="0">
      <selection activeCell="D90" sqref="D90"/>
    </sheetView>
  </sheetViews>
  <sheetFormatPr defaultRowHeight="18"/>
  <cols>
    <col min="1" max="1" width="26.58203125" style="2" bestFit="1" customWidth="1"/>
    <col min="2" max="2" width="47.5" style="2" bestFit="1" customWidth="1"/>
    <col min="3" max="3" width="20.4140625" style="2" bestFit="1" customWidth="1"/>
    <col min="4" max="10" width="8.6640625" style="2"/>
  </cols>
  <sheetData>
    <row r="1" spans="1:3" ht="26.5">
      <c r="A1" s="1" t="s">
        <v>30</v>
      </c>
    </row>
    <row r="2" spans="1:3">
      <c r="A2" s="3" t="s">
        <v>31</v>
      </c>
    </row>
    <row r="3" spans="1:3">
      <c r="A3" t="s">
        <v>24</v>
      </c>
      <c r="B3" t="s">
        <v>25</v>
      </c>
      <c r="C3" s="2" t="s">
        <v>32</v>
      </c>
    </row>
    <row r="4" spans="1:3">
      <c r="A4" t="s">
        <v>26</v>
      </c>
      <c r="B4" t="s">
        <v>34</v>
      </c>
    </row>
    <row r="5" spans="1:3">
      <c r="A5" t="s">
        <v>27</v>
      </c>
      <c r="B5" t="s">
        <v>35</v>
      </c>
      <c r="C5" s="2">
        <f>apigateway_after300million[[#This Row],[Value]]*1000000</f>
        <v>4.25</v>
      </c>
    </row>
    <row r="7" spans="1:3">
      <c r="A7" s="3" t="s">
        <v>33</v>
      </c>
    </row>
    <row r="8" spans="1:3">
      <c r="A8" s="2" t="s">
        <v>24</v>
      </c>
      <c r="B8" s="2" t="s">
        <v>25</v>
      </c>
      <c r="C8" s="2" t="s">
        <v>32</v>
      </c>
    </row>
    <row r="9" spans="1:3">
      <c r="A9" s="2" t="s">
        <v>26</v>
      </c>
      <c r="B9" s="2" t="s">
        <v>28</v>
      </c>
    </row>
    <row r="10" spans="1:3">
      <c r="A10" s="2" t="s">
        <v>27</v>
      </c>
      <c r="B10" s="2" t="s">
        <v>29</v>
      </c>
      <c r="C10" s="2">
        <f>apigateway_first300million[[#This Row],[Value]]*1000000</f>
        <v>3.5300000000000002</v>
      </c>
    </row>
    <row r="13" spans="1:3" ht="26.5">
      <c r="A13" s="1" t="s">
        <v>36</v>
      </c>
    </row>
    <row r="14" spans="1:3">
      <c r="A14" s="3" t="s">
        <v>77</v>
      </c>
    </row>
    <row r="15" spans="1:3">
      <c r="A15" t="s">
        <v>24</v>
      </c>
      <c r="B15" t="s">
        <v>25</v>
      </c>
      <c r="C15" s="2" t="s">
        <v>80</v>
      </c>
    </row>
    <row r="16" spans="1:3">
      <c r="A16" t="s">
        <v>26</v>
      </c>
      <c r="B16" s="4" t="s">
        <v>75</v>
      </c>
    </row>
    <row r="17" spans="1:3">
      <c r="A17" t="s">
        <v>27</v>
      </c>
      <c r="B17" s="4" t="s">
        <v>76</v>
      </c>
      <c r="C17" s="2" t="str">
        <f>Lambda_Duration[[#This Row],[Value]]</f>
        <v>0.0000166667</v>
      </c>
    </row>
    <row r="19" spans="1:3">
      <c r="A19" s="3" t="s">
        <v>78</v>
      </c>
    </row>
    <row r="20" spans="1:3">
      <c r="A20" t="s">
        <v>24</v>
      </c>
      <c r="B20" t="s">
        <v>25</v>
      </c>
      <c r="C20" s="2" t="s">
        <v>80</v>
      </c>
    </row>
    <row r="21" spans="1:3">
      <c r="A21" t="s">
        <v>26</v>
      </c>
      <c r="B21" s="4" t="s">
        <v>73</v>
      </c>
    </row>
    <row r="22" spans="1:3">
      <c r="A22" t="s">
        <v>27</v>
      </c>
      <c r="B22" s="4" t="s">
        <v>74</v>
      </c>
      <c r="C22" s="2" t="str">
        <f>Lambda_Duration_Tier2[[#This Row],[Value]]</f>
        <v>0.0000150000</v>
      </c>
    </row>
    <row r="24" spans="1:3">
      <c r="A24" s="3" t="s">
        <v>79</v>
      </c>
    </row>
    <row r="25" spans="1:3">
      <c r="A25" t="s">
        <v>24</v>
      </c>
      <c r="B25" t="s">
        <v>25</v>
      </c>
      <c r="C25" s="2" t="s">
        <v>80</v>
      </c>
    </row>
    <row r="26" spans="1:3">
      <c r="A26" t="s">
        <v>26</v>
      </c>
      <c r="B26" s="4" t="s">
        <v>71</v>
      </c>
    </row>
    <row r="27" spans="1:3">
      <c r="A27" t="s">
        <v>27</v>
      </c>
      <c r="B27" s="4" t="s">
        <v>72</v>
      </c>
      <c r="C27" s="2" t="str">
        <f>Lambda_Duration_Tier3[[#This Row],[Value]]</f>
        <v>0.0000133334</v>
      </c>
    </row>
    <row r="29" spans="1:3" ht="26.5">
      <c r="A29" s="1" t="s">
        <v>37</v>
      </c>
      <c r="B29" s="2" t="s">
        <v>38</v>
      </c>
    </row>
    <row r="30" spans="1:3">
      <c r="A30" s="3" t="s">
        <v>49</v>
      </c>
    </row>
    <row r="31" spans="1:3">
      <c r="A31" t="s">
        <v>24</v>
      </c>
      <c r="B31" t="s">
        <v>25</v>
      </c>
      <c r="C31" s="2" t="s">
        <v>81</v>
      </c>
    </row>
    <row r="32" spans="1:3">
      <c r="A32" t="s">
        <v>26</v>
      </c>
      <c r="B32" t="s">
        <v>39</v>
      </c>
    </row>
    <row r="33" spans="1:3">
      <c r="A33" t="s">
        <v>27</v>
      </c>
      <c r="B33" t="s">
        <v>40</v>
      </c>
      <c r="C33" s="2" t="str">
        <f>dynamodb_PayPerRequest_Read_Request_Units[[#This Row],[Value]]</f>
        <v>0.0000002850</v>
      </c>
    </row>
    <row r="35" spans="1:3">
      <c r="A35" s="3" t="s">
        <v>50</v>
      </c>
    </row>
    <row r="36" spans="1:3">
      <c r="A36" t="s">
        <v>24</v>
      </c>
      <c r="B36" t="s">
        <v>25</v>
      </c>
      <c r="C36" s="2" t="s">
        <v>81</v>
      </c>
    </row>
    <row r="37" spans="1:3">
      <c r="A37" t="s">
        <v>26</v>
      </c>
      <c r="B37" t="s">
        <v>41</v>
      </c>
    </row>
    <row r="38" spans="1:3">
      <c r="A38" t="s">
        <v>27</v>
      </c>
      <c r="B38" t="s">
        <v>42</v>
      </c>
      <c r="C38" s="2" t="str">
        <f>dynamodb_PayPerRequest_Write_Request_Units[[#This Row],[Value]]</f>
        <v>0.0000014269</v>
      </c>
    </row>
    <row r="40" spans="1:3">
      <c r="A40" s="3" t="s">
        <v>51</v>
      </c>
    </row>
    <row r="41" spans="1:3">
      <c r="A41" t="s">
        <v>24</v>
      </c>
      <c r="B41" t="s">
        <v>25</v>
      </c>
      <c r="C41" s="2" t="s">
        <v>82</v>
      </c>
    </row>
    <row r="42" spans="1:3">
      <c r="A42" t="s">
        <v>26</v>
      </c>
      <c r="B42" t="s">
        <v>43</v>
      </c>
    </row>
    <row r="43" spans="1:3">
      <c r="A43" t="s">
        <v>27</v>
      </c>
      <c r="B43" t="s">
        <v>44</v>
      </c>
      <c r="C43" s="2" t="str">
        <f>dynamodb_Data_Storage_Indexed_GB_Mo[[#This Row],[Value]]</f>
        <v>0.2850000000</v>
      </c>
    </row>
    <row r="45" spans="1:3">
      <c r="A45" s="3" t="s">
        <v>52</v>
      </c>
    </row>
    <row r="46" spans="1:3">
      <c r="A46" t="s">
        <v>24</v>
      </c>
      <c r="B46" t="s">
        <v>25</v>
      </c>
      <c r="C46" s="2" t="s">
        <v>82</v>
      </c>
    </row>
    <row r="47" spans="1:3">
      <c r="A47" t="s">
        <v>26</v>
      </c>
      <c r="B47" t="s">
        <v>45</v>
      </c>
    </row>
    <row r="48" spans="1:3">
      <c r="A48" t="s">
        <v>27</v>
      </c>
      <c r="B48" t="s">
        <v>46</v>
      </c>
      <c r="C48" s="2" t="str">
        <f>dynamodb_PITR_Backup_Storage_GB_Mo[[#This Row],[Value]]</f>
        <v>0.2280000000</v>
      </c>
    </row>
    <row r="50" spans="1:3">
      <c r="A50" s="3" t="s">
        <v>53</v>
      </c>
    </row>
    <row r="51" spans="1:3">
      <c r="A51" t="s">
        <v>24</v>
      </c>
      <c r="B51" t="s">
        <v>25</v>
      </c>
      <c r="C51" s="2" t="s">
        <v>82</v>
      </c>
    </row>
    <row r="52" spans="1:3">
      <c r="A52" t="s">
        <v>26</v>
      </c>
      <c r="B52" t="s">
        <v>47</v>
      </c>
    </row>
    <row r="53" spans="1:3">
      <c r="A53" t="s">
        <v>27</v>
      </c>
      <c r="B53" t="s">
        <v>48</v>
      </c>
      <c r="C53" s="2" t="str">
        <f>dynamodb_Export_Data_Size_per_GB[[#This Row],[Value]]</f>
        <v>0.1140000000</v>
      </c>
    </row>
    <row r="56" spans="1:3" ht="26.5">
      <c r="A56" s="1" t="s">
        <v>54</v>
      </c>
    </row>
    <row r="57" spans="1:3">
      <c r="A57" s="3" t="s">
        <v>55</v>
      </c>
    </row>
    <row r="58" spans="1:3">
      <c r="A58" s="2" t="s">
        <v>62</v>
      </c>
    </row>
    <row r="59" spans="1:3">
      <c r="A59" t="s">
        <v>24</v>
      </c>
      <c r="B59" t="s">
        <v>25</v>
      </c>
      <c r="C59" s="2" t="s">
        <v>82</v>
      </c>
    </row>
    <row r="60" spans="1:3">
      <c r="A60" t="s">
        <v>26</v>
      </c>
      <c r="B60" s="4" t="s">
        <v>58</v>
      </c>
    </row>
    <row r="61" spans="1:3">
      <c r="A61" t="s">
        <v>27</v>
      </c>
      <c r="B61" s="4" t="s">
        <v>59</v>
      </c>
      <c r="C61" s="2" t="str">
        <f>S3_standard_Standard_Storage_First_50_TB_per_GB_Mo[[#This Row],[Value]]</f>
        <v>0.0250000000</v>
      </c>
    </row>
    <row r="63" spans="1:3">
      <c r="A63" s="2" t="s">
        <v>63</v>
      </c>
    </row>
    <row r="64" spans="1:3">
      <c r="A64" t="s">
        <v>24</v>
      </c>
      <c r="B64" t="s">
        <v>25</v>
      </c>
      <c r="C64" s="2" t="s">
        <v>82</v>
      </c>
    </row>
    <row r="65" spans="1:3">
      <c r="A65" t="s">
        <v>26</v>
      </c>
      <c r="B65" s="4" t="s">
        <v>56</v>
      </c>
    </row>
    <row r="66" spans="1:3">
      <c r="A66" t="s">
        <v>27</v>
      </c>
      <c r="B66" s="4" t="s">
        <v>57</v>
      </c>
      <c r="C66" s="2" t="str">
        <f>S3_standard_Standard_Storage_Next_450_TB_per_GB_Mo[[#This Row],[Value]]</f>
        <v>0.0240000000</v>
      </c>
    </row>
    <row r="68" spans="1:3">
      <c r="A68" s="2" t="s">
        <v>64</v>
      </c>
    </row>
    <row r="69" spans="1:3">
      <c r="A69" t="s">
        <v>24</v>
      </c>
      <c r="B69" t="s">
        <v>25</v>
      </c>
      <c r="C69" s="2" t="s">
        <v>82</v>
      </c>
    </row>
    <row r="70" spans="1:3">
      <c r="A70" t="s">
        <v>26</v>
      </c>
      <c r="B70" s="4" t="s">
        <v>60</v>
      </c>
    </row>
    <row r="71" spans="1:3">
      <c r="A71" t="s">
        <v>27</v>
      </c>
      <c r="B71" s="4" t="s">
        <v>61</v>
      </c>
      <c r="C71" s="2" t="str">
        <f>S3_standard_Standard_Storage_Over_500_TB_per_GB_Mo[[#This Row],[Value]]</f>
        <v>0.0230000000</v>
      </c>
    </row>
    <row r="74" spans="1:3">
      <c r="A74" s="3" t="s">
        <v>67</v>
      </c>
    </row>
    <row r="75" spans="1:3">
      <c r="A75" t="s">
        <v>24</v>
      </c>
      <c r="B75" t="s">
        <v>25</v>
      </c>
      <c r="C75" s="2" t="s">
        <v>82</v>
      </c>
    </row>
    <row r="76" spans="1:3">
      <c r="A76" t="s">
        <v>26</v>
      </c>
      <c r="B76" s="4" t="s">
        <v>65</v>
      </c>
    </row>
    <row r="77" spans="1:3">
      <c r="A77" t="s">
        <v>27</v>
      </c>
      <c r="B77" s="4" t="s">
        <v>66</v>
      </c>
      <c r="C77" s="2" t="str">
        <f>S3_onezone_One_Zone_Infrequent_Access_Storage_per_GB_Mo[[#This Row],[Value]]</f>
        <v>0.0110000000</v>
      </c>
    </row>
    <row r="79" spans="1:3">
      <c r="A79" s="3" t="s">
        <v>70</v>
      </c>
    </row>
    <row r="80" spans="1:3">
      <c r="A80" t="s">
        <v>24</v>
      </c>
      <c r="B80" t="s">
        <v>25</v>
      </c>
      <c r="C80" s="2" t="s">
        <v>82</v>
      </c>
    </row>
    <row r="81" spans="1:3">
      <c r="A81" t="s">
        <v>26</v>
      </c>
      <c r="B81" s="4" t="s">
        <v>68</v>
      </c>
    </row>
    <row r="82" spans="1:3">
      <c r="A82" t="s">
        <v>27</v>
      </c>
      <c r="B82" s="4" t="s">
        <v>69</v>
      </c>
      <c r="C82" s="2" t="str">
        <f>S3_Glacier_Glacier_Deep_Archive_GB_Mo[[#This Row],[Value]]</f>
        <v>0.0020000000</v>
      </c>
    </row>
    <row r="85" spans="1:3" ht="26.5">
      <c r="A85" s="1" t="s">
        <v>106</v>
      </c>
    </row>
    <row r="86" spans="1:3">
      <c r="A86" s="3" t="s">
        <v>107</v>
      </c>
    </row>
    <row r="87" spans="1:3">
      <c r="A87" s="10" t="s">
        <v>114</v>
      </c>
      <c r="B87" s="2" t="s">
        <v>115</v>
      </c>
    </row>
    <row r="88" spans="1:3">
      <c r="A88" s="8">
        <v>0</v>
      </c>
    </row>
    <row r="90" spans="1:3">
      <c r="A90" s="3" t="s">
        <v>116</v>
      </c>
    </row>
    <row r="91" spans="1:3">
      <c r="A91" t="s">
        <v>24</v>
      </c>
      <c r="B91" t="s">
        <v>25</v>
      </c>
      <c r="C91" s="2" t="s">
        <v>114</v>
      </c>
    </row>
    <row r="92" spans="1:3">
      <c r="A92" t="s">
        <v>26</v>
      </c>
      <c r="B92" s="4" t="s">
        <v>108</v>
      </c>
    </row>
    <row r="93" spans="1:3">
      <c r="A93" t="s">
        <v>27</v>
      </c>
      <c r="B93" s="4" t="s">
        <v>109</v>
      </c>
      <c r="C93" s="2" t="str">
        <f>Cognito_User_Pool_MAU_0_upto_50000_per_Requests[[#This Row],[Value]]</f>
        <v>0.0055000000</v>
      </c>
    </row>
    <row r="95" spans="1:3">
      <c r="A95" s="3" t="s">
        <v>117</v>
      </c>
    </row>
    <row r="96" spans="1:3">
      <c r="A96" t="s">
        <v>24</v>
      </c>
      <c r="B96" t="s">
        <v>25</v>
      </c>
      <c r="C96" s="2" t="s">
        <v>114</v>
      </c>
    </row>
    <row r="97" spans="1:3">
      <c r="A97" t="s">
        <v>26</v>
      </c>
      <c r="B97" s="4" t="s">
        <v>110</v>
      </c>
    </row>
    <row r="98" spans="1:3">
      <c r="A98" t="s">
        <v>27</v>
      </c>
      <c r="B98" s="4" t="s">
        <v>111</v>
      </c>
      <c r="C98" s="2" t="str">
        <f>Cognito_User_Pool_MAU_50000_upto_950000_per_Requests[[#This Row],[Value]]</f>
        <v>0.0046000000</v>
      </c>
    </row>
    <row r="100" spans="1:3">
      <c r="A100" s="3" t="s">
        <v>118</v>
      </c>
    </row>
    <row r="101" spans="1:3">
      <c r="A101" t="s">
        <v>24</v>
      </c>
      <c r="B101" t="s">
        <v>25</v>
      </c>
      <c r="C101" s="2" t="s">
        <v>114</v>
      </c>
    </row>
    <row r="102" spans="1:3">
      <c r="A102" t="s">
        <v>26</v>
      </c>
      <c r="B102" s="4" t="s">
        <v>112</v>
      </c>
    </row>
    <row r="103" spans="1:3">
      <c r="A103" t="s">
        <v>27</v>
      </c>
      <c r="B103" s="4" t="s">
        <v>113</v>
      </c>
      <c r="C103" s="2" t="str">
        <f>Cognito_User_Pool_MAU_950000_upto_9950000_per_Requests[[#This Row],[Value]]</f>
        <v>0.0032500000</v>
      </c>
    </row>
  </sheetData>
  <phoneticPr fontId="1"/>
  <pageMargins left="0.7" right="0.7" top="0.75" bottom="0.75" header="0.3" footer="0.3"/>
  <pageSetup paperSize="9" orientation="portrait" horizontalDpi="360" verticalDpi="360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994B-D650-4B39-875E-E44ED1474FA2}">
  <dimension ref="A1:B9"/>
  <sheetViews>
    <sheetView workbookViewId="0">
      <selection activeCell="B14" sqref="B14"/>
    </sheetView>
  </sheetViews>
  <sheetFormatPr defaultRowHeight="15"/>
  <cols>
    <col min="1" max="1" width="29.1640625" style="2" bestFit="1" customWidth="1"/>
    <col min="2" max="2" width="19.25" style="2" customWidth="1"/>
    <col min="3" max="16384" width="8.6640625" style="2"/>
  </cols>
  <sheetData>
    <row r="1" spans="1:2">
      <c r="A1" s="3" t="s">
        <v>83</v>
      </c>
      <c r="B1" s="2" t="s">
        <v>84</v>
      </c>
    </row>
    <row r="2" spans="1:2">
      <c r="B2" s="6" t="s">
        <v>85</v>
      </c>
    </row>
    <row r="3" spans="1:2">
      <c r="A3" s="7" t="s">
        <v>86</v>
      </c>
      <c r="B3" s="7" t="s">
        <v>87</v>
      </c>
    </row>
    <row r="4" spans="1:2">
      <c r="A4" s="8">
        <v>200</v>
      </c>
      <c r="B4" s="8" t="s">
        <v>88</v>
      </c>
    </row>
    <row r="6" spans="1:2">
      <c r="A6" s="3" t="s">
        <v>89</v>
      </c>
      <c r="B6" s="2" t="s">
        <v>84</v>
      </c>
    </row>
    <row r="7" spans="1:2" ht="18">
      <c r="B7" s="5" t="s">
        <v>90</v>
      </c>
    </row>
    <row r="8" spans="1:2">
      <c r="A8" s="7" t="s">
        <v>91</v>
      </c>
    </row>
    <row r="9" spans="1:2">
      <c r="A9" s="8">
        <v>5</v>
      </c>
    </row>
  </sheetData>
  <phoneticPr fontId="1"/>
  <hyperlinks>
    <hyperlink ref="B2" r:id="rId1" xr:uid="{428FCC3F-0843-431E-B7EE-3BC2C1039A04}"/>
    <hyperlink ref="B7" r:id="rId2" xr:uid="{3B1DF695-C610-4D98-BDB7-75F3286853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5B5A-E6CA-40F2-8BEE-82A2B4E10034}">
  <dimension ref="A1:C9"/>
  <sheetViews>
    <sheetView workbookViewId="0">
      <selection activeCell="A32" sqref="A32"/>
    </sheetView>
  </sheetViews>
  <sheetFormatPr defaultRowHeight="18"/>
  <cols>
    <col min="1" max="1" width="29.83203125" bestFit="1" customWidth="1"/>
    <col min="2" max="2" width="36.75" bestFit="1" customWidth="1"/>
    <col min="3" max="3" width="36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5B499-95AE-4604-B130-D6ED583BB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サーバー費用サマリ</vt:lpstr>
      <vt:lpstr>業務仕様あたりの費用（計算用）</vt:lpstr>
      <vt:lpstr>AWS費用</vt:lpstr>
      <vt:lpstr>CloudFlare費用</vt:lpstr>
      <vt:lpstr>為替レート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高橋勇人</dc:creator>
  <cp:lastModifiedBy>高橋勇人</cp:lastModifiedBy>
  <dcterms:created xsi:type="dcterms:W3CDTF">2015-06-05T18:19:34Z</dcterms:created>
  <dcterms:modified xsi:type="dcterms:W3CDTF">2023-01-08T11:59:53Z</dcterms:modified>
</cp:coreProperties>
</file>