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than\Documents\Data Analytics Project\Project 1\"/>
    </mc:Choice>
  </mc:AlternateContent>
  <xr:revisionPtr revIDLastSave="0" documentId="8_{D2D0181B-71A0-422D-9E74-2D6119264AB5}" xr6:coauthVersionLast="47" xr6:coauthVersionMax="47" xr10:uidLastSave="{00000000-0000-0000-0000-000000000000}"/>
  <bookViews>
    <workbookView xWindow="-28920" yWindow="1695" windowWidth="29040" windowHeight="15720" activeTab="2" xr2:uid="{64ED45C5-D06C-4054-B014-0C8ECDD2E70F}"/>
  </bookViews>
  <sheets>
    <sheet name="Main Dataset" sheetId="1" r:id="rId1"/>
    <sheet name="Summary statistics " sheetId="2" r:id="rId2"/>
    <sheet name="Prize Money by Confeder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6" i="3"/>
  <c r="D5" i="3"/>
  <c r="D4" i="3"/>
  <c r="D3" i="3"/>
  <c r="D2" i="3"/>
  <c r="C7" i="3"/>
  <c r="C6" i="3"/>
  <c r="C5" i="3"/>
  <c r="C4" i="3"/>
  <c r="C3" i="3"/>
  <c r="C2" i="3"/>
  <c r="B7" i="3"/>
  <c r="B6" i="3"/>
  <c r="B5" i="3"/>
  <c r="B4" i="3"/>
  <c r="B3" i="3"/>
  <c r="B2" i="3"/>
  <c r="D5" i="2"/>
  <c r="D4" i="2"/>
  <c r="D3" i="2"/>
  <c r="D2" i="2"/>
  <c r="C5" i="2"/>
  <c r="C4" i="2"/>
  <c r="C3" i="2"/>
  <c r="C2" i="2"/>
  <c r="B5" i="2"/>
  <c r="B4" i="2"/>
  <c r="B3" i="2"/>
  <c r="B2" i="2"/>
  <c r="A4" i="1"/>
  <c r="A2" i="1"/>
  <c r="A6" i="1"/>
  <c r="A3" i="1"/>
  <c r="A11" i="1"/>
  <c r="A12" i="1"/>
  <c r="A18" i="1"/>
  <c r="A13" i="1"/>
  <c r="A9" i="1"/>
  <c r="A19" i="1"/>
  <c r="A20" i="1"/>
  <c r="A21" i="1"/>
  <c r="A7" i="1"/>
  <c r="A5" i="1"/>
  <c r="A14" i="1"/>
  <c r="A15" i="1"/>
  <c r="A22" i="1"/>
  <c r="A23" i="1"/>
  <c r="A24" i="1"/>
  <c r="A25" i="1"/>
  <c r="A16" i="1"/>
  <c r="A26" i="1"/>
  <c r="A17" i="1"/>
  <c r="A27" i="1"/>
  <c r="A28" i="1"/>
  <c r="A29" i="1"/>
  <c r="A30" i="1"/>
  <c r="A31" i="1"/>
  <c r="A32" i="1"/>
  <c r="A33" i="1"/>
  <c r="A8" i="1"/>
  <c r="A10" i="1"/>
  <c r="H2" i="1"/>
  <c r="H6" i="1"/>
  <c r="H3" i="1"/>
  <c r="H11" i="1"/>
  <c r="H12" i="1"/>
  <c r="H18" i="1"/>
  <c r="H13" i="1"/>
  <c r="H9" i="1"/>
  <c r="H19" i="1"/>
  <c r="H20" i="1"/>
  <c r="H21" i="1"/>
  <c r="H7" i="1"/>
  <c r="H5" i="1"/>
  <c r="H14" i="1"/>
  <c r="H15" i="1"/>
  <c r="H22" i="1"/>
  <c r="H23" i="1"/>
  <c r="H24" i="1"/>
  <c r="H25" i="1"/>
  <c r="H16" i="1"/>
  <c r="H26" i="1"/>
  <c r="H17" i="1"/>
  <c r="H27" i="1"/>
  <c r="H28" i="1"/>
  <c r="H29" i="1"/>
  <c r="H30" i="1"/>
  <c r="H31" i="1"/>
  <c r="H32" i="1"/>
  <c r="H33" i="1"/>
  <c r="H8" i="1"/>
  <c r="H4" i="1"/>
  <c r="H10" i="1"/>
</calcChain>
</file>

<file path=xl/sharedStrings.xml><?xml version="1.0" encoding="utf-8"?>
<sst xmlns="http://schemas.openxmlformats.org/spreadsheetml/2006/main" count="156" uniqueCount="92">
  <si>
    <t>Club Name</t>
  </si>
  <si>
    <t>Confederation</t>
  </si>
  <si>
    <t>Country</t>
  </si>
  <si>
    <t>Stage Reached</t>
  </si>
  <si>
    <t>Prize Money(USD)</t>
  </si>
  <si>
    <t>Participation Fee</t>
  </si>
  <si>
    <t>Total Revenue</t>
  </si>
  <si>
    <t>Matches Played</t>
  </si>
  <si>
    <t>Revenue per Match</t>
  </si>
  <si>
    <t>Manchester City</t>
  </si>
  <si>
    <t>Real Madrid</t>
  </si>
  <si>
    <t>Chelsea</t>
  </si>
  <si>
    <t>Bayern Munich</t>
  </si>
  <si>
    <t>Paris Saint‑Germain</t>
  </si>
  <si>
    <t>Inter Milan</t>
  </si>
  <si>
    <t>Juventus</t>
  </si>
  <si>
    <t>Porto</t>
  </si>
  <si>
    <t>Benfica</t>
  </si>
  <si>
    <t>Borussia Dortmund</t>
  </si>
  <si>
    <t>Red Bull Salzburg</t>
  </si>
  <si>
    <t>Atlético Madrid</t>
  </si>
  <si>
    <t>Auckland City</t>
  </si>
  <si>
    <t>Palmeiras</t>
  </si>
  <si>
    <t>Fluminense</t>
  </si>
  <si>
    <t>Flamengo</t>
  </si>
  <si>
    <t>Botafogo</t>
  </si>
  <si>
    <t>River Plate</t>
  </si>
  <si>
    <t>Boca Juniors</t>
  </si>
  <si>
    <t>Seattle Sounders FC</t>
  </si>
  <si>
    <t>Los Angeles FC</t>
  </si>
  <si>
    <t>Inter Miami CF</t>
  </si>
  <si>
    <t>Pachuca</t>
  </si>
  <si>
    <t>Monterrey</t>
  </si>
  <si>
    <t>Mamelodi Sundowns</t>
  </si>
  <si>
    <t>Espérance de Tunis</t>
  </si>
  <si>
    <t>Wydad AC</t>
  </si>
  <si>
    <t xml:space="preserve">Al Ahly </t>
  </si>
  <si>
    <t xml:space="preserve">Ulsan Hyundai </t>
  </si>
  <si>
    <t>Al Ain</t>
  </si>
  <si>
    <t>Urawa Red Diamonds</t>
  </si>
  <si>
    <t>Al‑Hilal</t>
  </si>
  <si>
    <t>UEFA</t>
  </si>
  <si>
    <t>OFC</t>
  </si>
  <si>
    <t>CONMEBOL</t>
  </si>
  <si>
    <t>CONCACAF</t>
  </si>
  <si>
    <t>CAF</t>
  </si>
  <si>
    <t>AFC</t>
  </si>
  <si>
    <t>England</t>
  </si>
  <si>
    <t>Spain</t>
  </si>
  <si>
    <t>Germany</t>
  </si>
  <si>
    <t>France</t>
  </si>
  <si>
    <t>Italy</t>
  </si>
  <si>
    <t>Portugal</t>
  </si>
  <si>
    <t>Austria</t>
  </si>
  <si>
    <t>New Zealand</t>
  </si>
  <si>
    <t>Brazil</t>
  </si>
  <si>
    <t>Argentina</t>
  </si>
  <si>
    <t>USA</t>
  </si>
  <si>
    <t>Mexico</t>
  </si>
  <si>
    <t>South Africa</t>
  </si>
  <si>
    <t>Tunisia</t>
  </si>
  <si>
    <t>Morocco</t>
  </si>
  <si>
    <t>Egypt</t>
  </si>
  <si>
    <t xml:space="preserve">	South Korea</t>
  </si>
  <si>
    <t>United Arab Emirates (UAE)</t>
  </si>
  <si>
    <t xml:space="preserve">	Japan</t>
  </si>
  <si>
    <t xml:space="preserve">	Saudi Arabia</t>
  </si>
  <si>
    <t>Round of 16</t>
  </si>
  <si>
    <t>Semifinals</t>
  </si>
  <si>
    <t>Champion (Final)</t>
  </si>
  <si>
    <t>Quarterfinals</t>
  </si>
  <si>
    <t>Runner-up (Final)</t>
  </si>
  <si>
    <t>Group Stage</t>
  </si>
  <si>
    <t xml:space="preserve">Quarterfinals </t>
  </si>
  <si>
    <t xml:space="preserve">Round of 16 </t>
  </si>
  <si>
    <t xml:space="preserve">Group Stage </t>
  </si>
  <si>
    <t xml:space="preserve">Group Stage  </t>
  </si>
  <si>
    <t xml:space="preserve"> Round of 16 </t>
  </si>
  <si>
    <t>Number</t>
  </si>
  <si>
    <t>Minimum</t>
  </si>
  <si>
    <t>Maximum</t>
  </si>
  <si>
    <t>Mean (Average)</t>
  </si>
  <si>
    <t>Median</t>
  </si>
  <si>
    <t>Metric</t>
  </si>
  <si>
    <t>Prize Money (USD)</t>
  </si>
  <si>
    <t xml:space="preserve">	Total Prize Money</t>
  </si>
  <si>
    <t>Average Prize Money</t>
  </si>
  <si>
    <t>Number of Clubs</t>
  </si>
  <si>
    <r>
      <t>CONCACAF</t>
    </r>
    <r>
      <rPr>
        <sz val="11"/>
        <color theme="1"/>
        <rFont val="Aptos Narrow"/>
        <family val="2"/>
        <scheme val="minor"/>
      </rPr>
      <t xml:space="preserve"> </t>
    </r>
  </si>
  <si>
    <r>
      <t>UEFA</t>
    </r>
    <r>
      <rPr>
        <sz val="11"/>
        <color theme="1"/>
        <rFont val="Aptos Narrow"/>
        <family val="2"/>
        <scheme val="minor"/>
      </rPr>
      <t xml:space="preserve"> </t>
    </r>
  </si>
  <si>
    <r>
      <t>CONMEBOL</t>
    </r>
    <r>
      <rPr>
        <sz val="11"/>
        <color theme="1"/>
        <rFont val="Aptos Narrow"/>
        <family val="2"/>
        <scheme val="minor"/>
      </rPr>
      <t xml:space="preserve"> </t>
    </r>
  </si>
  <si>
    <r>
      <t>CAF</t>
    </r>
    <r>
      <rPr>
        <sz val="11"/>
        <color theme="1"/>
        <rFont val="Aptos Narrow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</si>
</sst>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/>
    <xf numFmtId="44" fontId="2" fillId="0" borderId="0" xfId="1" applyFont="1" applyAlignment="1"/>
    <xf numFmtId="44" fontId="0" fillId="0" borderId="0" xfId="1" applyFont="1"/>
    <xf numFmtId="164" fontId="2" fillId="0" borderId="0" xfId="1" applyNumberFormat="1" applyFont="1" applyAlignment="1"/>
    <xf numFmtId="164" fontId="0" fillId="0" borderId="0" xfId="1" applyNumberFormat="1" applyFont="1"/>
    <xf numFmtId="0" fontId="0" fillId="0" borderId="0" xfId="0" applyAlignment="1">
      <alignment vertical="center" wrapText="1"/>
    </xf>
    <xf numFmtId="44" fontId="0" fillId="0" borderId="0" xfId="0" applyNumberFormat="1"/>
    <xf numFmtId="0" fontId="2" fillId="0" borderId="0" xfId="0" applyFont="1"/>
    <xf numFmtId="0" fontId="0" fillId="0" borderId="2" xfId="0" applyBorder="1"/>
    <xf numFmtId="0" fontId="0" fillId="0" borderId="3" xfId="0" applyBorder="1"/>
    <xf numFmtId="44" fontId="0" fillId="0" borderId="4" xfId="1" applyFont="1" applyBorder="1"/>
    <xf numFmtId="0" fontId="0" fillId="0" borderId="5" xfId="0" applyBorder="1"/>
    <xf numFmtId="44" fontId="0" fillId="0" borderId="1" xfId="0" applyNumberFormat="1" applyBorder="1"/>
    <xf numFmtId="44" fontId="0" fillId="0" borderId="6" xfId="1" applyFont="1" applyBorder="1"/>
    <xf numFmtId="0" fontId="0" fillId="0" borderId="7" xfId="0" applyBorder="1"/>
    <xf numFmtId="44" fontId="0" fillId="0" borderId="8" xfId="0" applyNumberFormat="1" applyBorder="1"/>
    <xf numFmtId="44" fontId="0" fillId="0" borderId="9" xfId="1" applyFont="1" applyBorder="1"/>
    <xf numFmtId="0" fontId="0" fillId="0" borderId="0" xfId="0" applyFont="1"/>
    <xf numFmtId="0" fontId="2" fillId="0" borderId="0" xfId="0" applyFont="1" applyAlignment="1">
      <alignment horizontal="center" wrapText="1"/>
    </xf>
    <xf numFmtId="1" fontId="2" fillId="0" borderId="0" xfId="0" applyNumberFormat="1" applyFont="1" applyAlignment="1"/>
    <xf numFmtId="1" fontId="0" fillId="0" borderId="0" xfId="0" applyNumberFormat="1"/>
  </cellXfs>
  <cellStyles count="2">
    <cellStyle name="Currency" xfId="1" builtinId="4"/>
    <cellStyle name="Normal" xfId="0" builtinId="0"/>
  </cellStyles>
  <dxfs count="12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A75A5E-FCB7-4977-A642-3A2112668CCA}" name="Table2" displayName="Table2" ref="A1:D5" totalsRowShown="0" headerRowDxfId="4" headerRowBorderDxfId="10" tableBorderDxfId="11" totalsRowBorderDxfId="9">
  <autoFilter ref="A1:D5" xr:uid="{E4A75A5E-FCB7-4977-A642-3A2112668CCA}"/>
  <tableColumns count="4">
    <tableColumn id="1" xr3:uid="{3F52CE32-ABA6-4753-9C10-CD4B7619EA9F}" name="Metric" dataDxfId="8"/>
    <tableColumn id="2" xr3:uid="{FF8AC28E-0C85-4ED6-B60D-9CA1D1D658C8}" name="Prize Money (USD)" dataDxfId="7"/>
    <tableColumn id="3" xr3:uid="{897DD70F-D805-4E63-9D64-684CC0863D4D}" name="Total Revenue" dataDxfId="6"/>
    <tableColumn id="4" xr3:uid="{F0D0D3F8-CACA-41CF-B759-C895F4B92629}" name="Revenue per Match" dataDxfId="5" dataCellStyle="Currency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3990EC-C0A2-4600-8E56-BC51744A8ECB}" name="Table5" displayName="Table5" ref="A1:D7" totalsRowShown="0">
  <autoFilter ref="A1:D7" xr:uid="{ED3990EC-C0A2-4600-8E56-BC51744A8ECB}"/>
  <tableColumns count="4">
    <tableColumn id="1" xr3:uid="{74AD4743-3BE1-4FEC-AB90-C56688F83CB0}" name="Confederation" dataDxfId="3"/>
    <tableColumn id="2" xr3:uid="{1507DB54-B5F8-4FB5-8CF7-9FD2FD37ECD2}" name="_x0009_Total Prize Money" dataDxfId="2" dataCellStyle="Currency"/>
    <tableColumn id="3" xr3:uid="{B03C1249-D755-4F16-8E09-754EDE510D66}" name="Average Prize Money" dataDxfId="1" dataCellStyle="Currency"/>
    <tableColumn id="4" xr3:uid="{4D475600-79A0-4DC1-BB0E-4DAB054A89E3}" name="Number of Clubs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D23A-585A-4E77-92BB-F74DCF71AAD5}">
  <dimension ref="A1:J34"/>
  <sheetViews>
    <sheetView workbookViewId="0">
      <selection activeCell="C8" sqref="C8"/>
    </sheetView>
  </sheetViews>
  <sheetFormatPr defaultRowHeight="14.5" x14ac:dyDescent="0.35"/>
  <cols>
    <col min="2" max="2" width="20.6328125" customWidth="1"/>
    <col min="3" max="3" width="13.6328125" bestFit="1" customWidth="1"/>
    <col min="4" max="4" width="24" bestFit="1" customWidth="1"/>
    <col min="5" max="5" width="19.90625" customWidth="1"/>
    <col min="6" max="6" width="18" style="5" bestFit="1" customWidth="1"/>
    <col min="7" max="7" width="17" style="5" bestFit="1" customWidth="1"/>
    <col min="8" max="8" width="15.81640625" bestFit="1" customWidth="1"/>
    <col min="9" max="9" width="14.1796875" bestFit="1" customWidth="1"/>
    <col min="10" max="10" width="16.90625" style="5" bestFit="1" customWidth="1"/>
  </cols>
  <sheetData>
    <row r="1" spans="1:10" x14ac:dyDescent="0.35">
      <c r="A1" s="8" t="s">
        <v>78</v>
      </c>
      <c r="B1" s="1" t="s">
        <v>0</v>
      </c>
      <c r="C1" s="1" t="s">
        <v>1</v>
      </c>
      <c r="D1" s="1" t="s">
        <v>2</v>
      </c>
      <c r="E1" s="1" t="s">
        <v>3</v>
      </c>
      <c r="F1" s="4" t="s">
        <v>4</v>
      </c>
      <c r="G1" s="4" t="s">
        <v>5</v>
      </c>
      <c r="H1" s="1" t="s">
        <v>6</v>
      </c>
      <c r="I1" s="1" t="s">
        <v>7</v>
      </c>
      <c r="J1" s="4" t="s">
        <v>8</v>
      </c>
    </row>
    <row r="2" spans="1:10" x14ac:dyDescent="0.35">
      <c r="A2">
        <f>ROW()-1</f>
        <v>1</v>
      </c>
      <c r="B2" t="s">
        <v>11</v>
      </c>
      <c r="C2" t="s">
        <v>41</v>
      </c>
      <c r="D2" t="s">
        <v>47</v>
      </c>
      <c r="E2" t="s">
        <v>69</v>
      </c>
      <c r="F2" s="3">
        <v>114600000</v>
      </c>
      <c r="G2" s="5">
        <v>2000000</v>
      </c>
      <c r="H2" s="7">
        <f>SUM(F2+G2)</f>
        <v>116600000</v>
      </c>
      <c r="I2">
        <v>7</v>
      </c>
      <c r="J2" s="5">
        <v>16657142.8571428</v>
      </c>
    </row>
    <row r="3" spans="1:10" x14ac:dyDescent="0.35">
      <c r="A3">
        <f>ROW()-1</f>
        <v>2</v>
      </c>
      <c r="B3" t="s">
        <v>13</v>
      </c>
      <c r="C3" t="s">
        <v>41</v>
      </c>
      <c r="D3" t="s">
        <v>50</v>
      </c>
      <c r="E3" t="s">
        <v>71</v>
      </c>
      <c r="F3" s="3">
        <v>106900000</v>
      </c>
      <c r="G3" s="5">
        <v>2000000</v>
      </c>
      <c r="H3" s="7">
        <f>SUM(F3+G3)</f>
        <v>108900000</v>
      </c>
      <c r="I3">
        <v>7</v>
      </c>
      <c r="J3" s="5">
        <v>15557142.8571428</v>
      </c>
    </row>
    <row r="4" spans="1:10" x14ac:dyDescent="0.35">
      <c r="A4">
        <f>ROW()-1</f>
        <v>3</v>
      </c>
      <c r="B4" t="s">
        <v>10</v>
      </c>
      <c r="C4" t="s">
        <v>41</v>
      </c>
      <c r="D4" t="s">
        <v>48</v>
      </c>
      <c r="E4" t="s">
        <v>68</v>
      </c>
      <c r="F4" s="3">
        <v>82500000</v>
      </c>
      <c r="G4" s="5">
        <v>2000000</v>
      </c>
      <c r="H4" s="7">
        <f>SUM(F4+G4)</f>
        <v>84500000</v>
      </c>
      <c r="I4">
        <v>6</v>
      </c>
      <c r="J4" s="5">
        <v>14083333.3333333</v>
      </c>
    </row>
    <row r="5" spans="1:10" x14ac:dyDescent="0.35">
      <c r="A5">
        <f>ROW()-1</f>
        <v>4</v>
      </c>
      <c r="B5" t="s">
        <v>23</v>
      </c>
      <c r="C5" t="s">
        <v>43</v>
      </c>
      <c r="D5" t="s">
        <v>55</v>
      </c>
      <c r="E5" t="s">
        <v>68</v>
      </c>
      <c r="F5" s="3">
        <v>60800000</v>
      </c>
      <c r="G5" s="5">
        <v>2000000</v>
      </c>
      <c r="H5" s="7">
        <f>SUM(F5+G5)</f>
        <v>62800000</v>
      </c>
      <c r="I5">
        <v>6</v>
      </c>
      <c r="J5" s="5">
        <v>10466666.666666601</v>
      </c>
    </row>
    <row r="6" spans="1:10" x14ac:dyDescent="0.35">
      <c r="A6">
        <f>ROW()-1</f>
        <v>5</v>
      </c>
      <c r="B6" t="s">
        <v>12</v>
      </c>
      <c r="C6" t="s">
        <v>41</v>
      </c>
      <c r="D6" t="s">
        <v>49</v>
      </c>
      <c r="E6" t="s">
        <v>70</v>
      </c>
      <c r="F6" s="3">
        <v>58200000</v>
      </c>
      <c r="G6" s="5">
        <v>2000000</v>
      </c>
      <c r="H6" s="7">
        <f>SUM(F6+G6)</f>
        <v>60200000</v>
      </c>
      <c r="I6">
        <v>5</v>
      </c>
      <c r="J6" s="5">
        <v>12040000</v>
      </c>
    </row>
    <row r="7" spans="1:10" x14ac:dyDescent="0.35">
      <c r="A7">
        <f>ROW()-1</f>
        <v>6</v>
      </c>
      <c r="B7" t="s">
        <v>22</v>
      </c>
      <c r="C7" t="s">
        <v>43</v>
      </c>
      <c r="D7" t="s">
        <v>55</v>
      </c>
      <c r="E7" t="s">
        <v>73</v>
      </c>
      <c r="F7" s="3">
        <v>58200000</v>
      </c>
      <c r="G7" s="5">
        <v>2000000</v>
      </c>
      <c r="H7" s="7">
        <f>SUM(F7+G7)</f>
        <v>60200000</v>
      </c>
      <c r="I7">
        <v>5</v>
      </c>
      <c r="J7" s="5">
        <v>12040000</v>
      </c>
    </row>
    <row r="8" spans="1:10" x14ac:dyDescent="0.35">
      <c r="A8">
        <f>ROW()-1</f>
        <v>7</v>
      </c>
      <c r="B8" t="s">
        <v>40</v>
      </c>
      <c r="C8" t="s">
        <v>46</v>
      </c>
      <c r="D8" s="6" t="s">
        <v>66</v>
      </c>
      <c r="E8" t="s">
        <v>70</v>
      </c>
      <c r="F8" s="3">
        <v>58200000</v>
      </c>
      <c r="G8" s="5">
        <v>2000000</v>
      </c>
      <c r="H8" s="7">
        <f>SUM(F8+G8)</f>
        <v>60200000</v>
      </c>
      <c r="I8">
        <v>5</v>
      </c>
      <c r="J8" s="5">
        <v>12040000</v>
      </c>
    </row>
    <row r="9" spans="1:10" x14ac:dyDescent="0.35">
      <c r="A9">
        <f>ROW()-1</f>
        <v>8</v>
      </c>
      <c r="B9" t="s">
        <v>18</v>
      </c>
      <c r="C9" t="s">
        <v>41</v>
      </c>
      <c r="D9" t="s">
        <v>49</v>
      </c>
      <c r="E9" t="s">
        <v>70</v>
      </c>
      <c r="F9" s="3">
        <v>52300000</v>
      </c>
      <c r="G9" s="5">
        <v>2000000</v>
      </c>
      <c r="H9" s="7">
        <f>SUM(F9+G9)</f>
        <v>54300000</v>
      </c>
      <c r="I9">
        <v>5</v>
      </c>
      <c r="J9" s="5">
        <v>10860000</v>
      </c>
    </row>
    <row r="10" spans="1:10" x14ac:dyDescent="0.35">
      <c r="A10">
        <f>ROW()-1</f>
        <v>9</v>
      </c>
      <c r="B10" t="s">
        <v>9</v>
      </c>
      <c r="C10" t="s">
        <v>41</v>
      </c>
      <c r="D10" t="s">
        <v>47</v>
      </c>
      <c r="E10" t="s">
        <v>67</v>
      </c>
      <c r="F10" s="3">
        <v>45000000</v>
      </c>
      <c r="G10" s="5">
        <v>2000000</v>
      </c>
      <c r="H10" s="7">
        <f>SUM(F10+G10)</f>
        <v>47000000</v>
      </c>
      <c r="I10">
        <v>4</v>
      </c>
      <c r="J10" s="5">
        <v>11750000</v>
      </c>
    </row>
    <row r="11" spans="1:10" x14ac:dyDescent="0.35">
      <c r="A11">
        <f>ROW()-1</f>
        <v>10</v>
      </c>
      <c r="B11" t="s">
        <v>14</v>
      </c>
      <c r="C11" t="s">
        <v>41</v>
      </c>
      <c r="D11" t="s">
        <v>51</v>
      </c>
      <c r="E11" t="s">
        <v>67</v>
      </c>
      <c r="F11" s="3">
        <v>45000000</v>
      </c>
      <c r="G11" s="5">
        <v>2000000</v>
      </c>
      <c r="H11" s="7">
        <f>SUM(F11+G11)</f>
        <v>47000000</v>
      </c>
      <c r="I11">
        <v>4</v>
      </c>
      <c r="J11" s="5">
        <v>11750000</v>
      </c>
    </row>
    <row r="12" spans="1:10" x14ac:dyDescent="0.35">
      <c r="A12">
        <f>ROW()-1</f>
        <v>11</v>
      </c>
      <c r="B12" t="s">
        <v>15</v>
      </c>
      <c r="C12" t="s">
        <v>41</v>
      </c>
      <c r="D12" t="s">
        <v>51</v>
      </c>
      <c r="E12" t="s">
        <v>67</v>
      </c>
      <c r="F12" s="3">
        <v>45000000</v>
      </c>
      <c r="G12" s="5">
        <v>2000000</v>
      </c>
      <c r="H12" s="7">
        <f>SUM(F12+G12)</f>
        <v>47000000</v>
      </c>
      <c r="I12">
        <v>4</v>
      </c>
      <c r="J12" s="5">
        <v>11750000</v>
      </c>
    </row>
    <row r="13" spans="1:10" x14ac:dyDescent="0.35">
      <c r="A13">
        <f>ROW()-1</f>
        <v>12</v>
      </c>
      <c r="B13" t="s">
        <v>17</v>
      </c>
      <c r="C13" t="s">
        <v>41</v>
      </c>
      <c r="D13" t="s">
        <v>52</v>
      </c>
      <c r="E13" t="s">
        <v>67</v>
      </c>
      <c r="F13" s="3">
        <v>45000000</v>
      </c>
      <c r="G13" s="5">
        <v>2000000</v>
      </c>
      <c r="H13" s="7">
        <f>SUM(F13+G13)</f>
        <v>47000000</v>
      </c>
      <c r="I13">
        <v>4</v>
      </c>
      <c r="J13" s="5">
        <v>11750000</v>
      </c>
    </row>
    <row r="14" spans="1:10" x14ac:dyDescent="0.35">
      <c r="A14">
        <f>ROW()-1</f>
        <v>13</v>
      </c>
      <c r="B14" t="s">
        <v>24</v>
      </c>
      <c r="C14" t="s">
        <v>43</v>
      </c>
      <c r="D14" t="s">
        <v>55</v>
      </c>
      <c r="E14" t="s">
        <v>67</v>
      </c>
      <c r="F14" s="3">
        <v>45000000</v>
      </c>
      <c r="G14" s="5">
        <v>2000000</v>
      </c>
      <c r="H14" s="7">
        <f>SUM(F14+G14)</f>
        <v>47000000</v>
      </c>
      <c r="I14">
        <v>4</v>
      </c>
      <c r="J14" s="5">
        <v>11750000</v>
      </c>
    </row>
    <row r="15" spans="1:10" x14ac:dyDescent="0.35">
      <c r="A15">
        <f>ROW()-1</f>
        <v>14</v>
      </c>
      <c r="B15" t="s">
        <v>25</v>
      </c>
      <c r="C15" t="s">
        <v>43</v>
      </c>
      <c r="D15" t="s">
        <v>55</v>
      </c>
      <c r="E15" t="s">
        <v>74</v>
      </c>
      <c r="F15" s="3">
        <v>45000000</v>
      </c>
      <c r="G15" s="5">
        <v>2000000</v>
      </c>
      <c r="H15" s="7">
        <f>SUM(F15+G15)</f>
        <v>47000000</v>
      </c>
      <c r="I15">
        <v>4</v>
      </c>
      <c r="J15" s="5">
        <v>11750000</v>
      </c>
    </row>
    <row r="16" spans="1:10" x14ac:dyDescent="0.35">
      <c r="A16">
        <f>ROW()-1</f>
        <v>15</v>
      </c>
      <c r="B16" t="s">
        <v>30</v>
      </c>
      <c r="C16" t="s">
        <v>44</v>
      </c>
      <c r="D16" t="s">
        <v>57</v>
      </c>
      <c r="E16" t="s">
        <v>67</v>
      </c>
      <c r="F16" s="3">
        <v>45000000</v>
      </c>
      <c r="G16" s="5">
        <v>2000000</v>
      </c>
      <c r="H16" s="7">
        <f>SUM(F16+G16)</f>
        <v>47000000</v>
      </c>
      <c r="I16">
        <v>4</v>
      </c>
      <c r="J16" s="5">
        <v>11750000</v>
      </c>
    </row>
    <row r="17" spans="1:10" x14ac:dyDescent="0.35">
      <c r="A17">
        <f>ROW()-1</f>
        <v>16</v>
      </c>
      <c r="B17" t="s">
        <v>32</v>
      </c>
      <c r="C17" t="s">
        <v>44</v>
      </c>
      <c r="D17" t="s">
        <v>58</v>
      </c>
      <c r="E17" t="s">
        <v>77</v>
      </c>
      <c r="F17" s="3">
        <v>45000000</v>
      </c>
      <c r="G17" s="5">
        <v>2000000</v>
      </c>
      <c r="H17" s="7">
        <f>SUM(F17+G17)</f>
        <v>47000000</v>
      </c>
      <c r="I17">
        <v>4</v>
      </c>
      <c r="J17" s="5">
        <v>11750000</v>
      </c>
    </row>
    <row r="18" spans="1:10" x14ac:dyDescent="0.35">
      <c r="A18">
        <f>ROW()-1</f>
        <v>17</v>
      </c>
      <c r="B18" t="s">
        <v>16</v>
      </c>
      <c r="C18" t="s">
        <v>41</v>
      </c>
      <c r="D18" t="s">
        <v>52</v>
      </c>
      <c r="E18" t="s">
        <v>72</v>
      </c>
      <c r="F18" s="3">
        <v>3000000</v>
      </c>
      <c r="G18" s="5">
        <v>2000000</v>
      </c>
      <c r="H18" s="7">
        <f>SUM(F18+G18)</f>
        <v>5000000</v>
      </c>
      <c r="I18">
        <v>3</v>
      </c>
      <c r="J18" s="5">
        <v>1666666.66666666</v>
      </c>
    </row>
    <row r="19" spans="1:10" x14ac:dyDescent="0.35">
      <c r="A19">
        <f>ROW()-1</f>
        <v>18</v>
      </c>
      <c r="B19" t="s">
        <v>19</v>
      </c>
      <c r="C19" t="s">
        <v>41</v>
      </c>
      <c r="D19" t="s">
        <v>53</v>
      </c>
      <c r="E19" t="s">
        <v>72</v>
      </c>
      <c r="F19" s="3">
        <v>3000000</v>
      </c>
      <c r="G19" s="5">
        <v>2000000</v>
      </c>
      <c r="H19" s="7">
        <f>SUM(F19+G19)</f>
        <v>5000000</v>
      </c>
      <c r="I19">
        <v>3</v>
      </c>
      <c r="J19" s="5">
        <v>1666666.66666666</v>
      </c>
    </row>
    <row r="20" spans="1:10" x14ac:dyDescent="0.35">
      <c r="A20">
        <f>ROW()-1</f>
        <v>19</v>
      </c>
      <c r="B20" t="s">
        <v>20</v>
      </c>
      <c r="C20" t="s">
        <v>41</v>
      </c>
      <c r="D20" t="s">
        <v>48</v>
      </c>
      <c r="E20" t="s">
        <v>72</v>
      </c>
      <c r="F20" s="3">
        <v>3000000</v>
      </c>
      <c r="G20" s="5">
        <v>2000000</v>
      </c>
      <c r="H20" s="7">
        <f>SUM(F20+G20)</f>
        <v>5000000</v>
      </c>
      <c r="I20">
        <v>3</v>
      </c>
      <c r="J20" s="5">
        <v>1666666.66666666</v>
      </c>
    </row>
    <row r="21" spans="1:10" x14ac:dyDescent="0.35">
      <c r="A21">
        <f>ROW()-1</f>
        <v>20</v>
      </c>
      <c r="B21" t="s">
        <v>21</v>
      </c>
      <c r="C21" t="s">
        <v>42</v>
      </c>
      <c r="D21" t="s">
        <v>54</v>
      </c>
      <c r="E21" t="s">
        <v>72</v>
      </c>
      <c r="F21" s="3">
        <v>3000000</v>
      </c>
      <c r="G21" s="5">
        <v>2000000</v>
      </c>
      <c r="H21" s="7">
        <f>SUM(F21+G21)</f>
        <v>5000000</v>
      </c>
      <c r="I21">
        <v>3</v>
      </c>
      <c r="J21" s="5">
        <v>1666666.66666666</v>
      </c>
    </row>
    <row r="22" spans="1:10" x14ac:dyDescent="0.35">
      <c r="A22">
        <f>ROW()-1</f>
        <v>21</v>
      </c>
      <c r="B22" t="s">
        <v>26</v>
      </c>
      <c r="C22" t="s">
        <v>43</v>
      </c>
      <c r="D22" t="s">
        <v>56</v>
      </c>
      <c r="E22" t="s">
        <v>75</v>
      </c>
      <c r="F22" s="3">
        <v>3000000</v>
      </c>
      <c r="G22" s="5">
        <v>2000000</v>
      </c>
      <c r="H22" s="7">
        <f>SUM(F22+G22)</f>
        <v>5000000</v>
      </c>
      <c r="I22">
        <v>3</v>
      </c>
      <c r="J22" s="5">
        <v>1666666.66666666</v>
      </c>
    </row>
    <row r="23" spans="1:10" x14ac:dyDescent="0.35">
      <c r="A23">
        <f>ROW()-1</f>
        <v>22</v>
      </c>
      <c r="B23" t="s">
        <v>27</v>
      </c>
      <c r="C23" t="s">
        <v>43</v>
      </c>
      <c r="D23" t="s">
        <v>56</v>
      </c>
      <c r="E23" t="s">
        <v>75</v>
      </c>
      <c r="F23" s="3">
        <v>3000000</v>
      </c>
      <c r="G23" s="5">
        <v>2000000</v>
      </c>
      <c r="H23" s="7">
        <f>SUM(F23+G23)</f>
        <v>5000000</v>
      </c>
      <c r="I23">
        <v>3</v>
      </c>
      <c r="J23" s="5">
        <v>1666666.66666666</v>
      </c>
    </row>
    <row r="24" spans="1:10" x14ac:dyDescent="0.35">
      <c r="A24">
        <f>ROW()-1</f>
        <v>23</v>
      </c>
      <c r="B24" t="s">
        <v>28</v>
      </c>
      <c r="C24" t="s">
        <v>44</v>
      </c>
      <c r="D24" t="s">
        <v>57</v>
      </c>
      <c r="E24" t="s">
        <v>75</v>
      </c>
      <c r="F24" s="3">
        <v>3000000</v>
      </c>
      <c r="G24" s="5">
        <v>2000000</v>
      </c>
      <c r="H24" s="7">
        <f>SUM(F24+G24)</f>
        <v>5000000</v>
      </c>
      <c r="I24">
        <v>3</v>
      </c>
      <c r="J24" s="5">
        <v>1666666.66666666</v>
      </c>
    </row>
    <row r="25" spans="1:10" x14ac:dyDescent="0.35">
      <c r="A25">
        <f>ROW()-1</f>
        <v>24</v>
      </c>
      <c r="B25" t="s">
        <v>29</v>
      </c>
      <c r="C25" t="s">
        <v>44</v>
      </c>
      <c r="D25" t="s">
        <v>57</v>
      </c>
      <c r="E25" t="s">
        <v>75</v>
      </c>
      <c r="F25" s="3">
        <v>3000000</v>
      </c>
      <c r="G25" s="5">
        <v>2000000</v>
      </c>
      <c r="H25" s="7">
        <f>SUM(F25+G25)</f>
        <v>5000000</v>
      </c>
      <c r="I25">
        <v>3</v>
      </c>
      <c r="J25" s="5">
        <v>1666666.66666666</v>
      </c>
    </row>
    <row r="26" spans="1:10" x14ac:dyDescent="0.35">
      <c r="A26">
        <f>ROW()-1</f>
        <v>25</v>
      </c>
      <c r="B26" t="s">
        <v>31</v>
      </c>
      <c r="C26" t="s">
        <v>44</v>
      </c>
      <c r="D26" t="s">
        <v>58</v>
      </c>
      <c r="E26" t="s">
        <v>76</v>
      </c>
      <c r="F26" s="3">
        <v>3000000</v>
      </c>
      <c r="G26" s="5">
        <v>2000000</v>
      </c>
      <c r="H26" s="7">
        <f>SUM(F26+G26)</f>
        <v>5000000</v>
      </c>
      <c r="I26">
        <v>3</v>
      </c>
      <c r="J26" s="5">
        <v>1666666.66666666</v>
      </c>
    </row>
    <row r="27" spans="1:10" x14ac:dyDescent="0.35">
      <c r="A27">
        <f>ROW()-1</f>
        <v>26</v>
      </c>
      <c r="B27" t="s">
        <v>33</v>
      </c>
      <c r="C27" t="s">
        <v>45</v>
      </c>
      <c r="D27" t="s">
        <v>59</v>
      </c>
      <c r="E27" t="s">
        <v>72</v>
      </c>
      <c r="F27" s="3">
        <v>3000000</v>
      </c>
      <c r="G27" s="5">
        <v>2000000</v>
      </c>
      <c r="H27" s="7">
        <f>SUM(F27+G27)</f>
        <v>5000000</v>
      </c>
      <c r="I27">
        <v>3</v>
      </c>
      <c r="J27" s="5">
        <v>1666666.66666666</v>
      </c>
    </row>
    <row r="28" spans="1:10" x14ac:dyDescent="0.35">
      <c r="A28">
        <f>ROW()-1</f>
        <v>27</v>
      </c>
      <c r="B28" t="s">
        <v>34</v>
      </c>
      <c r="C28" t="s">
        <v>45</v>
      </c>
      <c r="D28" t="s">
        <v>60</v>
      </c>
      <c r="E28" t="s">
        <v>72</v>
      </c>
      <c r="F28" s="3">
        <v>3000000</v>
      </c>
      <c r="G28" s="5">
        <v>2000000</v>
      </c>
      <c r="H28" s="7">
        <f>SUM(F28+G28)</f>
        <v>5000000</v>
      </c>
      <c r="I28">
        <v>3</v>
      </c>
      <c r="J28" s="5">
        <v>1666666.66666666</v>
      </c>
    </row>
    <row r="29" spans="1:10" x14ac:dyDescent="0.35">
      <c r="A29">
        <f>ROW()-1</f>
        <v>28</v>
      </c>
      <c r="B29" t="s">
        <v>35</v>
      </c>
      <c r="C29" t="s">
        <v>45</v>
      </c>
      <c r="D29" t="s">
        <v>61</v>
      </c>
      <c r="E29" t="s">
        <v>72</v>
      </c>
      <c r="F29" s="3">
        <v>3000000</v>
      </c>
      <c r="G29" s="5">
        <v>2000000</v>
      </c>
      <c r="H29" s="7">
        <f>SUM(F29+G29)</f>
        <v>5000000</v>
      </c>
      <c r="I29">
        <v>3</v>
      </c>
      <c r="J29" s="5">
        <v>1666666.66666666</v>
      </c>
    </row>
    <row r="30" spans="1:10" x14ac:dyDescent="0.35">
      <c r="A30">
        <f>ROW()-1</f>
        <v>29</v>
      </c>
      <c r="B30" t="s">
        <v>36</v>
      </c>
      <c r="C30" t="s">
        <v>45</v>
      </c>
      <c r="D30" t="s">
        <v>62</v>
      </c>
      <c r="E30" t="s">
        <v>72</v>
      </c>
      <c r="F30" s="3">
        <v>3000000</v>
      </c>
      <c r="G30" s="5">
        <v>2000000</v>
      </c>
      <c r="H30" s="7">
        <f>SUM(F30+G30)</f>
        <v>5000000</v>
      </c>
      <c r="I30">
        <v>3</v>
      </c>
      <c r="J30" s="5">
        <v>1666666.66666666</v>
      </c>
    </row>
    <row r="31" spans="1:10" x14ac:dyDescent="0.35">
      <c r="A31">
        <f>ROW()-1</f>
        <v>30</v>
      </c>
      <c r="B31" t="s">
        <v>37</v>
      </c>
      <c r="C31" t="s">
        <v>46</v>
      </c>
      <c r="D31" t="s">
        <v>63</v>
      </c>
      <c r="E31" t="s">
        <v>72</v>
      </c>
      <c r="F31" s="3">
        <v>3000000</v>
      </c>
      <c r="G31" s="5">
        <v>2000000</v>
      </c>
      <c r="H31" s="7">
        <f>SUM(F31+G31)</f>
        <v>5000000</v>
      </c>
      <c r="I31">
        <v>3</v>
      </c>
      <c r="J31" s="5">
        <v>1666666.66666666</v>
      </c>
    </row>
    <row r="32" spans="1:10" x14ac:dyDescent="0.35">
      <c r="A32">
        <f>ROW()-1</f>
        <v>31</v>
      </c>
      <c r="B32" t="s">
        <v>38</v>
      </c>
      <c r="C32" t="s">
        <v>46</v>
      </c>
      <c r="D32" t="s">
        <v>64</v>
      </c>
      <c r="E32" t="s">
        <v>72</v>
      </c>
      <c r="F32" s="3">
        <v>3000000</v>
      </c>
      <c r="G32" s="5">
        <v>2000000</v>
      </c>
      <c r="H32" s="7">
        <f>SUM(F32+G32)</f>
        <v>5000000</v>
      </c>
      <c r="I32">
        <v>3</v>
      </c>
      <c r="J32" s="5">
        <v>1666666.66666666</v>
      </c>
    </row>
    <row r="33" spans="1:10" x14ac:dyDescent="0.35">
      <c r="A33">
        <f>ROW()-1</f>
        <v>32</v>
      </c>
      <c r="B33" t="s">
        <v>39</v>
      </c>
      <c r="C33" t="s">
        <v>46</v>
      </c>
      <c r="D33" t="s">
        <v>65</v>
      </c>
      <c r="E33" t="s">
        <v>72</v>
      </c>
      <c r="F33" s="3">
        <v>3000000</v>
      </c>
      <c r="G33" s="5">
        <v>2000000</v>
      </c>
      <c r="H33" s="7">
        <f>SUM(F33+G33)</f>
        <v>5000000</v>
      </c>
      <c r="I33">
        <v>3</v>
      </c>
      <c r="J33" s="5">
        <v>1666666.66666666</v>
      </c>
    </row>
    <row r="34" spans="1:10" x14ac:dyDescent="0.35">
      <c r="D34" s="6"/>
    </row>
  </sheetData>
  <sortState xmlns:xlrd2="http://schemas.microsoft.com/office/spreadsheetml/2017/richdata2" ref="A2:J34">
    <sortCondition descending="1" ref="F2:F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84D9-4D19-476C-9864-34C6CAA629DE}">
  <dimension ref="A1:D5"/>
  <sheetViews>
    <sheetView workbookViewId="0">
      <selection activeCell="A8" sqref="A8"/>
    </sheetView>
  </sheetViews>
  <sheetFormatPr defaultRowHeight="14.5" x14ac:dyDescent="0.35"/>
  <cols>
    <col min="1" max="1" width="15.6328125" customWidth="1"/>
    <col min="2" max="2" width="19.81640625" customWidth="1"/>
    <col min="3" max="3" width="15.81640625" bestFit="1" customWidth="1"/>
    <col min="4" max="4" width="19.90625" style="3" customWidth="1"/>
  </cols>
  <sheetData>
    <row r="1" spans="1:4" x14ac:dyDescent="0.35">
      <c r="A1" s="9" t="s">
        <v>83</v>
      </c>
      <c r="B1" s="10" t="s">
        <v>84</v>
      </c>
      <c r="C1" s="10" t="s">
        <v>6</v>
      </c>
      <c r="D1" s="11" t="s">
        <v>8</v>
      </c>
    </row>
    <row r="2" spans="1:4" x14ac:dyDescent="0.35">
      <c r="A2" s="12" t="s">
        <v>79</v>
      </c>
      <c r="B2" s="13">
        <f>MIN('Main Dataset'!F2:F33)</f>
        <v>3000000</v>
      </c>
      <c r="C2" s="13">
        <f>MIN('Main Dataset'!H2:H33)</f>
        <v>5000000</v>
      </c>
      <c r="D2" s="14">
        <f>MIN('Main Dataset'!J2:J33)</f>
        <v>1666666.66666666</v>
      </c>
    </row>
    <row r="3" spans="1:4" x14ac:dyDescent="0.35">
      <c r="A3" s="12" t="s">
        <v>80</v>
      </c>
      <c r="B3" s="13">
        <f>MAX('Main Dataset'!F2:F33)</f>
        <v>114600000</v>
      </c>
      <c r="C3" s="13">
        <f>MAX('Main Dataset'!H2:H33)</f>
        <v>116600000</v>
      </c>
      <c r="D3" s="14">
        <f>MAX('Main Dataset'!J2:J33)</f>
        <v>16657142.8571428</v>
      </c>
    </row>
    <row r="4" spans="1:4" x14ac:dyDescent="0.35">
      <c r="A4" s="12" t="s">
        <v>81</v>
      </c>
      <c r="B4" s="13">
        <f>AVERAGE('Main Dataset'!F2:F33)</f>
        <v>31240625</v>
      </c>
      <c r="C4" s="13">
        <f>AVERAGE('Main Dataset'!H2:H33)</f>
        <v>33240625</v>
      </c>
      <c r="D4" s="14">
        <f>AVERAGE('Main Dataset'!J2:J33)</f>
        <v>7012842.26190475</v>
      </c>
    </row>
    <row r="5" spans="1:4" x14ac:dyDescent="0.35">
      <c r="A5" s="15" t="s">
        <v>82</v>
      </c>
      <c r="B5" s="16">
        <f>MEDIAN('Main Dataset'!F2:F33)</f>
        <v>24000000</v>
      </c>
      <c r="C5" s="16">
        <f>MEDIAN('Main Dataset'!H2:H33)</f>
        <v>26000000</v>
      </c>
      <c r="D5" s="17">
        <f>MEDIAN('Main Dataset'!J2:J33)</f>
        <v>6066666.6666666307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2587-BB45-4FC5-A527-52737A7503A2}">
  <dimension ref="A1:E7"/>
  <sheetViews>
    <sheetView tabSelected="1" workbookViewId="0">
      <selection activeCell="C12" sqref="C12"/>
    </sheetView>
  </sheetViews>
  <sheetFormatPr defaultRowHeight="14.5" x14ac:dyDescent="0.35"/>
  <cols>
    <col min="1" max="1" width="25.453125" bestFit="1" customWidth="1"/>
    <col min="2" max="2" width="20.08984375" style="3" customWidth="1"/>
    <col min="3" max="3" width="21.81640625" style="3" customWidth="1"/>
    <col min="4" max="4" width="17.453125" style="21" customWidth="1"/>
  </cols>
  <sheetData>
    <row r="1" spans="1:5" x14ac:dyDescent="0.35">
      <c r="A1" s="19" t="s">
        <v>1</v>
      </c>
      <c r="B1" s="2" t="s">
        <v>85</v>
      </c>
      <c r="C1" s="2" t="s">
        <v>86</v>
      </c>
      <c r="D1" s="20" t="s">
        <v>87</v>
      </c>
      <c r="E1" s="1"/>
    </row>
    <row r="2" spans="1:5" x14ac:dyDescent="0.35">
      <c r="A2" s="18" t="s">
        <v>89</v>
      </c>
      <c r="B2" s="3">
        <f>SUMIF('Main Dataset'!C:C, "UEFA", 'Main Dataset'!F:F)</f>
        <v>603500000</v>
      </c>
      <c r="C2" s="3">
        <f>AVERAGEIF('Main Dataset'!C:C, "UEFA", 'Main Dataset'!F:F)</f>
        <v>50291666.666666664</v>
      </c>
      <c r="D2" s="21">
        <f>COUNTIF('Main Dataset'!C:C, LEFT(A2, 4))</f>
        <v>12</v>
      </c>
    </row>
    <row r="3" spans="1:5" x14ac:dyDescent="0.35">
      <c r="A3" s="18" t="s">
        <v>90</v>
      </c>
      <c r="B3" s="3">
        <f>SUMIF('Main Dataset'!C:C, "CONMEBOL", 'Main Dataset'!F:F)</f>
        <v>215000000</v>
      </c>
      <c r="C3" s="3">
        <f>AVERAGEIF('Main Dataset'!C:C, "CONMEBOL", 'Main Dataset'!F:F)</f>
        <v>35833333.333333336</v>
      </c>
      <c r="D3">
        <f>COUNTIF('Main Dataset'!C:C, "CONMEBOL")</f>
        <v>6</v>
      </c>
    </row>
    <row r="4" spans="1:5" x14ac:dyDescent="0.35">
      <c r="A4" s="18" t="s">
        <v>46</v>
      </c>
      <c r="B4" s="3">
        <f>SUMIF('Main Dataset'!C:C, "AFC", 'Main Dataset'!F:F)</f>
        <v>67200000</v>
      </c>
      <c r="C4" s="3">
        <f>AVERAGEIF('Main Dataset'!C:C, "AFC", 'Main Dataset'!F:F)</f>
        <v>16800000</v>
      </c>
      <c r="D4" s="21">
        <f>COUNTIF('Main Dataset'!C:C, "AFC")</f>
        <v>4</v>
      </c>
    </row>
    <row r="5" spans="1:5" x14ac:dyDescent="0.35">
      <c r="A5" s="18" t="s">
        <v>91</v>
      </c>
      <c r="B5" s="3">
        <f>SUMIF('Main Dataset'!C:C, "CAF", 'Main Dataset'!F:F)</f>
        <v>12000000</v>
      </c>
      <c r="C5" s="3">
        <f>AVERAGEIF('Main Dataset'!C:C, "CAF", 'Main Dataset'!F:F)</f>
        <v>3000000</v>
      </c>
      <c r="D5" s="21">
        <f>COUNTIF('Main Dataset'!C:C, "CAF")</f>
        <v>4</v>
      </c>
    </row>
    <row r="6" spans="1:5" x14ac:dyDescent="0.35">
      <c r="A6" s="18" t="s">
        <v>88</v>
      </c>
      <c r="B6" s="3">
        <f>SUMIF('Main Dataset'!C:C, "CONCACAF", 'Main Dataset'!F:F)</f>
        <v>99000000</v>
      </c>
      <c r="C6" s="3">
        <f>AVERAGEIF('Main Dataset'!C:C, "CONCACAF", 'Main Dataset'!F:F)</f>
        <v>19800000</v>
      </c>
      <c r="D6" s="21">
        <f>COUNTIF('Main Dataset'!C:C, "CONCACAF")</f>
        <v>5</v>
      </c>
    </row>
    <row r="7" spans="1:5" x14ac:dyDescent="0.35">
      <c r="A7" s="18" t="s">
        <v>42</v>
      </c>
      <c r="B7" s="3">
        <f>SUMIF('Main Dataset'!C:C, "OFC", 'Main Dataset'!F:F)</f>
        <v>3000000</v>
      </c>
      <c r="C7" s="3">
        <f>AVERAGEIF('Main Dataset'!C:C, "OFC", 'Main Dataset'!F:F)</f>
        <v>3000000</v>
      </c>
      <c r="D7" s="21">
        <f>COUNTIF('Main Dataset'!C:C, "OFC")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Dataset</vt:lpstr>
      <vt:lpstr>Summary statistics </vt:lpstr>
      <vt:lpstr>Prize Money by Confederation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2025-07-19T14:52:21Z</dcterms:created>
  <dcterms:modified xsi:type="dcterms:W3CDTF">2025-07-19T16:30:30Z</dcterms:modified>
</cp:coreProperties>
</file>