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taga\Downloads\"/>
    </mc:Choice>
  </mc:AlternateContent>
  <xr:revisionPtr revIDLastSave="0" documentId="13_ncr:1_{9B73E746-F788-4A0B-8DC2-775F39A8EEB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ject 1" sheetId="1" r:id="rId1"/>
    <sheet name="Project 2" sheetId="2" r:id="rId2"/>
    <sheet name="Project 3" sheetId="3" r:id="rId3"/>
    <sheet name="Project 4" sheetId="4" r:id="rId4"/>
    <sheet name="Project 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" i="5" l="1"/>
  <c r="N20" i="5" s="1"/>
  <c r="D19" i="5"/>
  <c r="E19" i="5" s="1"/>
  <c r="F19" i="5" s="1"/>
  <c r="G19" i="5" s="1"/>
  <c r="H19" i="5" s="1"/>
  <c r="I19" i="5" s="1"/>
  <c r="J19" i="5" s="1"/>
  <c r="K19" i="5" s="1"/>
  <c r="L19" i="5" s="1"/>
  <c r="M19" i="5" s="1"/>
  <c r="N19" i="5" s="1"/>
  <c r="O19" i="5" s="1"/>
  <c r="P19" i="5" s="1"/>
  <c r="AC17" i="4"/>
  <c r="X17" i="4"/>
  <c r="W17" i="4"/>
  <c r="R17" i="4"/>
  <c r="Q17" i="4"/>
  <c r="L17" i="4"/>
  <c r="K17" i="4"/>
  <c r="F17" i="4"/>
  <c r="E17" i="4"/>
  <c r="D17" i="4"/>
  <c r="AB17" i="4" s="1"/>
  <c r="D16" i="4"/>
  <c r="E16" i="4" s="1"/>
  <c r="F16" i="4" s="1"/>
  <c r="G16" i="4" s="1"/>
  <c r="H16" i="4" s="1"/>
  <c r="I16" i="4" s="1"/>
  <c r="J16" i="4" s="1"/>
  <c r="K16" i="4" s="1"/>
  <c r="L16" i="4" s="1"/>
  <c r="M16" i="4" s="1"/>
  <c r="N16" i="4" s="1"/>
  <c r="O16" i="4" s="1"/>
  <c r="P16" i="4" s="1"/>
  <c r="Q16" i="4" s="1"/>
  <c r="R16" i="4" s="1"/>
  <c r="S16" i="4" s="1"/>
  <c r="T16" i="4" s="1"/>
  <c r="U16" i="4" s="1"/>
  <c r="V16" i="4" s="1"/>
  <c r="W16" i="4" s="1"/>
  <c r="X16" i="4" s="1"/>
  <c r="Y16" i="4" s="1"/>
  <c r="Z16" i="4" s="1"/>
  <c r="AA16" i="4" s="1"/>
  <c r="AB16" i="4" s="1"/>
  <c r="AC16" i="4" s="1"/>
  <c r="R19" i="3"/>
  <c r="Q19" i="3"/>
  <c r="L19" i="3"/>
  <c r="K19" i="3"/>
  <c r="F19" i="3"/>
  <c r="E19" i="3"/>
  <c r="D19" i="3"/>
  <c r="J19" i="3" s="1"/>
  <c r="D18" i="3"/>
  <c r="E18" i="3" s="1"/>
  <c r="F18" i="3" s="1"/>
  <c r="G18" i="3" s="1"/>
  <c r="H18" i="3" s="1"/>
  <c r="I18" i="3" s="1"/>
  <c r="J18" i="3" s="1"/>
  <c r="K18" i="3" s="1"/>
  <c r="L18" i="3" s="1"/>
  <c r="M18" i="3" s="1"/>
  <c r="N18" i="3" s="1"/>
  <c r="O18" i="3" s="1"/>
  <c r="P18" i="3" s="1"/>
  <c r="Q18" i="3" s="1"/>
  <c r="R18" i="3" s="1"/>
  <c r="S18" i="3" s="1"/>
  <c r="D18" i="2"/>
  <c r="E18" i="2" s="1"/>
  <c r="F18" i="2" s="1"/>
  <c r="G18" i="2" s="1"/>
  <c r="H18" i="2" s="1"/>
  <c r="I18" i="2" s="1"/>
  <c r="J18" i="2" s="1"/>
  <c r="K18" i="2" s="1"/>
  <c r="L18" i="2" s="1"/>
  <c r="M18" i="2" s="1"/>
  <c r="N18" i="2" s="1"/>
  <c r="O18" i="2" s="1"/>
  <c r="P18" i="2" s="1"/>
  <c r="Q18" i="2" s="1"/>
  <c r="R18" i="2" s="1"/>
  <c r="S18" i="2" s="1"/>
  <c r="R19" i="2"/>
  <c r="S19" i="2"/>
  <c r="M19" i="2"/>
  <c r="L19" i="2"/>
  <c r="H19" i="2"/>
  <c r="G19" i="2"/>
  <c r="F19" i="2"/>
  <c r="D19" i="2"/>
  <c r="Q19" i="2" s="1"/>
  <c r="I14" i="1"/>
  <c r="H14" i="1"/>
  <c r="E13" i="1"/>
  <c r="F13" i="1"/>
  <c r="G13" i="1"/>
  <c r="H13" i="1"/>
  <c r="I13" i="1"/>
  <c r="J13" i="1"/>
  <c r="D14" i="1"/>
  <c r="J14" i="1" s="1"/>
  <c r="D13" i="1"/>
  <c r="P20" i="5" l="1"/>
  <c r="O20" i="5"/>
  <c r="M19" i="3"/>
  <c r="G17" i="4"/>
  <c r="S17" i="4"/>
  <c r="E14" i="1"/>
  <c r="I19" i="2"/>
  <c r="N19" i="3"/>
  <c r="H17" i="4"/>
  <c r="T17" i="4"/>
  <c r="F14" i="1"/>
  <c r="J19" i="2"/>
  <c r="O19" i="3"/>
  <c r="I17" i="4"/>
  <c r="U17" i="4"/>
  <c r="E20" i="5"/>
  <c r="G14" i="1"/>
  <c r="K19" i="2"/>
  <c r="P19" i="3"/>
  <c r="J17" i="4"/>
  <c r="V17" i="4"/>
  <c r="F20" i="5"/>
  <c r="G20" i="5"/>
  <c r="H20" i="5"/>
  <c r="N19" i="2"/>
  <c r="G19" i="3"/>
  <c r="S19" i="3"/>
  <c r="M17" i="4"/>
  <c r="Y17" i="4"/>
  <c r="I20" i="5"/>
  <c r="O19" i="2"/>
  <c r="H19" i="3"/>
  <c r="N17" i="4"/>
  <c r="Z17" i="4"/>
  <c r="J20" i="5"/>
  <c r="P19" i="2"/>
  <c r="I19" i="3"/>
  <c r="O17" i="4"/>
  <c r="AA17" i="4"/>
  <c r="K20" i="5"/>
  <c r="E19" i="2"/>
  <c r="P17" i="4"/>
  <c r="L20" i="5"/>
  <c r="M20" i="5"/>
</calcChain>
</file>

<file path=xl/sharedStrings.xml><?xml version="1.0" encoding="utf-8"?>
<sst xmlns="http://schemas.openxmlformats.org/spreadsheetml/2006/main" count="154" uniqueCount="75">
  <si>
    <t>Backlog ID</t>
  </si>
  <si>
    <t>User Stories</t>
  </si>
  <si>
    <t>Project 1 Burndown Chart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</si>
  <si>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</si>
  <si>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</si>
  <si>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</si>
  <si>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</si>
  <si>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</si>
  <si>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</si>
  <si>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</si>
  <si>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</si>
  <si>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Training</t>
  </si>
  <si>
    <t>Create and Configure GitHub Repository</t>
  </si>
  <si>
    <t>Add a ReadME.md file to the repository</t>
  </si>
  <si>
    <t>Create and configure GitHub project</t>
  </si>
  <si>
    <t>Create and populate project views</t>
  </si>
  <si>
    <t>Create and configure project charts</t>
  </si>
  <si>
    <t>Remaining Effort</t>
  </si>
  <si>
    <t>Ideal Trend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</si>
  <si>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</si>
  <si>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</si>
  <si>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</si>
  <si>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</si>
  <si>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</si>
  <si>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</si>
  <si>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</si>
  <si>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</si>
  <si>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</si>
  <si>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Project Progress</t>
  </si>
  <si>
    <t>Configure the Database</t>
  </si>
  <si>
    <t>Create the API project</t>
  </si>
  <si>
    <t>Connect the API to the data source</t>
  </si>
  <si>
    <t>Build Device Management Functionality</t>
  </si>
  <si>
    <t>Build Zone Management Functionality</t>
  </si>
  <si>
    <t>Build Category Management Functionality</t>
  </si>
  <si>
    <t>Security</t>
  </si>
  <si>
    <t>Web API Cloud Hosting</t>
  </si>
  <si>
    <t>Project Documentation</t>
  </si>
  <si>
    <t>Ideal trend</t>
  </si>
  <si>
    <t>Backlog ID+B5:T14</t>
  </si>
  <si>
    <t>Access the existing project</t>
  </si>
  <si>
    <t>Connect the Web App to the data source</t>
  </si>
  <si>
    <t>Create Repository Classes</t>
  </si>
  <si>
    <t>Transfer data access operations</t>
  </si>
  <si>
    <t>Implement repository classes</t>
  </si>
  <si>
    <t>Project 3 Burndown Chat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</si>
  <si>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</si>
  <si>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</si>
  <si>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</si>
  <si>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</si>
  <si>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</si>
  <si>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</si>
  <si>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</si>
  <si>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</si>
  <si>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</si>
  <si>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</si>
  <si>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Create the Project</t>
  </si>
  <si>
    <t>Read the input data</t>
  </si>
  <si>
    <t>UI Automation</t>
  </si>
  <si>
    <t>Record Results</t>
  </si>
  <si>
    <t>Deploy Solution</t>
  </si>
  <si>
    <t>Project 4 Burndown Chat</t>
  </si>
  <si>
    <t>Project 5 Burndown Chat</t>
  </si>
  <si>
    <t>Initial Estimation</t>
  </si>
  <si>
    <t>Create the Reporting Project</t>
  </si>
  <si>
    <t>Configure the Report</t>
  </si>
  <si>
    <t>Configure the Connection to Data Sources</t>
  </si>
  <si>
    <t>Implement Data Manipulation</t>
  </si>
  <si>
    <t>High-Level Metrics</t>
  </si>
  <si>
    <t>Device Monitoring</t>
  </si>
  <si>
    <t>Device Registration</t>
  </si>
  <si>
    <t>Filtering</t>
  </si>
  <si>
    <t>Project 2 Burndown Chat</t>
  </si>
  <si>
    <t>Acrual Effort</t>
  </si>
  <si>
    <t>;'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</si>
</sst>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24"/>
      <color theme="1"/>
      <name val="Calibri"/>
      <family val="2"/>
      <scheme val="minor"/>
    </font>
    <font>
      <sz val="22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8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8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</cellStyleXfs>
  <cellXfs count="6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9" xfId="0" applyBorder="1" applyAlignment="1">
      <alignment horizontal="center" vertical="center"/>
    </xf>
    <xf numFmtId="0" fontId="0" fillId="0" borderId="9" xfId="0" applyBorder="1"/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 applyAlignment="1">
      <alignment wrapText="1"/>
    </xf>
    <xf numFmtId="0" fontId="0" fillId="0" borderId="2" xfId="0" applyBorder="1" applyAlignment="1">
      <alignment horizontal="center"/>
    </xf>
    <xf numFmtId="0" fontId="0" fillId="2" borderId="4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9" xfId="0" applyFill="1" applyBorder="1"/>
    <xf numFmtId="0" fontId="0" fillId="3" borderId="1" xfId="0" applyFill="1" applyBorder="1"/>
    <xf numFmtId="0" fontId="0" fillId="3" borderId="2" xfId="0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0" fillId="3" borderId="9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7" fontId="1" fillId="2" borderId="4" xfId="0" applyNumberFormat="1" applyFont="1" applyFill="1" applyBorder="1"/>
    <xf numFmtId="17" fontId="1" fillId="2" borderId="5" xfId="0" applyNumberFormat="1" applyFont="1" applyFill="1" applyBorder="1"/>
    <xf numFmtId="0" fontId="8" fillId="5" borderId="4" xfId="1" applyBorder="1"/>
    <xf numFmtId="0" fontId="2" fillId="7" borderId="7" xfId="3" applyBorder="1"/>
    <xf numFmtId="0" fontId="2" fillId="6" borderId="7" xfId="2" applyBorder="1"/>
    <xf numFmtId="0" fontId="2" fillId="8" borderId="4" xfId="4" applyBorder="1"/>
    <xf numFmtId="0" fontId="2" fillId="7" borderId="10" xfId="3" applyBorder="1"/>
    <xf numFmtId="0" fontId="8" fillId="5" borderId="1" xfId="1" applyBorder="1"/>
    <xf numFmtId="0" fontId="2" fillId="7" borderId="1" xfId="3" applyBorder="1"/>
    <xf numFmtId="0" fontId="8" fillId="5" borderId="4" xfId="1" applyBorder="1" applyAlignment="1">
      <alignment horizontal="center" vertical="center"/>
    </xf>
    <xf numFmtId="0" fontId="2" fillId="7" borderId="7" xfId="3" applyBorder="1" applyAlignment="1">
      <alignment horizontal="center" vertical="center"/>
    </xf>
    <xf numFmtId="2" fontId="2" fillId="7" borderId="7" xfId="3" applyNumberFormat="1" applyBorder="1"/>
    <xf numFmtId="0" fontId="2" fillId="7" borderId="6" xfId="3" applyBorder="1" applyAlignment="1">
      <alignment horizontal="center"/>
    </xf>
    <xf numFmtId="0" fontId="2" fillId="7" borderId="7" xfId="3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8" fillId="5" borderId="3" xfId="1" applyBorder="1" applyAlignment="1">
      <alignment horizontal="center"/>
    </xf>
    <xf numFmtId="0" fontId="8" fillId="5" borderId="4" xfId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2" fillId="7" borderId="1" xfId="3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8" fillId="5" borderId="1" xfId="1" applyBorder="1" applyAlignment="1">
      <alignment horizontal="center"/>
    </xf>
    <xf numFmtId="0" fontId="2" fillId="7" borderId="10" xfId="3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2" fillId="8" borderId="3" xfId="4" applyBorder="1" applyAlignment="1">
      <alignment horizontal="center"/>
    </xf>
    <xf numFmtId="0" fontId="2" fillId="8" borderId="4" xfId="4" applyBorder="1" applyAlignment="1">
      <alignment horizontal="center"/>
    </xf>
    <xf numFmtId="0" fontId="2" fillId="6" borderId="6" xfId="2" applyBorder="1" applyAlignment="1">
      <alignment horizontal="center"/>
    </xf>
    <xf numFmtId="0" fontId="2" fillId="6" borderId="7" xfId="2" applyBorder="1" applyAlignment="1">
      <alignment horizontal="center"/>
    </xf>
    <xf numFmtId="15" fontId="0" fillId="2" borderId="4" xfId="0" applyNumberFormat="1" applyFill="1" applyBorder="1"/>
    <xf numFmtId="15" fontId="1" fillId="2" borderId="4" xfId="0" applyNumberFormat="1" applyFont="1" applyFill="1" applyBorder="1"/>
  </cellXfs>
  <cellStyles count="5">
    <cellStyle name="60% - Accent6" xfId="4" builtinId="52"/>
    <cellStyle name="Accent1" xfId="2" builtinId="29"/>
    <cellStyle name="Accent5" xfId="3" builtinId="45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1 Burndown</a:t>
            </a:r>
            <a:r>
              <a:rPr lang="en-US" baseline="0"/>
              <a:t> Chat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Remaining Effort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'Project 1'!$D$6:$J$6</c:f>
              <c:strCache>
                <c:ptCount val="7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</c:strCache>
            </c:strRef>
          </c:cat>
          <c:val>
            <c:numRef>
              <c:f>'Project 1'!$D$13:$J$13</c:f>
              <c:numCache>
                <c:formatCode>General</c:formatCode>
                <c:ptCount val="7"/>
                <c:pt idx="0">
                  <c:v>11</c:v>
                </c:pt>
                <c:pt idx="1">
                  <c:v>3</c:v>
                </c:pt>
                <c:pt idx="2">
                  <c:v>2.5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35-457A-A929-96A7B4453D72}"/>
            </c:ext>
          </c:extLst>
        </c:ser>
        <c:ser>
          <c:idx val="1"/>
          <c:order val="1"/>
          <c:tx>
            <c:v>Ideal trend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'Project 1'!$D$6:$J$6</c:f>
              <c:strCache>
                <c:ptCount val="7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</c:strCache>
            </c:strRef>
          </c:cat>
          <c:val>
            <c:numRef>
              <c:f>'Project 1'!$D$14:$J$14</c:f>
              <c:numCache>
                <c:formatCode>0.00</c:formatCode>
                <c:ptCount val="7"/>
                <c:pt idx="0" formatCode="General">
                  <c:v>11</c:v>
                </c:pt>
                <c:pt idx="1">
                  <c:v>9.1666666666666661</c:v>
                </c:pt>
                <c:pt idx="2">
                  <c:v>7.3333333333333339</c:v>
                </c:pt>
                <c:pt idx="3" formatCode="General">
                  <c:v>5.5</c:v>
                </c:pt>
                <c:pt idx="4">
                  <c:v>3.666666666666667</c:v>
                </c:pt>
                <c:pt idx="5">
                  <c:v>1.8333333333333339</c:v>
                </c:pt>
                <c:pt idx="6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35-457A-A929-96A7B4453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565807"/>
        <c:axId val="1331570383"/>
      </c:lineChart>
      <c:catAx>
        <c:axId val="133156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570383"/>
        <c:crosses val="autoZero"/>
        <c:auto val="1"/>
        <c:lblAlgn val="ctr"/>
        <c:lblOffset val="100"/>
        <c:noMultiLvlLbl val="0"/>
      </c:catAx>
      <c:valAx>
        <c:axId val="133157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56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2 Burndown Chat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Remaining Effort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'Project 2'!$D$6:$S$6</c:f>
              <c:strCache>
                <c:ptCount val="1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</c:strCache>
            </c:strRef>
          </c:cat>
          <c:val>
            <c:numRef>
              <c:f>'Project 2'!$D$18:$S$18</c:f>
              <c:numCache>
                <c:formatCode>General</c:formatCode>
                <c:ptCount val="16"/>
                <c:pt idx="0">
                  <c:v>51</c:v>
                </c:pt>
                <c:pt idx="1">
                  <c:v>48</c:v>
                </c:pt>
                <c:pt idx="2">
                  <c:v>44.75</c:v>
                </c:pt>
                <c:pt idx="3">
                  <c:v>44.75</c:v>
                </c:pt>
                <c:pt idx="4">
                  <c:v>41.5</c:v>
                </c:pt>
                <c:pt idx="5">
                  <c:v>39.25</c:v>
                </c:pt>
                <c:pt idx="6">
                  <c:v>35</c:v>
                </c:pt>
                <c:pt idx="7">
                  <c:v>32.75</c:v>
                </c:pt>
                <c:pt idx="8">
                  <c:v>28.5</c:v>
                </c:pt>
                <c:pt idx="9">
                  <c:v>26.25</c:v>
                </c:pt>
                <c:pt idx="10">
                  <c:v>23</c:v>
                </c:pt>
                <c:pt idx="11">
                  <c:v>19.75</c:v>
                </c:pt>
                <c:pt idx="12">
                  <c:v>17.5</c:v>
                </c:pt>
                <c:pt idx="13">
                  <c:v>15.25</c:v>
                </c:pt>
                <c:pt idx="14">
                  <c:v>13</c:v>
                </c:pt>
                <c:pt idx="15">
                  <c:v>12.75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E5-40F0-9F56-EA435C114FE5}"/>
            </c:ext>
          </c:extLst>
        </c:ser>
        <c:ser>
          <c:idx val="1"/>
          <c:order val="1"/>
          <c:tx>
            <c:v>Ideal trend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'Project 2'!$D$6:$S$6</c:f>
              <c:strCache>
                <c:ptCount val="1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</c:strCache>
            </c:strRef>
          </c:cat>
          <c:val>
            <c:numRef>
              <c:f>'Project 2'!$D$19:$S$19</c:f>
              <c:numCache>
                <c:formatCode>General</c:formatCode>
                <c:ptCount val="16"/>
                <c:pt idx="0">
                  <c:v>51</c:v>
                </c:pt>
                <c:pt idx="1">
                  <c:v>47.6</c:v>
                </c:pt>
                <c:pt idx="2">
                  <c:v>44.2</c:v>
                </c:pt>
                <c:pt idx="3">
                  <c:v>40.799999999999997</c:v>
                </c:pt>
                <c:pt idx="4">
                  <c:v>37.4</c:v>
                </c:pt>
                <c:pt idx="5">
                  <c:v>34</c:v>
                </c:pt>
                <c:pt idx="6">
                  <c:v>30.6</c:v>
                </c:pt>
                <c:pt idx="7">
                  <c:v>27.2</c:v>
                </c:pt>
                <c:pt idx="8">
                  <c:v>23.8</c:v>
                </c:pt>
                <c:pt idx="9">
                  <c:v>20.400000000000002</c:v>
                </c:pt>
                <c:pt idx="10">
                  <c:v>17</c:v>
                </c:pt>
                <c:pt idx="11">
                  <c:v>13.600000000000001</c:v>
                </c:pt>
                <c:pt idx="12">
                  <c:v>10.200000000000003</c:v>
                </c:pt>
                <c:pt idx="13">
                  <c:v>6.8000000000000043</c:v>
                </c:pt>
                <c:pt idx="14">
                  <c:v>3.3999999999999986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E5-40F0-9F56-EA435C114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762911"/>
        <c:axId val="1139770815"/>
      </c:lineChart>
      <c:catAx>
        <c:axId val="113976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770815"/>
        <c:crosses val="autoZero"/>
        <c:auto val="1"/>
        <c:lblAlgn val="ctr"/>
        <c:lblOffset val="100"/>
        <c:noMultiLvlLbl val="0"/>
      </c:catAx>
      <c:valAx>
        <c:axId val="113977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76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3 Burndown Chat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720025381442704E-2"/>
          <c:y val="0.10812045533340757"/>
          <c:w val="0.93595396729254998"/>
          <c:h val="0.74375425640756898"/>
        </c:manualLayout>
      </c:layout>
      <c:lineChart>
        <c:grouping val="standard"/>
        <c:varyColors val="0"/>
        <c:ser>
          <c:idx val="0"/>
          <c:order val="0"/>
          <c:tx>
            <c:v>Remaining Effort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'Project 3'!$D$7:$S$7</c:f>
              <c:strCache>
                <c:ptCount val="1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</c:strCache>
            </c:strRef>
          </c:cat>
          <c:val>
            <c:numRef>
              <c:f>'Project 3'!$D$18:$S$18</c:f>
              <c:numCache>
                <c:formatCode>General</c:formatCode>
                <c:ptCount val="16"/>
                <c:pt idx="0">
                  <c:v>35</c:v>
                </c:pt>
                <c:pt idx="1">
                  <c:v>33.75</c:v>
                </c:pt>
                <c:pt idx="2">
                  <c:v>31.5</c:v>
                </c:pt>
                <c:pt idx="3">
                  <c:v>29.25</c:v>
                </c:pt>
                <c:pt idx="4">
                  <c:v>26</c:v>
                </c:pt>
                <c:pt idx="5">
                  <c:v>23.75</c:v>
                </c:pt>
                <c:pt idx="6">
                  <c:v>22.5</c:v>
                </c:pt>
                <c:pt idx="7">
                  <c:v>19.25</c:v>
                </c:pt>
                <c:pt idx="8">
                  <c:v>17</c:v>
                </c:pt>
                <c:pt idx="9">
                  <c:v>13.75</c:v>
                </c:pt>
                <c:pt idx="10">
                  <c:v>11.5</c:v>
                </c:pt>
                <c:pt idx="11">
                  <c:v>7.25</c:v>
                </c:pt>
                <c:pt idx="12">
                  <c:v>5</c:v>
                </c:pt>
                <c:pt idx="13">
                  <c:v>4.75</c:v>
                </c:pt>
                <c:pt idx="14">
                  <c:v>4.5</c:v>
                </c:pt>
                <c:pt idx="15">
                  <c:v>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7E-4849-BAC4-D3554B15DCB1}"/>
            </c:ext>
          </c:extLst>
        </c:ser>
        <c:ser>
          <c:idx val="1"/>
          <c:order val="1"/>
          <c:tx>
            <c:v>Ideal trend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'Project 3'!$D$7:$S$7</c:f>
              <c:strCache>
                <c:ptCount val="1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</c:strCache>
            </c:strRef>
          </c:cat>
          <c:val>
            <c:numRef>
              <c:f>'Project 3'!$D$19:$S$19</c:f>
              <c:numCache>
                <c:formatCode>General</c:formatCode>
                <c:ptCount val="16"/>
                <c:pt idx="0">
                  <c:v>35</c:v>
                </c:pt>
                <c:pt idx="1">
                  <c:v>32.666666666666664</c:v>
                </c:pt>
                <c:pt idx="2">
                  <c:v>30.333333333333332</c:v>
                </c:pt>
                <c:pt idx="3">
                  <c:v>28</c:v>
                </c:pt>
                <c:pt idx="4">
                  <c:v>25.666666666666664</c:v>
                </c:pt>
                <c:pt idx="5">
                  <c:v>23.333333333333332</c:v>
                </c:pt>
                <c:pt idx="6">
                  <c:v>21</c:v>
                </c:pt>
                <c:pt idx="7">
                  <c:v>18.666666666666664</c:v>
                </c:pt>
                <c:pt idx="8">
                  <c:v>16.333333333333332</c:v>
                </c:pt>
                <c:pt idx="9">
                  <c:v>14</c:v>
                </c:pt>
                <c:pt idx="10">
                  <c:v>11.666666666666664</c:v>
                </c:pt>
                <c:pt idx="11">
                  <c:v>9.3333333333333321</c:v>
                </c:pt>
                <c:pt idx="12">
                  <c:v>7</c:v>
                </c:pt>
                <c:pt idx="13">
                  <c:v>4.6666666666666643</c:v>
                </c:pt>
                <c:pt idx="14">
                  <c:v>2.3333333333333286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7E-4849-BAC4-D3554B15D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566223"/>
        <c:axId val="1331569135"/>
      </c:lineChart>
      <c:catAx>
        <c:axId val="133156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569135"/>
        <c:crosses val="autoZero"/>
        <c:auto val="1"/>
        <c:lblAlgn val="ctr"/>
        <c:lblOffset val="100"/>
        <c:noMultiLvlLbl val="0"/>
      </c:catAx>
      <c:valAx>
        <c:axId val="133156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56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4 Burndown Chat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Remaining effort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'Project 4'!$D$7:$AC$7</c:f>
              <c:strCache>
                <c:ptCount val="2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  <c:pt idx="17">
                  <c:v>Day 17</c:v>
                </c:pt>
                <c:pt idx="18">
                  <c:v>Day 18</c:v>
                </c:pt>
                <c:pt idx="19">
                  <c:v>Day 19</c:v>
                </c:pt>
                <c:pt idx="20">
                  <c:v>Day 20</c:v>
                </c:pt>
                <c:pt idx="21">
                  <c:v>Day 21</c:v>
                </c:pt>
                <c:pt idx="22">
                  <c:v>Day 22</c:v>
                </c:pt>
                <c:pt idx="23">
                  <c:v>Day 23</c:v>
                </c:pt>
                <c:pt idx="24">
                  <c:v>Day 24</c:v>
                </c:pt>
                <c:pt idx="25">
                  <c:v>Day 25</c:v>
                </c:pt>
              </c:strCache>
            </c:strRef>
          </c:cat>
          <c:val>
            <c:numRef>
              <c:f>'Project 4'!$D$16:$AC$16</c:f>
              <c:numCache>
                <c:formatCode>General</c:formatCode>
                <c:ptCount val="26"/>
                <c:pt idx="0">
                  <c:v>42</c:v>
                </c:pt>
                <c:pt idx="1">
                  <c:v>40.75</c:v>
                </c:pt>
                <c:pt idx="2">
                  <c:v>38.5</c:v>
                </c:pt>
                <c:pt idx="3">
                  <c:v>38.25</c:v>
                </c:pt>
                <c:pt idx="4">
                  <c:v>38</c:v>
                </c:pt>
                <c:pt idx="5">
                  <c:v>33.75</c:v>
                </c:pt>
                <c:pt idx="6">
                  <c:v>28.5</c:v>
                </c:pt>
                <c:pt idx="7">
                  <c:v>28.25</c:v>
                </c:pt>
                <c:pt idx="8">
                  <c:v>28</c:v>
                </c:pt>
                <c:pt idx="9">
                  <c:v>27.75</c:v>
                </c:pt>
                <c:pt idx="10">
                  <c:v>25.5</c:v>
                </c:pt>
                <c:pt idx="11">
                  <c:v>23.25</c:v>
                </c:pt>
                <c:pt idx="12">
                  <c:v>21</c:v>
                </c:pt>
                <c:pt idx="13">
                  <c:v>18.75</c:v>
                </c:pt>
                <c:pt idx="14">
                  <c:v>18.5</c:v>
                </c:pt>
                <c:pt idx="15">
                  <c:v>18.25</c:v>
                </c:pt>
                <c:pt idx="16">
                  <c:v>18</c:v>
                </c:pt>
                <c:pt idx="17">
                  <c:v>17.75</c:v>
                </c:pt>
                <c:pt idx="18">
                  <c:v>17.5</c:v>
                </c:pt>
                <c:pt idx="19">
                  <c:v>17.25</c:v>
                </c:pt>
                <c:pt idx="20">
                  <c:v>17</c:v>
                </c:pt>
                <c:pt idx="21">
                  <c:v>16.75</c:v>
                </c:pt>
                <c:pt idx="22">
                  <c:v>16.5</c:v>
                </c:pt>
                <c:pt idx="23">
                  <c:v>16.25</c:v>
                </c:pt>
                <c:pt idx="24">
                  <c:v>16</c:v>
                </c:pt>
                <c:pt idx="25">
                  <c:v>15.75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0-40F5-ACCD-E1F14BFADDA7}"/>
            </c:ext>
          </c:extLst>
        </c:ser>
        <c:ser>
          <c:idx val="1"/>
          <c:order val="1"/>
          <c:tx>
            <c:v>Ideal trend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'Project 4'!$D$7:$AC$7</c:f>
              <c:strCache>
                <c:ptCount val="2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  <c:pt idx="17">
                  <c:v>Day 17</c:v>
                </c:pt>
                <c:pt idx="18">
                  <c:v>Day 18</c:v>
                </c:pt>
                <c:pt idx="19">
                  <c:v>Day 19</c:v>
                </c:pt>
                <c:pt idx="20">
                  <c:v>Day 20</c:v>
                </c:pt>
                <c:pt idx="21">
                  <c:v>Day 21</c:v>
                </c:pt>
                <c:pt idx="22">
                  <c:v>Day 22</c:v>
                </c:pt>
                <c:pt idx="23">
                  <c:v>Day 23</c:v>
                </c:pt>
                <c:pt idx="24">
                  <c:v>Day 24</c:v>
                </c:pt>
                <c:pt idx="25">
                  <c:v>Day 25</c:v>
                </c:pt>
              </c:strCache>
            </c:strRef>
          </c:cat>
          <c:val>
            <c:numRef>
              <c:f>'Project 4'!$D$17:$AC$17</c:f>
              <c:numCache>
                <c:formatCode>General</c:formatCode>
                <c:ptCount val="26"/>
                <c:pt idx="0">
                  <c:v>42</c:v>
                </c:pt>
                <c:pt idx="1">
                  <c:v>40.32</c:v>
                </c:pt>
                <c:pt idx="2">
                  <c:v>38.64</c:v>
                </c:pt>
                <c:pt idx="3">
                  <c:v>36.96</c:v>
                </c:pt>
                <c:pt idx="4">
                  <c:v>35.28</c:v>
                </c:pt>
                <c:pt idx="5">
                  <c:v>33.6</c:v>
                </c:pt>
                <c:pt idx="6">
                  <c:v>31.92</c:v>
                </c:pt>
                <c:pt idx="7">
                  <c:v>30.240000000000002</c:v>
                </c:pt>
                <c:pt idx="8">
                  <c:v>28.560000000000002</c:v>
                </c:pt>
                <c:pt idx="9">
                  <c:v>26.880000000000003</c:v>
                </c:pt>
                <c:pt idx="10">
                  <c:v>25.2</c:v>
                </c:pt>
                <c:pt idx="11">
                  <c:v>23.52</c:v>
                </c:pt>
                <c:pt idx="12">
                  <c:v>21.84</c:v>
                </c:pt>
                <c:pt idx="13">
                  <c:v>20.16</c:v>
                </c:pt>
                <c:pt idx="14">
                  <c:v>18.48</c:v>
                </c:pt>
                <c:pt idx="15">
                  <c:v>16.8</c:v>
                </c:pt>
                <c:pt idx="16">
                  <c:v>15.120000000000001</c:v>
                </c:pt>
                <c:pt idx="17">
                  <c:v>13.440000000000001</c:v>
                </c:pt>
                <c:pt idx="18">
                  <c:v>11.760000000000002</c:v>
                </c:pt>
                <c:pt idx="19">
                  <c:v>10.080000000000002</c:v>
                </c:pt>
                <c:pt idx="20">
                  <c:v>8.3999999999999986</c:v>
                </c:pt>
                <c:pt idx="21">
                  <c:v>6.7199999999999989</c:v>
                </c:pt>
                <c:pt idx="22">
                  <c:v>5.0399999999999991</c:v>
                </c:pt>
                <c:pt idx="23">
                  <c:v>3.3599999999999994</c:v>
                </c:pt>
                <c:pt idx="24">
                  <c:v>1.6799999999999997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0-40F5-ACCD-E1F14BFAD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568303"/>
        <c:axId val="1331570799"/>
      </c:lineChart>
      <c:catAx>
        <c:axId val="133156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570799"/>
        <c:crosses val="autoZero"/>
        <c:auto val="1"/>
        <c:lblAlgn val="ctr"/>
        <c:lblOffset val="100"/>
        <c:noMultiLvlLbl val="0"/>
      </c:catAx>
      <c:valAx>
        <c:axId val="133157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56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Brundown Chart Project 5</a:t>
            </a:r>
          </a:p>
          <a:p>
            <a:pPr>
              <a:defRPr/>
            </a:pP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'Project 5'!$D$7:$N$7</c:f>
              <c:strCache>
                <c:ptCount val="11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</c:strCache>
            </c:strRef>
          </c:cat>
          <c:val>
            <c:numRef>
              <c:f>'Project 5'!$D$19:$P$19</c:f>
              <c:numCache>
                <c:formatCode>General</c:formatCode>
                <c:ptCount val="13"/>
                <c:pt idx="0">
                  <c:v>33</c:v>
                </c:pt>
                <c:pt idx="1">
                  <c:v>31.75</c:v>
                </c:pt>
                <c:pt idx="2">
                  <c:v>28.5</c:v>
                </c:pt>
                <c:pt idx="3">
                  <c:v>28.25</c:v>
                </c:pt>
                <c:pt idx="4">
                  <c:v>24</c:v>
                </c:pt>
                <c:pt idx="5">
                  <c:v>18.75</c:v>
                </c:pt>
                <c:pt idx="6">
                  <c:v>16.5</c:v>
                </c:pt>
                <c:pt idx="7">
                  <c:v>14.25</c:v>
                </c:pt>
                <c:pt idx="8">
                  <c:v>13</c:v>
                </c:pt>
                <c:pt idx="9">
                  <c:v>10.75</c:v>
                </c:pt>
                <c:pt idx="10">
                  <c:v>7.5</c:v>
                </c:pt>
                <c:pt idx="11">
                  <c:v>6.25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3-4BC4-B111-F5CA36E32E9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'Project 5'!$D$7:$N$7</c:f>
              <c:strCache>
                <c:ptCount val="11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</c:strCache>
            </c:strRef>
          </c:cat>
          <c:val>
            <c:numRef>
              <c:f>'Project 5'!$D$20:$P$20</c:f>
              <c:numCache>
                <c:formatCode>General</c:formatCode>
                <c:ptCount val="13"/>
                <c:pt idx="0">
                  <c:v>33</c:v>
                </c:pt>
                <c:pt idx="1">
                  <c:v>29.7</c:v>
                </c:pt>
                <c:pt idx="2">
                  <c:v>26.4</c:v>
                </c:pt>
                <c:pt idx="3">
                  <c:v>23.1</c:v>
                </c:pt>
                <c:pt idx="4">
                  <c:v>19.8</c:v>
                </c:pt>
                <c:pt idx="5">
                  <c:v>16.5</c:v>
                </c:pt>
                <c:pt idx="6">
                  <c:v>13.200000000000003</c:v>
                </c:pt>
                <c:pt idx="7">
                  <c:v>9.9000000000000021</c:v>
                </c:pt>
                <c:pt idx="8">
                  <c:v>6.6000000000000014</c:v>
                </c:pt>
                <c:pt idx="9">
                  <c:v>3.3000000000000007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F3-4BC4-B111-F5CA36E32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5196895"/>
        <c:axId val="1335191487"/>
      </c:lineChart>
      <c:catAx>
        <c:axId val="133519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191487"/>
        <c:crosses val="autoZero"/>
        <c:auto val="1"/>
        <c:lblAlgn val="ctr"/>
        <c:lblOffset val="100"/>
        <c:noMultiLvlLbl val="0"/>
      </c:catAx>
      <c:valAx>
        <c:axId val="133519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196895"/>
        <c:crosses val="autoZero"/>
        <c:crossBetween val="between"/>
      </c:valAx>
      <c:spPr>
        <a:noFill/>
        <a:ln>
          <a:solidFill>
            <a:srgbClr val="00B0F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17</xdr:row>
      <xdr:rowOff>60960</xdr:rowOff>
    </xdr:from>
    <xdr:to>
      <xdr:col>16</xdr:col>
      <xdr:colOff>502920</xdr:colOff>
      <xdr:row>35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D91F31-35AB-0E41-E21E-847CDCD78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24</xdr:row>
      <xdr:rowOff>16327</xdr:rowOff>
    </xdr:from>
    <xdr:to>
      <xdr:col>17</xdr:col>
      <xdr:colOff>391885</xdr:colOff>
      <xdr:row>44</xdr:row>
      <xdr:rowOff>130627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4000DA-AC2C-9011-C18C-9B24F1A72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193962</xdr:colOff>
      <xdr:row>28</xdr:row>
      <xdr:rowOff>103908</xdr:rowOff>
    </xdr:from>
    <xdr:to>
      <xdr:col>21</xdr:col>
      <xdr:colOff>13853</xdr:colOff>
      <xdr:row>51</xdr:row>
      <xdr:rowOff>83126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F4E01-6EA2-D05B-AB1B-3E304BBEA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110837</xdr:colOff>
      <xdr:row>26</xdr:row>
      <xdr:rowOff>173181</xdr:rowOff>
    </xdr:from>
    <xdr:to>
      <xdr:col>22</xdr:col>
      <xdr:colOff>374073</xdr:colOff>
      <xdr:row>50</xdr:row>
      <xdr:rowOff>166253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A3C0D8-8E92-99A1-1813-1B76D0D44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525236</xdr:colOff>
      <xdr:row>32</xdr:row>
      <xdr:rowOff>43541</xdr:rowOff>
    </xdr:from>
    <xdr:to>
      <xdr:col>12</xdr:col>
      <xdr:colOff>604157</xdr:colOff>
      <xdr:row>52</xdr:row>
      <xdr:rowOff>5442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C0F586-91F1-CE6A-151D-8D61C1194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4"/>
  <sheetViews>
    <sheetView tabSelected="1" workbookViewId="0">
      <selection activeCell="R10" sqref="R10"/>
    </sheetView>
  </sheetViews>
  <sheetFormatPr defaultRowHeight="14.4" x14ac:dyDescent="0.3"/>
  <cols>
    <col min="1" max="1" width="4.6640625" customWidth="1"/>
    <col min="2" max="2" width="12.33203125" customWidth="1"/>
    <col min="3" max="3" width="12.5546875" customWidth="1"/>
    <col min="4" max="4" width="13" customWidth="1"/>
  </cols>
  <sheetData>
    <row r="2" spans="2:11" x14ac:dyDescent="0.3">
      <c r="B2" s="41" t="s">
        <v>2</v>
      </c>
      <c r="C2" s="42"/>
      <c r="D2" s="42"/>
      <c r="E2" s="42"/>
      <c r="F2" s="42"/>
      <c r="G2" s="42"/>
      <c r="H2" s="42"/>
      <c r="I2" s="42"/>
      <c r="J2" s="42"/>
      <c r="K2" s="42"/>
    </row>
    <row r="3" spans="2:11" x14ac:dyDescent="0.3">
      <c r="B3" s="42"/>
      <c r="C3" s="42"/>
      <c r="D3" s="42"/>
      <c r="E3" s="42"/>
      <c r="F3" s="42"/>
      <c r="G3" s="42"/>
      <c r="H3" s="42"/>
      <c r="I3" s="42"/>
      <c r="J3" s="42"/>
      <c r="K3" s="42"/>
    </row>
    <row r="4" spans="2:11" ht="15" thickBot="1" x14ac:dyDescent="0.35">
      <c r="B4" s="43"/>
      <c r="C4" s="43"/>
      <c r="D4" s="43"/>
      <c r="E4" s="43"/>
      <c r="F4" s="43"/>
      <c r="G4" s="43"/>
      <c r="H4" s="43"/>
      <c r="I4" s="43"/>
      <c r="J4" s="43"/>
      <c r="K4" s="43"/>
    </row>
    <row r="5" spans="2:11" x14ac:dyDescent="0.3">
      <c r="B5" s="44" t="s">
        <v>74</v>
      </c>
      <c r="C5" s="46" t="s">
        <v>1</v>
      </c>
      <c r="D5" s="20" t="s">
        <v>3</v>
      </c>
      <c r="E5" s="27">
        <v>40756</v>
      </c>
      <c r="F5" s="27">
        <v>41122</v>
      </c>
      <c r="G5" s="27">
        <v>42217</v>
      </c>
      <c r="H5" s="27">
        <v>42583</v>
      </c>
      <c r="I5" s="27">
        <v>42948</v>
      </c>
      <c r="J5" s="28">
        <v>43313</v>
      </c>
    </row>
    <row r="6" spans="2:11" ht="15" thickBot="1" x14ac:dyDescent="0.35">
      <c r="B6" s="45"/>
      <c r="C6" s="47"/>
      <c r="D6" s="22" t="s">
        <v>4</v>
      </c>
      <c r="E6" s="22" t="s">
        <v>5</v>
      </c>
      <c r="F6" s="22" t="s">
        <v>6</v>
      </c>
      <c r="G6" s="22" t="s">
        <v>7</v>
      </c>
      <c r="H6" s="22" t="s">
        <v>8</v>
      </c>
      <c r="I6" s="22" t="s">
        <v>9</v>
      </c>
      <c r="J6" s="23" t="s">
        <v>10</v>
      </c>
    </row>
    <row r="7" spans="2:11" x14ac:dyDescent="0.3">
      <c r="B7" s="7">
        <v>1</v>
      </c>
      <c r="C7" s="8" t="s">
        <v>11</v>
      </c>
      <c r="D7" s="24">
        <v>3</v>
      </c>
      <c r="E7" s="8">
        <v>3</v>
      </c>
      <c r="F7" s="7">
        <v>1</v>
      </c>
      <c r="G7" s="8"/>
      <c r="H7" s="8"/>
      <c r="I7" s="8"/>
      <c r="J7" s="8"/>
    </row>
    <row r="8" spans="2:11" ht="57.6" x14ac:dyDescent="0.3">
      <c r="B8" s="2">
        <v>2</v>
      </c>
      <c r="C8" s="3" t="s">
        <v>12</v>
      </c>
      <c r="D8" s="25">
        <v>1</v>
      </c>
      <c r="E8" s="1"/>
      <c r="F8" s="1">
        <v>0.5</v>
      </c>
      <c r="G8" s="1"/>
      <c r="H8" s="1"/>
      <c r="I8" s="1"/>
      <c r="J8" s="1"/>
    </row>
    <row r="9" spans="2:11" ht="57.6" x14ac:dyDescent="0.3">
      <c r="B9" s="2">
        <v>3</v>
      </c>
      <c r="C9" s="3" t="s">
        <v>13</v>
      </c>
      <c r="D9" s="25">
        <v>2</v>
      </c>
      <c r="E9" s="1"/>
      <c r="F9" s="1">
        <v>1</v>
      </c>
      <c r="G9" s="1"/>
      <c r="H9" s="1"/>
      <c r="I9" s="1"/>
      <c r="J9" s="1"/>
    </row>
    <row r="10" spans="2:11" ht="57.6" x14ac:dyDescent="0.3">
      <c r="B10" s="2">
        <v>4</v>
      </c>
      <c r="C10" s="3" t="s">
        <v>14</v>
      </c>
      <c r="D10" s="25">
        <v>1</v>
      </c>
      <c r="E10" s="1"/>
      <c r="F10" s="1"/>
      <c r="G10" s="1">
        <v>1</v>
      </c>
      <c r="H10" s="1"/>
      <c r="I10" s="1"/>
      <c r="J10" s="1"/>
    </row>
    <row r="11" spans="2:11" ht="43.2" x14ac:dyDescent="0.3">
      <c r="B11" s="2">
        <v>5</v>
      </c>
      <c r="C11" s="3" t="s">
        <v>15</v>
      </c>
      <c r="D11" s="25">
        <v>2</v>
      </c>
      <c r="E11" s="1"/>
      <c r="F11" s="1"/>
      <c r="G11" s="1">
        <v>1</v>
      </c>
      <c r="H11" s="1">
        <v>1</v>
      </c>
      <c r="I11" s="1"/>
      <c r="J11" s="1"/>
    </row>
    <row r="12" spans="2:11" ht="43.8" thickBot="1" x14ac:dyDescent="0.35">
      <c r="B12" s="4">
        <v>6</v>
      </c>
      <c r="C12" s="5" t="s">
        <v>16</v>
      </c>
      <c r="D12" s="26">
        <v>2</v>
      </c>
      <c r="E12" s="6"/>
      <c r="F12" s="6"/>
      <c r="G12" s="6"/>
      <c r="H12" s="6">
        <v>1</v>
      </c>
      <c r="I12" s="6">
        <v>1</v>
      </c>
      <c r="J12" s="6"/>
    </row>
    <row r="13" spans="2:11" x14ac:dyDescent="0.3">
      <c r="B13" s="48" t="s">
        <v>73</v>
      </c>
      <c r="C13" s="49"/>
      <c r="D13" s="36">
        <f>SUM(D7:D12)</f>
        <v>11</v>
      </c>
      <c r="E13" s="36">
        <f t="shared" ref="E13:J13" si="0">SUM(E7:E12)</f>
        <v>3</v>
      </c>
      <c r="F13" s="36">
        <f t="shared" si="0"/>
        <v>2.5</v>
      </c>
      <c r="G13" s="36">
        <f t="shared" si="0"/>
        <v>2</v>
      </c>
      <c r="H13" s="36">
        <f t="shared" si="0"/>
        <v>2</v>
      </c>
      <c r="I13" s="36">
        <f t="shared" si="0"/>
        <v>1</v>
      </c>
      <c r="J13" s="36">
        <f t="shared" si="0"/>
        <v>0</v>
      </c>
    </row>
    <row r="14" spans="2:11" ht="15" thickBot="1" x14ac:dyDescent="0.35">
      <c r="B14" s="39" t="s">
        <v>18</v>
      </c>
      <c r="C14" s="40"/>
      <c r="D14" s="37">
        <f>SUM(D7:D12)</f>
        <v>11</v>
      </c>
      <c r="E14" s="38">
        <f>$D$14-($D$14/6*1)</f>
        <v>9.1666666666666661</v>
      </c>
      <c r="F14" s="38">
        <f>$D$14-($D$14/6*2)</f>
        <v>7.3333333333333339</v>
      </c>
      <c r="G14" s="30">
        <f>$D$14-($D$14/6*3)</f>
        <v>5.5</v>
      </c>
      <c r="H14" s="38">
        <f>$D$14-($D$14/6*4)</f>
        <v>3.666666666666667</v>
      </c>
      <c r="I14" s="38">
        <f>$D$14-($D$14/6*5)</f>
        <v>1.8333333333333339</v>
      </c>
      <c r="J14" s="30">
        <f>$D$14-($D$14/6*6)</f>
        <v>0</v>
      </c>
    </row>
  </sheetData>
  <mergeCells count="6">
    <mergeCell ref="B14:C14"/>
    <mergeCell ref="B2:K3"/>
    <mergeCell ref="B4:K4"/>
    <mergeCell ref="B5:B6"/>
    <mergeCell ref="C5:C6"/>
    <mergeCell ref="B13:C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S19"/>
  <sheetViews>
    <sheetView topLeftCell="A13" zoomScale="70" zoomScaleNormal="70" workbookViewId="0">
      <selection activeCell="T17" sqref="T17"/>
    </sheetView>
  </sheetViews>
  <sheetFormatPr defaultRowHeight="14.4" x14ac:dyDescent="0.3"/>
  <cols>
    <col min="1" max="1" width="5" customWidth="1"/>
    <col min="2" max="2" width="10.88671875" customWidth="1"/>
    <col min="3" max="3" width="12" customWidth="1"/>
    <col min="4" max="4" width="14.33203125" customWidth="1"/>
    <col min="5" max="5" width="9.44140625" customWidth="1"/>
  </cols>
  <sheetData>
    <row r="2" spans="2:19" x14ac:dyDescent="0.3">
      <c r="B2" s="50" t="s">
        <v>72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</row>
    <row r="3" spans="2:19" x14ac:dyDescent="0.3"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</row>
    <row r="4" spans="2:19" ht="15" thickBot="1" x14ac:dyDescent="0.35"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</row>
    <row r="5" spans="2:19" x14ac:dyDescent="0.3">
      <c r="B5" s="44" t="s">
        <v>39</v>
      </c>
      <c r="C5" s="46" t="s">
        <v>1</v>
      </c>
      <c r="D5" s="20" t="s">
        <v>3</v>
      </c>
      <c r="E5" s="27">
        <v>43678</v>
      </c>
      <c r="F5" s="27">
        <v>44774</v>
      </c>
      <c r="G5" s="27">
        <v>45139</v>
      </c>
      <c r="H5" s="27">
        <v>45505</v>
      </c>
      <c r="I5" s="27">
        <v>45870</v>
      </c>
      <c r="J5" s="27">
        <v>46235</v>
      </c>
      <c r="K5" s="27">
        <v>47331</v>
      </c>
      <c r="L5" s="27">
        <v>11171</v>
      </c>
      <c r="M5" s="27">
        <v>11536</v>
      </c>
      <c r="N5" s="27">
        <v>37135</v>
      </c>
      <c r="O5" s="27">
        <v>37500</v>
      </c>
      <c r="P5" s="27">
        <v>38596</v>
      </c>
      <c r="Q5" s="27">
        <v>38961</v>
      </c>
      <c r="R5" s="27">
        <v>39326</v>
      </c>
      <c r="S5" s="28">
        <v>39692</v>
      </c>
    </row>
    <row r="6" spans="2:19" ht="15" thickBot="1" x14ac:dyDescent="0.35">
      <c r="B6" s="45"/>
      <c r="C6" s="47"/>
      <c r="D6" s="22" t="s">
        <v>4</v>
      </c>
      <c r="E6" s="22" t="s">
        <v>5</v>
      </c>
      <c r="F6" s="22" t="s">
        <v>6</v>
      </c>
      <c r="G6" s="22" t="s">
        <v>7</v>
      </c>
      <c r="H6" s="22" t="s">
        <v>8</v>
      </c>
      <c r="I6" s="22" t="s">
        <v>9</v>
      </c>
      <c r="J6" s="22" t="s">
        <v>10</v>
      </c>
      <c r="K6" s="22" t="s">
        <v>19</v>
      </c>
      <c r="L6" s="22" t="s">
        <v>20</v>
      </c>
      <c r="M6" s="22" t="s">
        <v>21</v>
      </c>
      <c r="N6" s="22" t="s">
        <v>22</v>
      </c>
      <c r="O6" s="22" t="s">
        <v>23</v>
      </c>
      <c r="P6" s="22" t="s">
        <v>24</v>
      </c>
      <c r="Q6" s="22" t="s">
        <v>25</v>
      </c>
      <c r="R6" s="22" t="s">
        <v>26</v>
      </c>
      <c r="S6" s="23" t="s">
        <v>27</v>
      </c>
    </row>
    <row r="7" spans="2:19" ht="57.6" x14ac:dyDescent="0.3">
      <c r="B7" s="10">
        <v>21</v>
      </c>
      <c r="C7" s="11" t="s">
        <v>12</v>
      </c>
      <c r="D7" s="16">
        <v>1</v>
      </c>
      <c r="E7" s="8">
        <v>1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2:19" ht="28.8" x14ac:dyDescent="0.3">
      <c r="B8" s="9">
        <v>22</v>
      </c>
      <c r="C8" s="3" t="s">
        <v>28</v>
      </c>
      <c r="D8" s="17">
        <v>15</v>
      </c>
      <c r="E8" s="1">
        <v>1</v>
      </c>
      <c r="F8" s="1">
        <v>0.25</v>
      </c>
      <c r="G8" s="1"/>
      <c r="H8" s="1">
        <v>0.25</v>
      </c>
      <c r="I8" s="1">
        <v>0.25</v>
      </c>
      <c r="J8" s="1">
        <v>0.25</v>
      </c>
      <c r="K8" s="1">
        <v>0.25</v>
      </c>
      <c r="L8" s="1">
        <v>0.25</v>
      </c>
      <c r="M8" s="1">
        <v>0.25</v>
      </c>
      <c r="N8" s="1">
        <v>0.25</v>
      </c>
      <c r="O8" s="1">
        <v>0.25</v>
      </c>
      <c r="P8" s="1">
        <v>0.25</v>
      </c>
      <c r="Q8" s="1">
        <v>0.25</v>
      </c>
      <c r="R8" s="1">
        <v>0.25</v>
      </c>
      <c r="S8" s="1">
        <v>0.25</v>
      </c>
    </row>
    <row r="9" spans="2:19" ht="28.8" x14ac:dyDescent="0.3">
      <c r="B9" s="9">
        <v>23</v>
      </c>
      <c r="C9" s="3" t="s">
        <v>29</v>
      </c>
      <c r="D9" s="17">
        <v>2</v>
      </c>
      <c r="E9" s="1">
        <v>1</v>
      </c>
      <c r="F9" s="1">
        <v>1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2:19" ht="28.8" x14ac:dyDescent="0.3">
      <c r="B10" s="9">
        <v>24</v>
      </c>
      <c r="C10" s="3" t="s">
        <v>30</v>
      </c>
      <c r="D10" s="17">
        <v>10</v>
      </c>
      <c r="E10" s="1"/>
      <c r="F10" s="1">
        <v>1</v>
      </c>
      <c r="G10" s="1"/>
      <c r="H10" s="1">
        <v>1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2:19" ht="43.2" x14ac:dyDescent="0.3">
      <c r="B11" s="9">
        <v>25</v>
      </c>
      <c r="C11" s="3" t="s">
        <v>31</v>
      </c>
      <c r="D11" s="17">
        <v>3</v>
      </c>
      <c r="E11" s="1"/>
      <c r="F11" s="1">
        <v>1</v>
      </c>
      <c r="G11" s="1"/>
      <c r="H11" s="1">
        <v>1</v>
      </c>
      <c r="I11" s="1">
        <v>1</v>
      </c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2:19" ht="43.2" x14ac:dyDescent="0.3">
      <c r="B12" s="9">
        <v>26</v>
      </c>
      <c r="C12" s="3" t="s">
        <v>32</v>
      </c>
      <c r="D12" s="17">
        <v>4</v>
      </c>
      <c r="E12" s="1"/>
      <c r="F12" s="1"/>
      <c r="G12" s="1"/>
      <c r="H12" s="1">
        <v>1</v>
      </c>
      <c r="I12" s="1">
        <v>1</v>
      </c>
      <c r="J12" s="1">
        <v>1</v>
      </c>
      <c r="K12" s="1"/>
      <c r="L12" s="1"/>
      <c r="M12" s="1"/>
      <c r="N12" s="1"/>
      <c r="O12" s="1"/>
      <c r="P12" s="1"/>
      <c r="Q12" s="1"/>
      <c r="R12" s="1"/>
      <c r="S12" s="1"/>
    </row>
    <row r="13" spans="2:19" ht="43.2" x14ac:dyDescent="0.3">
      <c r="B13" s="9">
        <v>27</v>
      </c>
      <c r="C13" s="3" t="s">
        <v>33</v>
      </c>
      <c r="D13" s="17">
        <v>4</v>
      </c>
      <c r="E13" s="1"/>
      <c r="F13" s="1"/>
      <c r="G13" s="1"/>
      <c r="H13" s="1"/>
      <c r="I13" s="1"/>
      <c r="J13" s="1">
        <v>2</v>
      </c>
      <c r="K13" s="1">
        <v>2</v>
      </c>
      <c r="L13" s="1">
        <v>2</v>
      </c>
      <c r="M13" s="1"/>
      <c r="N13" s="1"/>
      <c r="O13" s="1"/>
      <c r="P13" s="1"/>
      <c r="Q13" s="1"/>
      <c r="R13" s="1"/>
      <c r="S13" s="1"/>
    </row>
    <row r="14" spans="2:19" ht="57.6" x14ac:dyDescent="0.3">
      <c r="B14" s="9">
        <v>28</v>
      </c>
      <c r="C14" s="3" t="s">
        <v>34</v>
      </c>
      <c r="D14" s="17">
        <v>3</v>
      </c>
      <c r="E14" s="1"/>
      <c r="F14" s="1"/>
      <c r="G14" s="1"/>
      <c r="H14" s="1"/>
      <c r="I14" s="1"/>
      <c r="J14" s="1"/>
      <c r="K14" s="1"/>
      <c r="L14" s="1">
        <v>2</v>
      </c>
      <c r="M14" s="1">
        <v>2</v>
      </c>
      <c r="N14" s="1">
        <v>1</v>
      </c>
      <c r="O14" s="1">
        <v>1</v>
      </c>
      <c r="P14" s="1">
        <v>1</v>
      </c>
      <c r="Q14" s="1"/>
      <c r="R14" s="1"/>
      <c r="S14" s="1"/>
    </row>
    <row r="15" spans="2:19" x14ac:dyDescent="0.3">
      <c r="B15" s="9">
        <v>29</v>
      </c>
      <c r="C15" s="1" t="s">
        <v>35</v>
      </c>
      <c r="D15" s="17">
        <v>3</v>
      </c>
      <c r="E15" s="1"/>
      <c r="F15" s="1"/>
      <c r="G15" s="1"/>
      <c r="H15" s="1"/>
      <c r="I15" s="1"/>
      <c r="J15" s="1"/>
      <c r="K15" s="1"/>
      <c r="L15" s="1"/>
      <c r="M15" s="1"/>
      <c r="N15" s="1">
        <v>2</v>
      </c>
      <c r="O15" s="1">
        <v>2</v>
      </c>
      <c r="P15" s="1">
        <v>1</v>
      </c>
      <c r="Q15" s="1">
        <v>1</v>
      </c>
      <c r="R15" s="1"/>
      <c r="S15" s="1"/>
    </row>
    <row r="16" spans="2:19" ht="43.2" x14ac:dyDescent="0.3">
      <c r="B16" s="9">
        <v>30</v>
      </c>
      <c r="C16" s="3" t="s">
        <v>36</v>
      </c>
      <c r="D16" s="17">
        <v>4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>
        <v>1</v>
      </c>
      <c r="R16" s="1">
        <v>1</v>
      </c>
      <c r="S16" s="1"/>
    </row>
    <row r="17" spans="2:19" ht="43.8" thickBot="1" x14ac:dyDescent="0.35">
      <c r="B17" s="12">
        <v>31</v>
      </c>
      <c r="C17" s="5" t="s">
        <v>37</v>
      </c>
      <c r="D17" s="18">
        <v>2</v>
      </c>
      <c r="E17" s="6"/>
      <c r="F17" s="6"/>
      <c r="G17" s="6"/>
      <c r="H17" s="6"/>
      <c r="I17" s="6"/>
      <c r="J17" s="6">
        <v>1</v>
      </c>
      <c r="K17" s="6"/>
      <c r="L17" s="6"/>
      <c r="M17" s="6"/>
      <c r="N17" s="6"/>
      <c r="O17" s="6"/>
      <c r="P17" s="6"/>
      <c r="Q17" s="6"/>
      <c r="R17" s="6">
        <v>1</v>
      </c>
      <c r="S17" s="6"/>
    </row>
    <row r="18" spans="2:19" x14ac:dyDescent="0.3">
      <c r="B18" s="48" t="s">
        <v>17</v>
      </c>
      <c r="C18" s="49"/>
      <c r="D18" s="29">
        <f>SUM(D7:D17)</f>
        <v>51</v>
      </c>
      <c r="E18" s="29">
        <f>D18-SUM(E7:E17)</f>
        <v>48</v>
      </c>
      <c r="F18" s="29">
        <f t="shared" ref="F18:S18" si="0">E18-SUM(F7:F17)</f>
        <v>44.75</v>
      </c>
      <c r="G18" s="29">
        <f t="shared" si="0"/>
        <v>44.75</v>
      </c>
      <c r="H18" s="29">
        <f t="shared" si="0"/>
        <v>41.5</v>
      </c>
      <c r="I18" s="29">
        <f t="shared" si="0"/>
        <v>39.25</v>
      </c>
      <c r="J18" s="29">
        <f t="shared" si="0"/>
        <v>35</v>
      </c>
      <c r="K18" s="29">
        <f t="shared" si="0"/>
        <v>32.75</v>
      </c>
      <c r="L18" s="29">
        <f t="shared" si="0"/>
        <v>28.5</v>
      </c>
      <c r="M18" s="29">
        <f t="shared" si="0"/>
        <v>26.25</v>
      </c>
      <c r="N18" s="29">
        <f t="shared" si="0"/>
        <v>23</v>
      </c>
      <c r="O18" s="29">
        <f t="shared" si="0"/>
        <v>19.75</v>
      </c>
      <c r="P18" s="29">
        <f t="shared" si="0"/>
        <v>17.5</v>
      </c>
      <c r="Q18" s="29">
        <f t="shared" si="0"/>
        <v>15.25</v>
      </c>
      <c r="R18" s="29">
        <f t="shared" si="0"/>
        <v>13</v>
      </c>
      <c r="S18" s="29">
        <f t="shared" si="0"/>
        <v>12.75</v>
      </c>
    </row>
    <row r="19" spans="2:19" ht="15" thickBot="1" x14ac:dyDescent="0.35">
      <c r="B19" s="39" t="s">
        <v>38</v>
      </c>
      <c r="C19" s="40"/>
      <c r="D19" s="30">
        <f>SUM(D7:D17)</f>
        <v>51</v>
      </c>
      <c r="E19" s="30">
        <f>$D$19-($D$19/15*1)</f>
        <v>47.6</v>
      </c>
      <c r="F19" s="30">
        <f>$D$19-($D$19/15*2)</f>
        <v>44.2</v>
      </c>
      <c r="G19" s="30">
        <f>$D$19-($D$19/15*3)</f>
        <v>40.799999999999997</v>
      </c>
      <c r="H19" s="30">
        <f>$D$19-($D$19/15*4)</f>
        <v>37.4</v>
      </c>
      <c r="I19" s="30">
        <f>$D$19-($D$19/15*5)</f>
        <v>34</v>
      </c>
      <c r="J19" s="30">
        <f>$D$19-($D$19/15*6)</f>
        <v>30.6</v>
      </c>
      <c r="K19" s="30">
        <f>$D$19-($D$19/15*7)</f>
        <v>27.2</v>
      </c>
      <c r="L19" s="30">
        <f>$D$19-($D$19/15*8)</f>
        <v>23.8</v>
      </c>
      <c r="M19" s="30">
        <f>$D$19-($D$19/15*9)</f>
        <v>20.400000000000002</v>
      </c>
      <c r="N19" s="30">
        <f>$D$19-($D$19/15*10)</f>
        <v>17</v>
      </c>
      <c r="O19" s="30">
        <f>$D$19-($D$19/15*11)</f>
        <v>13.600000000000001</v>
      </c>
      <c r="P19" s="30">
        <f>$D$19-($D$19/15*12)</f>
        <v>10.200000000000003</v>
      </c>
      <c r="Q19" s="30">
        <f>$D$19-($D$19/15*13)</f>
        <v>6.8000000000000043</v>
      </c>
      <c r="R19" s="30">
        <f>$D$19-($D$19/15*14)</f>
        <v>3.3999999999999986</v>
      </c>
      <c r="S19" s="30">
        <f>$D$19-($D$19/15*15)</f>
        <v>0</v>
      </c>
    </row>
  </sheetData>
  <mergeCells count="6">
    <mergeCell ref="B18:C18"/>
    <mergeCell ref="B19:C19"/>
    <mergeCell ref="B5:B6"/>
    <mergeCell ref="C5:C6"/>
    <mergeCell ref="B2:S3"/>
    <mergeCell ref="B4:S4"/>
  </mergeCells>
  <phoneticPr fontId="4" type="noConversion"/>
  <pageMargins left="0.7" right="0.7" top="0.75" bottom="0.75" header="0.3" footer="0.3"/>
  <pageSetup orientation="portrait" r:id="rId1"/>
  <ignoredErrors>
    <ignoredError sqref="F19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S19"/>
  <sheetViews>
    <sheetView topLeftCell="C19" zoomScale="85" zoomScaleNormal="85" workbookViewId="0">
      <selection activeCell="B19" sqref="B19:S19"/>
    </sheetView>
  </sheetViews>
  <sheetFormatPr defaultRowHeight="14.4" x14ac:dyDescent="0.3"/>
  <cols>
    <col min="1" max="1" width="3.88671875" customWidth="1"/>
    <col min="2" max="2" width="11.109375" customWidth="1"/>
    <col min="3" max="3" width="13.5546875" customWidth="1"/>
    <col min="4" max="4" width="17.33203125" customWidth="1"/>
  </cols>
  <sheetData>
    <row r="2" spans="2:19" x14ac:dyDescent="0.3">
      <c r="B2" s="52" t="s">
        <v>45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</row>
    <row r="3" spans="2:19" x14ac:dyDescent="0.3"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</row>
    <row r="5" spans="2:19" ht="15" thickBot="1" x14ac:dyDescent="0.35"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</row>
    <row r="6" spans="2:19" x14ac:dyDescent="0.3">
      <c r="B6" s="44" t="s">
        <v>0</v>
      </c>
      <c r="C6" s="46" t="s">
        <v>1</v>
      </c>
      <c r="D6" s="20" t="s">
        <v>3</v>
      </c>
      <c r="E6" s="27">
        <v>40057</v>
      </c>
      <c r="F6" s="27">
        <v>41153</v>
      </c>
      <c r="G6" s="27">
        <v>41518</v>
      </c>
      <c r="H6" s="27">
        <v>41883</v>
      </c>
      <c r="I6" s="27">
        <v>42248</v>
      </c>
      <c r="J6" s="27">
        <v>42614</v>
      </c>
      <c r="K6" s="27">
        <v>43709</v>
      </c>
      <c r="L6" s="27">
        <v>44075</v>
      </c>
      <c r="M6" s="27">
        <v>44440</v>
      </c>
      <c r="N6" s="27">
        <v>44805</v>
      </c>
      <c r="O6" s="27">
        <v>45170</v>
      </c>
      <c r="P6" s="27">
        <v>46266</v>
      </c>
      <c r="Q6" s="27">
        <v>46631</v>
      </c>
      <c r="R6" s="27">
        <v>46997</v>
      </c>
      <c r="S6" s="28">
        <v>47362</v>
      </c>
    </row>
    <row r="7" spans="2:19" ht="15" thickBot="1" x14ac:dyDescent="0.35">
      <c r="B7" s="45"/>
      <c r="C7" s="47"/>
      <c r="D7" s="22" t="s">
        <v>4</v>
      </c>
      <c r="E7" s="22" t="s">
        <v>5</v>
      </c>
      <c r="F7" s="22" t="s">
        <v>6</v>
      </c>
      <c r="G7" s="22" t="s">
        <v>7</v>
      </c>
      <c r="H7" s="22" t="s">
        <v>8</v>
      </c>
      <c r="I7" s="22" t="s">
        <v>9</v>
      </c>
      <c r="J7" s="22" t="s">
        <v>10</v>
      </c>
      <c r="K7" s="22" t="s">
        <v>19</v>
      </c>
      <c r="L7" s="22" t="s">
        <v>20</v>
      </c>
      <c r="M7" s="22" t="s">
        <v>21</v>
      </c>
      <c r="N7" s="22" t="s">
        <v>22</v>
      </c>
      <c r="O7" s="22" t="s">
        <v>23</v>
      </c>
      <c r="P7" s="22" t="s">
        <v>24</v>
      </c>
      <c r="Q7" s="22" t="s">
        <v>25</v>
      </c>
      <c r="R7" s="22" t="s">
        <v>26</v>
      </c>
      <c r="S7" s="23" t="s">
        <v>27</v>
      </c>
    </row>
    <row r="8" spans="2:19" ht="57.6" x14ac:dyDescent="0.3">
      <c r="B8" s="8">
        <v>311</v>
      </c>
      <c r="C8" s="11" t="s">
        <v>12</v>
      </c>
      <c r="D8" s="16">
        <v>1</v>
      </c>
      <c r="E8" s="8">
        <v>1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</row>
    <row r="9" spans="2:19" ht="28.8" x14ac:dyDescent="0.3">
      <c r="B9" s="1">
        <v>312</v>
      </c>
      <c r="C9" s="3" t="s">
        <v>28</v>
      </c>
      <c r="D9" s="17">
        <v>15</v>
      </c>
      <c r="E9" s="1">
        <v>0.25</v>
      </c>
      <c r="F9" s="1">
        <v>0.25</v>
      </c>
      <c r="G9" s="1">
        <v>0.25</v>
      </c>
      <c r="H9" s="1">
        <v>0.25</v>
      </c>
      <c r="I9" s="1">
        <v>0.25</v>
      </c>
      <c r="J9" s="1">
        <v>0.25</v>
      </c>
      <c r="K9" s="1">
        <v>0.25</v>
      </c>
      <c r="L9" s="1">
        <v>0.25</v>
      </c>
      <c r="M9" s="1">
        <v>0.25</v>
      </c>
      <c r="N9" s="1">
        <v>0.25</v>
      </c>
      <c r="O9" s="1">
        <v>0.25</v>
      </c>
      <c r="P9" s="1">
        <v>0.25</v>
      </c>
      <c r="Q9" s="1">
        <v>0.25</v>
      </c>
      <c r="R9" s="1">
        <v>0.25</v>
      </c>
      <c r="S9" s="1">
        <v>0.25</v>
      </c>
    </row>
    <row r="10" spans="2:19" ht="28.8" x14ac:dyDescent="0.3">
      <c r="B10" s="1">
        <v>313</v>
      </c>
      <c r="C10" s="3" t="s">
        <v>40</v>
      </c>
      <c r="D10" s="17">
        <v>1</v>
      </c>
      <c r="E10" s="1"/>
      <c r="F10" s="1">
        <v>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2:19" ht="57.6" x14ac:dyDescent="0.3">
      <c r="B11" s="1">
        <v>324</v>
      </c>
      <c r="C11" s="3" t="s">
        <v>41</v>
      </c>
      <c r="D11" s="17">
        <v>3</v>
      </c>
      <c r="E11" s="1"/>
      <c r="F11" s="1">
        <v>1</v>
      </c>
      <c r="G11" s="1">
        <v>1</v>
      </c>
      <c r="H11" s="1">
        <v>1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2:19" ht="43.2" x14ac:dyDescent="0.3">
      <c r="B12" s="1">
        <v>315</v>
      </c>
      <c r="C12" s="3" t="s">
        <v>42</v>
      </c>
      <c r="D12" s="17">
        <v>1</v>
      </c>
      <c r="E12" s="1"/>
      <c r="F12" s="1"/>
      <c r="G12" s="1">
        <v>1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2:19" ht="43.2" x14ac:dyDescent="0.3">
      <c r="B13" s="1">
        <v>316</v>
      </c>
      <c r="C13" s="3" t="s">
        <v>43</v>
      </c>
      <c r="D13" s="17">
        <v>2</v>
      </c>
      <c r="E13" s="1"/>
      <c r="F13" s="1"/>
      <c r="G13" s="1"/>
      <c r="H13" s="1">
        <v>1</v>
      </c>
      <c r="I13" s="1">
        <v>1</v>
      </c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2:19" ht="43.2" x14ac:dyDescent="0.3">
      <c r="B14" s="1">
        <v>317</v>
      </c>
      <c r="C14" s="3" t="s">
        <v>44</v>
      </c>
      <c r="D14" s="17">
        <v>2</v>
      </c>
      <c r="E14" s="1"/>
      <c r="F14" s="1"/>
      <c r="G14" s="1"/>
      <c r="H14" s="1"/>
      <c r="I14" s="1">
        <v>1</v>
      </c>
      <c r="J14" s="1">
        <v>1</v>
      </c>
      <c r="K14" s="1"/>
      <c r="L14" s="1"/>
      <c r="M14" s="1"/>
      <c r="N14" s="1"/>
      <c r="O14" s="1"/>
      <c r="P14" s="1"/>
      <c r="Q14" s="1"/>
      <c r="R14" s="1"/>
      <c r="S14" s="1"/>
    </row>
    <row r="15" spans="2:19" x14ac:dyDescent="0.3">
      <c r="B15" s="1">
        <v>318</v>
      </c>
      <c r="C15" s="1" t="s">
        <v>35</v>
      </c>
      <c r="D15" s="17">
        <v>3</v>
      </c>
      <c r="E15" s="1"/>
      <c r="F15" s="1"/>
      <c r="G15" s="1"/>
      <c r="H15" s="1"/>
      <c r="I15" s="1"/>
      <c r="J15" s="1"/>
      <c r="K15" s="1">
        <v>2</v>
      </c>
      <c r="L15" s="1">
        <v>2</v>
      </c>
      <c r="M15" s="1">
        <v>1</v>
      </c>
      <c r="N15" s="1"/>
      <c r="O15" s="1"/>
      <c r="P15" s="1"/>
      <c r="Q15" s="1"/>
      <c r="R15" s="1"/>
      <c r="S15" s="1"/>
    </row>
    <row r="16" spans="2:19" ht="28.8" x14ac:dyDescent="0.3">
      <c r="B16" s="1">
        <v>319</v>
      </c>
      <c r="C16" s="3" t="s">
        <v>36</v>
      </c>
      <c r="D16" s="17">
        <v>3</v>
      </c>
      <c r="E16" s="1"/>
      <c r="F16" s="1"/>
      <c r="G16" s="1"/>
      <c r="H16" s="1"/>
      <c r="I16" s="1"/>
      <c r="J16" s="1"/>
      <c r="K16" s="1"/>
      <c r="L16" s="1"/>
      <c r="M16" s="1">
        <v>2</v>
      </c>
      <c r="N16" s="1">
        <v>2</v>
      </c>
      <c r="O16" s="1">
        <v>2</v>
      </c>
      <c r="P16" s="1"/>
      <c r="Q16" s="1"/>
      <c r="R16" s="1"/>
      <c r="S16" s="1"/>
    </row>
    <row r="17" spans="2:19" ht="43.2" x14ac:dyDescent="0.3">
      <c r="B17" s="1">
        <v>320</v>
      </c>
      <c r="C17" s="3" t="s">
        <v>37</v>
      </c>
      <c r="D17" s="17">
        <v>4</v>
      </c>
      <c r="E17" s="1"/>
      <c r="F17" s="1"/>
      <c r="G17" s="1"/>
      <c r="H17" s="1">
        <v>1</v>
      </c>
      <c r="I17" s="1"/>
      <c r="J17" s="1"/>
      <c r="K17" s="1">
        <v>1</v>
      </c>
      <c r="L17" s="1"/>
      <c r="M17" s="1"/>
      <c r="N17" s="1"/>
      <c r="O17" s="1">
        <v>2</v>
      </c>
      <c r="P17" s="1">
        <v>2</v>
      </c>
      <c r="Q17" s="1"/>
      <c r="R17" s="1"/>
      <c r="S17" s="1"/>
    </row>
    <row r="18" spans="2:19" x14ac:dyDescent="0.3">
      <c r="B18" s="54" t="s">
        <v>17</v>
      </c>
      <c r="C18" s="54"/>
      <c r="D18" s="34">
        <f>SUM(D8:D17)</f>
        <v>35</v>
      </c>
      <c r="E18" s="34">
        <f>D18-SUM(E8:E17)</f>
        <v>33.75</v>
      </c>
      <c r="F18" s="34">
        <f t="shared" ref="F18:S18" si="0">E18-SUM(F8:F17)</f>
        <v>31.5</v>
      </c>
      <c r="G18" s="34">
        <f t="shared" si="0"/>
        <v>29.25</v>
      </c>
      <c r="H18" s="34">
        <f t="shared" si="0"/>
        <v>26</v>
      </c>
      <c r="I18" s="34">
        <f t="shared" si="0"/>
        <v>23.75</v>
      </c>
      <c r="J18" s="34">
        <f t="shared" si="0"/>
        <v>22.5</v>
      </c>
      <c r="K18" s="34">
        <f t="shared" si="0"/>
        <v>19.25</v>
      </c>
      <c r="L18" s="34">
        <f t="shared" si="0"/>
        <v>17</v>
      </c>
      <c r="M18" s="34">
        <f t="shared" si="0"/>
        <v>13.75</v>
      </c>
      <c r="N18" s="34">
        <f t="shared" si="0"/>
        <v>11.5</v>
      </c>
      <c r="O18" s="34">
        <f t="shared" si="0"/>
        <v>7.25</v>
      </c>
      <c r="P18" s="34">
        <f t="shared" si="0"/>
        <v>5</v>
      </c>
      <c r="Q18" s="34">
        <f t="shared" si="0"/>
        <v>4.75</v>
      </c>
      <c r="R18" s="34">
        <f t="shared" si="0"/>
        <v>4.5</v>
      </c>
      <c r="S18" s="34">
        <f t="shared" si="0"/>
        <v>4.25</v>
      </c>
    </row>
    <row r="19" spans="2:19" x14ac:dyDescent="0.3">
      <c r="B19" s="51" t="s">
        <v>38</v>
      </c>
      <c r="C19" s="51"/>
      <c r="D19" s="35">
        <f>SUM(D8:D17)</f>
        <v>35</v>
      </c>
      <c r="E19" s="35">
        <f>$D$19-($D$19/15*1)</f>
        <v>32.666666666666664</v>
      </c>
      <c r="F19" s="35">
        <f>$D$19-($D$19/15*2)</f>
        <v>30.333333333333332</v>
      </c>
      <c r="G19" s="35">
        <f>$D$19-($D$19/15*3)</f>
        <v>28</v>
      </c>
      <c r="H19" s="35">
        <f>$D$19-($D$19/15*4)</f>
        <v>25.666666666666664</v>
      </c>
      <c r="I19" s="35">
        <f>$D$19-($D$19/15*5)</f>
        <v>23.333333333333332</v>
      </c>
      <c r="J19" s="35">
        <f>$D$19-($D$19/15*6)</f>
        <v>21</v>
      </c>
      <c r="K19" s="35">
        <f>$D$19-($D$19/15*7)</f>
        <v>18.666666666666664</v>
      </c>
      <c r="L19" s="35">
        <f>$D$19-($D$19/15*8)</f>
        <v>16.333333333333332</v>
      </c>
      <c r="M19" s="35">
        <f>$D$19-($D$19/15*9)</f>
        <v>14</v>
      </c>
      <c r="N19" s="35">
        <f>$D$19-($D$19/15*10)</f>
        <v>11.666666666666664</v>
      </c>
      <c r="O19" s="35">
        <f>$D$19-($D$19/15*11)</f>
        <v>9.3333333333333321</v>
      </c>
      <c r="P19" s="35">
        <f>$D$19-($D$19/15*12)</f>
        <v>7</v>
      </c>
      <c r="Q19" s="35">
        <f>$D$19-($D$19/15*13)</f>
        <v>4.6666666666666643</v>
      </c>
      <c r="R19" s="35">
        <f>$D$19-($D$19/15*14)</f>
        <v>2.3333333333333286</v>
      </c>
      <c r="S19" s="35">
        <f>$D$19-($D$19/15*15)</f>
        <v>0</v>
      </c>
    </row>
  </sheetData>
  <mergeCells count="6">
    <mergeCell ref="B19:C19"/>
    <mergeCell ref="B2:S3"/>
    <mergeCell ref="B5:S5"/>
    <mergeCell ref="B6:B7"/>
    <mergeCell ref="C6:C7"/>
    <mergeCell ref="B18:C18"/>
  </mergeCells>
  <phoneticPr fontId="4" type="noConversion"/>
  <pageMargins left="0.7" right="0.7" top="0.75" bottom="0.75" header="0.3" footer="0.3"/>
  <ignoredErrors>
    <ignoredError sqref="F19" 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AC17"/>
  <sheetViews>
    <sheetView topLeftCell="E1" zoomScale="70" zoomScaleNormal="70" workbookViewId="0">
      <selection activeCell="AC1" sqref="AC1:AC1048576"/>
    </sheetView>
  </sheetViews>
  <sheetFormatPr defaultRowHeight="14.4" x14ac:dyDescent="0.3"/>
  <cols>
    <col min="1" max="1" width="4.33203125" customWidth="1"/>
    <col min="2" max="2" width="13.33203125" customWidth="1"/>
    <col min="3" max="3" width="16.5546875" customWidth="1"/>
    <col min="4" max="4" width="16.109375" customWidth="1"/>
    <col min="5" max="5" width="9.77734375" bestFit="1" customWidth="1"/>
    <col min="6" max="6" width="13.44140625" customWidth="1"/>
    <col min="7" max="7" width="9.77734375" bestFit="1" customWidth="1"/>
    <col min="8" max="8" width="14.44140625" customWidth="1"/>
    <col min="9" max="9" width="13.21875" customWidth="1"/>
    <col min="10" max="10" width="14.109375" customWidth="1"/>
    <col min="11" max="11" width="12.44140625" customWidth="1"/>
    <col min="12" max="12" width="9.88671875" customWidth="1"/>
    <col min="13" max="13" width="11" customWidth="1"/>
    <col min="14" max="14" width="9.77734375" bestFit="1" customWidth="1"/>
    <col min="15" max="15" width="13.77734375" customWidth="1"/>
    <col min="16" max="16" width="9.77734375" customWidth="1"/>
    <col min="17" max="17" width="12.5546875" customWidth="1"/>
    <col min="18" max="18" width="12.21875" customWidth="1"/>
    <col min="19" max="19" width="16.44140625" customWidth="1"/>
    <col min="20" max="20" width="14.109375" customWidth="1"/>
    <col min="21" max="21" width="9.77734375" bestFit="1" customWidth="1"/>
    <col min="22" max="22" width="11.5546875" customWidth="1"/>
    <col min="23" max="23" width="9.77734375" customWidth="1"/>
    <col min="24" max="24" width="11.44140625" customWidth="1"/>
    <col min="25" max="25" width="10.88671875" customWidth="1"/>
    <col min="26" max="26" width="9.77734375" bestFit="1" customWidth="1"/>
    <col min="27" max="27" width="10.44140625" customWidth="1"/>
    <col min="28" max="28" width="9.77734375" customWidth="1"/>
    <col min="29" max="29" width="9.77734375" bestFit="1" customWidth="1"/>
  </cols>
  <sheetData>
    <row r="2" spans="2:29" x14ac:dyDescent="0.3">
      <c r="B2" s="50" t="s">
        <v>61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</row>
    <row r="3" spans="2:29" x14ac:dyDescent="0.3"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</row>
    <row r="5" spans="2:29" ht="15" thickBot="1" x14ac:dyDescent="0.35"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</row>
    <row r="6" spans="2:29" x14ac:dyDescent="0.3">
      <c r="B6" s="56" t="s">
        <v>0</v>
      </c>
      <c r="C6" s="58" t="s">
        <v>1</v>
      </c>
      <c r="D6" s="13" t="s">
        <v>3</v>
      </c>
      <c r="E6" s="64">
        <v>44821</v>
      </c>
      <c r="F6" s="64">
        <v>44822</v>
      </c>
      <c r="G6" s="64">
        <v>44823</v>
      </c>
      <c r="H6" s="64">
        <v>44824</v>
      </c>
      <c r="I6" s="64">
        <v>44825</v>
      </c>
      <c r="J6" s="64">
        <v>44826</v>
      </c>
      <c r="K6" s="64">
        <v>44827</v>
      </c>
      <c r="L6" s="64">
        <v>44828</v>
      </c>
      <c r="M6" s="64">
        <v>44829</v>
      </c>
      <c r="N6" s="64">
        <v>44830</v>
      </c>
      <c r="O6" s="64">
        <v>44831</v>
      </c>
      <c r="P6" s="64">
        <v>44832</v>
      </c>
      <c r="Q6" s="64">
        <v>44833</v>
      </c>
      <c r="R6" s="64">
        <v>44834</v>
      </c>
      <c r="S6" s="64">
        <v>44835</v>
      </c>
      <c r="T6" s="64">
        <v>44836</v>
      </c>
      <c r="U6" s="64">
        <v>44837</v>
      </c>
      <c r="V6" s="64">
        <v>44838</v>
      </c>
      <c r="W6" s="64">
        <v>44839</v>
      </c>
      <c r="X6" s="64">
        <v>44840</v>
      </c>
      <c r="Y6" s="64">
        <v>44841</v>
      </c>
      <c r="Z6" s="64">
        <v>44842</v>
      </c>
      <c r="AA6" s="64">
        <v>44843</v>
      </c>
      <c r="AB6" s="64">
        <v>44844</v>
      </c>
      <c r="AC6" s="64">
        <v>44845</v>
      </c>
    </row>
    <row r="7" spans="2:29" ht="15" thickBot="1" x14ac:dyDescent="0.35">
      <c r="B7" s="57"/>
      <c r="C7" s="59"/>
      <c r="D7" s="14" t="s">
        <v>4</v>
      </c>
      <c r="E7" s="14" t="s">
        <v>5</v>
      </c>
      <c r="F7" s="14" t="s">
        <v>6</v>
      </c>
      <c r="G7" s="14" t="s">
        <v>7</v>
      </c>
      <c r="H7" s="14" t="s">
        <v>8</v>
      </c>
      <c r="I7" s="14" t="s">
        <v>9</v>
      </c>
      <c r="J7" s="14" t="s">
        <v>10</v>
      </c>
      <c r="K7" s="14" t="s">
        <v>19</v>
      </c>
      <c r="L7" s="14" t="s">
        <v>20</v>
      </c>
      <c r="M7" s="14" t="s">
        <v>21</v>
      </c>
      <c r="N7" s="14" t="s">
        <v>22</v>
      </c>
      <c r="O7" s="14" t="s">
        <v>23</v>
      </c>
      <c r="P7" s="14" t="s">
        <v>24</v>
      </c>
      <c r="Q7" s="14" t="s">
        <v>25</v>
      </c>
      <c r="R7" s="14" t="s">
        <v>26</v>
      </c>
      <c r="S7" s="14" t="s">
        <v>27</v>
      </c>
      <c r="T7" s="14" t="s">
        <v>46</v>
      </c>
      <c r="U7" s="14" t="s">
        <v>47</v>
      </c>
      <c r="V7" s="14" t="s">
        <v>48</v>
      </c>
      <c r="W7" s="14" t="s">
        <v>49</v>
      </c>
      <c r="X7" s="14" t="s">
        <v>50</v>
      </c>
      <c r="Y7" s="14" t="s">
        <v>51</v>
      </c>
      <c r="Z7" s="14" t="s">
        <v>52</v>
      </c>
      <c r="AA7" s="14" t="s">
        <v>53</v>
      </c>
      <c r="AB7" s="14" t="s">
        <v>54</v>
      </c>
      <c r="AC7" s="15" t="s">
        <v>55</v>
      </c>
    </row>
    <row r="8" spans="2:29" ht="43.2" x14ac:dyDescent="0.3">
      <c r="B8" s="10">
        <v>411</v>
      </c>
      <c r="C8" s="11" t="s">
        <v>12</v>
      </c>
      <c r="D8" s="16">
        <v>1</v>
      </c>
      <c r="E8" s="8">
        <v>1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2:29" x14ac:dyDescent="0.3">
      <c r="B9" s="9">
        <v>412</v>
      </c>
      <c r="C9" s="3" t="s">
        <v>28</v>
      </c>
      <c r="D9" s="17">
        <v>25</v>
      </c>
      <c r="E9" s="1">
        <v>0.25</v>
      </c>
      <c r="F9" s="1">
        <v>0.25</v>
      </c>
      <c r="G9" s="1">
        <v>0.25</v>
      </c>
      <c r="H9" s="1">
        <v>0.25</v>
      </c>
      <c r="I9" s="1">
        <v>0.25</v>
      </c>
      <c r="J9" s="1">
        <v>0.25</v>
      </c>
      <c r="K9" s="1">
        <v>0.25</v>
      </c>
      <c r="L9" s="1">
        <v>0.25</v>
      </c>
      <c r="M9" s="1">
        <v>0.25</v>
      </c>
      <c r="N9" s="1">
        <v>0.25</v>
      </c>
      <c r="O9" s="1">
        <v>0.25</v>
      </c>
      <c r="P9" s="1">
        <v>0.25</v>
      </c>
      <c r="Q9" s="1">
        <v>0.25</v>
      </c>
      <c r="R9" s="1">
        <v>0.25</v>
      </c>
      <c r="S9" s="1">
        <v>0.25</v>
      </c>
      <c r="T9" s="1">
        <v>0.25</v>
      </c>
      <c r="U9" s="1">
        <v>0.25</v>
      </c>
      <c r="V9" s="1">
        <v>0.25</v>
      </c>
      <c r="W9" s="1">
        <v>0.25</v>
      </c>
      <c r="X9" s="1">
        <v>0.25</v>
      </c>
      <c r="Y9" s="1">
        <v>0.25</v>
      </c>
      <c r="Z9" s="1">
        <v>0.25</v>
      </c>
      <c r="AA9" s="1">
        <v>0.25</v>
      </c>
      <c r="AB9" s="1">
        <v>0.25</v>
      </c>
      <c r="AC9" s="1">
        <v>0.25</v>
      </c>
    </row>
    <row r="10" spans="2:29" x14ac:dyDescent="0.3">
      <c r="B10" s="9">
        <v>413</v>
      </c>
      <c r="C10" s="3" t="s">
        <v>56</v>
      </c>
      <c r="D10" s="17">
        <v>5</v>
      </c>
      <c r="E10" s="1"/>
      <c r="F10" s="1">
        <v>1</v>
      </c>
      <c r="G10" s="1"/>
      <c r="H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2:29" ht="28.8" x14ac:dyDescent="0.3">
      <c r="B11" s="9">
        <v>414</v>
      </c>
      <c r="C11" s="3" t="s">
        <v>57</v>
      </c>
      <c r="D11" s="17">
        <v>2</v>
      </c>
      <c r="E11" s="1"/>
      <c r="F11" s="1">
        <v>1</v>
      </c>
      <c r="G11" s="1"/>
      <c r="H11" s="1"/>
      <c r="I11" s="1"/>
      <c r="J11" s="1">
        <v>1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2:29" x14ac:dyDescent="0.3">
      <c r="B12" s="9">
        <v>415</v>
      </c>
      <c r="C12" s="1" t="s">
        <v>58</v>
      </c>
      <c r="D12" s="17">
        <v>3</v>
      </c>
      <c r="E12" s="1"/>
      <c r="F12" s="1"/>
      <c r="G12" s="1"/>
      <c r="H12" s="1"/>
      <c r="I12" s="1">
        <v>2</v>
      </c>
      <c r="J12" s="1">
        <v>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2:29" x14ac:dyDescent="0.3">
      <c r="B13" s="9">
        <v>416</v>
      </c>
      <c r="C13" s="3" t="s">
        <v>59</v>
      </c>
      <c r="D13" s="17">
        <v>1</v>
      </c>
      <c r="E13" s="1"/>
      <c r="F13" s="1"/>
      <c r="G13" s="1"/>
      <c r="H13" s="1"/>
      <c r="I13" s="1">
        <v>1</v>
      </c>
      <c r="J13" s="1">
        <v>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2:29" x14ac:dyDescent="0.3">
      <c r="B14" s="9">
        <v>417</v>
      </c>
      <c r="C14" s="1" t="s">
        <v>60</v>
      </c>
      <c r="D14" s="17">
        <v>1</v>
      </c>
      <c r="E14" s="1"/>
      <c r="F14" s="1"/>
      <c r="G14" s="1"/>
      <c r="H14" s="1"/>
      <c r="I14" s="1">
        <v>1</v>
      </c>
      <c r="J14" s="1">
        <v>1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2:29" ht="29.4" thickBot="1" x14ac:dyDescent="0.35">
      <c r="B15" s="12">
        <v>418</v>
      </c>
      <c r="C15" s="5" t="s">
        <v>37</v>
      </c>
      <c r="D15" s="18">
        <v>4</v>
      </c>
      <c r="E15" s="6"/>
      <c r="F15" s="6"/>
      <c r="G15" s="6"/>
      <c r="H15" s="6"/>
      <c r="I15" s="6"/>
      <c r="J15" s="6"/>
      <c r="K15" s="6"/>
      <c r="L15" s="6"/>
      <c r="M15" s="6"/>
      <c r="N15" s="6">
        <v>2</v>
      </c>
      <c r="O15" s="6">
        <v>2</v>
      </c>
      <c r="P15" s="6">
        <v>2</v>
      </c>
      <c r="Q15" s="6">
        <v>2</v>
      </c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 spans="2:29" x14ac:dyDescent="0.3">
      <c r="B16" s="60" t="s">
        <v>17</v>
      </c>
      <c r="C16" s="61"/>
      <c r="D16" s="32">
        <f>SUM(D8:D15)</f>
        <v>42</v>
      </c>
      <c r="E16" s="32">
        <f>D16-SUM(E8:E15)</f>
        <v>40.75</v>
      </c>
      <c r="F16" s="32">
        <f t="shared" ref="F16:AC16" si="0">E16-SUM(F8:F15)</f>
        <v>38.5</v>
      </c>
      <c r="G16" s="32">
        <f t="shared" si="0"/>
        <v>38.25</v>
      </c>
      <c r="H16" s="32">
        <f t="shared" si="0"/>
        <v>38</v>
      </c>
      <c r="I16" s="32">
        <f t="shared" si="0"/>
        <v>33.75</v>
      </c>
      <c r="J16" s="32">
        <f t="shared" si="0"/>
        <v>28.5</v>
      </c>
      <c r="K16" s="32">
        <f t="shared" si="0"/>
        <v>28.25</v>
      </c>
      <c r="L16" s="32">
        <f t="shared" si="0"/>
        <v>28</v>
      </c>
      <c r="M16" s="32">
        <f t="shared" si="0"/>
        <v>27.75</v>
      </c>
      <c r="N16" s="32">
        <f t="shared" si="0"/>
        <v>25.5</v>
      </c>
      <c r="O16" s="32">
        <f t="shared" si="0"/>
        <v>23.25</v>
      </c>
      <c r="P16" s="32">
        <f t="shared" si="0"/>
        <v>21</v>
      </c>
      <c r="Q16" s="32">
        <f t="shared" si="0"/>
        <v>18.75</v>
      </c>
      <c r="R16" s="32">
        <f t="shared" si="0"/>
        <v>18.5</v>
      </c>
      <c r="S16" s="32">
        <f t="shared" si="0"/>
        <v>18.25</v>
      </c>
      <c r="T16" s="32">
        <f t="shared" si="0"/>
        <v>18</v>
      </c>
      <c r="U16" s="32">
        <f t="shared" si="0"/>
        <v>17.75</v>
      </c>
      <c r="V16" s="32">
        <f t="shared" si="0"/>
        <v>17.5</v>
      </c>
      <c r="W16" s="32">
        <f t="shared" si="0"/>
        <v>17.25</v>
      </c>
      <c r="X16" s="32">
        <f t="shared" si="0"/>
        <v>17</v>
      </c>
      <c r="Y16" s="32">
        <f t="shared" si="0"/>
        <v>16.75</v>
      </c>
      <c r="Z16" s="32">
        <f t="shared" si="0"/>
        <v>16.5</v>
      </c>
      <c r="AA16" s="32">
        <f t="shared" si="0"/>
        <v>16.25</v>
      </c>
      <c r="AB16" s="32">
        <f t="shared" si="0"/>
        <v>16</v>
      </c>
      <c r="AC16" s="32">
        <f t="shared" si="0"/>
        <v>15.75</v>
      </c>
    </row>
    <row r="17" spans="2:29" x14ac:dyDescent="0.3">
      <c r="B17" s="55" t="s">
        <v>18</v>
      </c>
      <c r="C17" s="55"/>
      <c r="D17" s="33">
        <f>SUM(D8:D15)</f>
        <v>42</v>
      </c>
      <c r="E17" s="33">
        <f>$D$17-($D$17/25*1)</f>
        <v>40.32</v>
      </c>
      <c r="F17" s="33">
        <f>$D$17-($D$17/25*2)</f>
        <v>38.64</v>
      </c>
      <c r="G17" s="33">
        <f>$D$17-($D$17/25*3)</f>
        <v>36.96</v>
      </c>
      <c r="H17" s="33">
        <f>$D$17-($D$17/25*4)</f>
        <v>35.28</v>
      </c>
      <c r="I17" s="33">
        <f>$D$17-($D$17/25*5)</f>
        <v>33.6</v>
      </c>
      <c r="J17" s="33">
        <f>$D$17-($D$17/25*6)</f>
        <v>31.92</v>
      </c>
      <c r="K17" s="33">
        <f>$D$17-($D$17/25*7)</f>
        <v>30.240000000000002</v>
      </c>
      <c r="L17" s="33">
        <f>$D$17-($D$17/25*8)</f>
        <v>28.560000000000002</v>
      </c>
      <c r="M17" s="33">
        <f>$D$17-($D$17/25*9)</f>
        <v>26.880000000000003</v>
      </c>
      <c r="N17" s="33">
        <f>$D$17-($D$17/25*10)</f>
        <v>25.2</v>
      </c>
      <c r="O17" s="33">
        <f>$D$17-($D$17/25*11)</f>
        <v>23.52</v>
      </c>
      <c r="P17" s="33">
        <f>$D$17-($D$17/25*12)</f>
        <v>21.84</v>
      </c>
      <c r="Q17" s="33">
        <f>$D$17-($D$17/25*13)</f>
        <v>20.16</v>
      </c>
      <c r="R17" s="33">
        <f>$D$17-($D$17/25*14)</f>
        <v>18.48</v>
      </c>
      <c r="S17" s="33">
        <f>$D$17-($D$17/25*15)</f>
        <v>16.8</v>
      </c>
      <c r="T17" s="33">
        <f>$D$17-($D$17/25*16)</f>
        <v>15.120000000000001</v>
      </c>
      <c r="U17" s="33">
        <f>$D$17-($D$17/25*17)</f>
        <v>13.440000000000001</v>
      </c>
      <c r="V17" s="33">
        <f>$D$17-($D$17/25*18)</f>
        <v>11.760000000000002</v>
      </c>
      <c r="W17" s="33">
        <f>$D$17-($D$17/25*19)</f>
        <v>10.080000000000002</v>
      </c>
      <c r="X17" s="33">
        <f>$D$17-($D$17/25*20)</f>
        <v>8.3999999999999986</v>
      </c>
      <c r="Y17" s="33">
        <f>$D$17-($D$17/25*21)</f>
        <v>6.7199999999999989</v>
      </c>
      <c r="Z17" s="33">
        <f>$D$17-($D$17/25*22)</f>
        <v>5.0399999999999991</v>
      </c>
      <c r="AA17" s="33">
        <f>$D$17-($D$17/25*23)</f>
        <v>3.3599999999999994</v>
      </c>
      <c r="AB17" s="33">
        <f>$D$17-($D$17/25*24)</f>
        <v>1.6799999999999997</v>
      </c>
      <c r="AC17" s="33">
        <f>$D$17-($D$17/25*25)</f>
        <v>0</v>
      </c>
    </row>
  </sheetData>
  <mergeCells count="6">
    <mergeCell ref="B17:C17"/>
    <mergeCell ref="B2:AC3"/>
    <mergeCell ref="B5:AC5"/>
    <mergeCell ref="B6:B7"/>
    <mergeCell ref="C6:C7"/>
    <mergeCell ref="B16:C16"/>
  </mergeCells>
  <phoneticPr fontId="4" type="noConversion"/>
  <pageMargins left="0.7" right="0.7" top="0.75" bottom="0.75" header="0.3" footer="0.3"/>
  <pageSetup paperSize="9" orientation="portrait" r:id="rId1"/>
  <ignoredErrors>
    <ignoredError sqref="F17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P20"/>
  <sheetViews>
    <sheetView zoomScale="70" zoomScaleNormal="70" workbookViewId="0">
      <selection activeCell="B33" sqref="B33"/>
    </sheetView>
  </sheetViews>
  <sheetFormatPr defaultRowHeight="14.4" x14ac:dyDescent="0.3"/>
  <cols>
    <col min="1" max="1" width="4.88671875" customWidth="1"/>
    <col min="2" max="2" width="12.44140625" customWidth="1"/>
    <col min="3" max="3" width="20.5546875" customWidth="1"/>
    <col min="4" max="4" width="15.44140625" customWidth="1"/>
    <col min="5" max="5" width="11.44140625" customWidth="1"/>
    <col min="6" max="6" width="11.88671875" customWidth="1"/>
    <col min="7" max="7" width="11.6640625" customWidth="1"/>
    <col min="8" max="8" width="12" customWidth="1"/>
    <col min="9" max="9" width="13.21875" customWidth="1"/>
    <col min="10" max="10" width="11.88671875" customWidth="1"/>
    <col min="11" max="11" width="11" customWidth="1"/>
    <col min="12" max="12" width="10.21875" bestFit="1" customWidth="1"/>
    <col min="13" max="13" width="10.88671875" customWidth="1"/>
    <col min="14" max="14" width="13.109375" customWidth="1"/>
    <col min="15" max="15" width="10.44140625" customWidth="1"/>
    <col min="16" max="16" width="10.21875" customWidth="1"/>
  </cols>
  <sheetData>
    <row r="2" spans="2:16" x14ac:dyDescent="0.3">
      <c r="B2" s="50" t="s">
        <v>62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</row>
    <row r="3" spans="2:16" x14ac:dyDescent="0.3"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</row>
    <row r="5" spans="2:16" ht="15" thickBot="1" x14ac:dyDescent="0.35"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</row>
    <row r="6" spans="2:16" x14ac:dyDescent="0.3">
      <c r="B6" s="19" t="s">
        <v>0</v>
      </c>
      <c r="C6" s="20" t="s">
        <v>1</v>
      </c>
      <c r="D6" s="20" t="s">
        <v>63</v>
      </c>
      <c r="E6" s="65">
        <v>44865</v>
      </c>
      <c r="F6" s="65">
        <v>44866</v>
      </c>
      <c r="G6" s="65">
        <v>44867</v>
      </c>
      <c r="H6" s="65">
        <v>44868</v>
      </c>
      <c r="I6" s="65">
        <v>44869</v>
      </c>
      <c r="J6" s="65">
        <v>44870</v>
      </c>
      <c r="K6" s="65">
        <v>44871</v>
      </c>
      <c r="L6" s="65">
        <v>44872</v>
      </c>
      <c r="M6" s="65">
        <v>44873</v>
      </c>
      <c r="N6" s="65">
        <v>44874</v>
      </c>
      <c r="O6" s="65">
        <v>44875</v>
      </c>
      <c r="P6" s="65">
        <v>44876</v>
      </c>
    </row>
    <row r="7" spans="2:16" ht="15" thickBot="1" x14ac:dyDescent="0.35">
      <c r="B7" s="21"/>
      <c r="C7" s="22"/>
      <c r="D7" s="22" t="s">
        <v>4</v>
      </c>
      <c r="E7" s="22" t="s">
        <v>5</v>
      </c>
      <c r="F7" s="22" t="s">
        <v>6</v>
      </c>
      <c r="G7" s="22" t="s">
        <v>7</v>
      </c>
      <c r="H7" s="22" t="s">
        <v>8</v>
      </c>
      <c r="I7" s="22" t="s">
        <v>9</v>
      </c>
      <c r="J7" s="22" t="s">
        <v>10</v>
      </c>
      <c r="K7" s="22" t="s">
        <v>19</v>
      </c>
      <c r="L7" s="22" t="s">
        <v>20</v>
      </c>
      <c r="M7" s="22" t="s">
        <v>21</v>
      </c>
      <c r="N7" s="23" t="s">
        <v>22</v>
      </c>
      <c r="O7" s="23" t="s">
        <v>23</v>
      </c>
      <c r="P7" s="23" t="s">
        <v>24</v>
      </c>
    </row>
    <row r="8" spans="2:16" ht="28.8" x14ac:dyDescent="0.3">
      <c r="B8" s="8"/>
      <c r="C8" s="11" t="s">
        <v>12</v>
      </c>
      <c r="D8" s="16">
        <v>1</v>
      </c>
      <c r="E8" s="8">
        <v>1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spans="2:16" x14ac:dyDescent="0.3">
      <c r="B9" s="1"/>
      <c r="C9" s="1" t="s">
        <v>28</v>
      </c>
      <c r="D9" s="17">
        <v>10</v>
      </c>
      <c r="E9" s="1">
        <v>0.25</v>
      </c>
      <c r="F9" s="1">
        <v>0.25</v>
      </c>
      <c r="G9" s="1">
        <v>0.25</v>
      </c>
      <c r="H9" s="1">
        <v>0.25</v>
      </c>
      <c r="I9" s="1">
        <v>0.25</v>
      </c>
      <c r="J9" s="1">
        <v>0.25</v>
      </c>
      <c r="K9" s="1">
        <v>0.25</v>
      </c>
      <c r="L9" s="1">
        <v>0.25</v>
      </c>
      <c r="M9" s="1">
        <v>0.25</v>
      </c>
      <c r="N9" s="1">
        <v>0.25</v>
      </c>
      <c r="O9" s="1">
        <v>0.25</v>
      </c>
      <c r="P9" s="1">
        <v>0.25</v>
      </c>
    </row>
    <row r="10" spans="2:16" ht="28.8" x14ac:dyDescent="0.3">
      <c r="B10" s="1"/>
      <c r="C10" s="3" t="s">
        <v>64</v>
      </c>
      <c r="D10" s="17">
        <v>2</v>
      </c>
      <c r="E10" s="1"/>
      <c r="F10" s="1">
        <v>1</v>
      </c>
      <c r="H10" s="1"/>
      <c r="I10" s="1"/>
      <c r="J10" s="1"/>
      <c r="K10" s="1"/>
      <c r="L10" s="1"/>
      <c r="M10" s="1"/>
      <c r="N10" s="1"/>
      <c r="O10" s="8"/>
      <c r="P10" s="8"/>
    </row>
    <row r="11" spans="2:16" x14ac:dyDescent="0.3">
      <c r="B11" s="1"/>
      <c r="C11" s="3" t="s">
        <v>65</v>
      </c>
      <c r="D11" s="17">
        <v>2</v>
      </c>
      <c r="E11" s="1"/>
      <c r="F11" s="1">
        <v>1</v>
      </c>
      <c r="H11" s="1"/>
      <c r="I11" s="1"/>
      <c r="J11" s="1"/>
      <c r="K11" s="1"/>
      <c r="L11" s="1"/>
      <c r="M11" s="1"/>
      <c r="N11" s="1"/>
      <c r="O11" s="8"/>
      <c r="P11" s="8"/>
    </row>
    <row r="12" spans="2:16" ht="43.2" x14ac:dyDescent="0.3">
      <c r="B12" s="1"/>
      <c r="C12" s="3" t="s">
        <v>66</v>
      </c>
      <c r="D12" s="17">
        <v>4</v>
      </c>
      <c r="E12" s="1"/>
      <c r="F12" s="1">
        <v>1</v>
      </c>
      <c r="G12" s="1"/>
      <c r="H12" s="1">
        <v>2</v>
      </c>
      <c r="I12" s="1">
        <v>2</v>
      </c>
      <c r="J12" s="1"/>
      <c r="K12" s="1"/>
      <c r="L12" s="1"/>
      <c r="M12" s="1"/>
      <c r="N12" s="1"/>
      <c r="O12" s="8"/>
      <c r="P12" s="8"/>
    </row>
    <row r="13" spans="2:16" ht="28.8" x14ac:dyDescent="0.3">
      <c r="B13" s="1"/>
      <c r="C13" s="3" t="s">
        <v>67</v>
      </c>
      <c r="D13" s="17">
        <v>3</v>
      </c>
      <c r="E13" s="1"/>
      <c r="F13" s="1"/>
      <c r="G13" s="1"/>
      <c r="H13" s="1">
        <v>1</v>
      </c>
      <c r="I13" s="1">
        <v>2</v>
      </c>
      <c r="J13" s="1"/>
      <c r="K13" s="1"/>
      <c r="L13" s="1"/>
      <c r="M13" s="1"/>
      <c r="N13" s="1"/>
      <c r="O13" s="8"/>
      <c r="P13" s="8"/>
    </row>
    <row r="14" spans="2:16" x14ac:dyDescent="0.3">
      <c r="B14" s="1"/>
      <c r="C14" s="3" t="s">
        <v>68</v>
      </c>
      <c r="D14" s="17">
        <v>3</v>
      </c>
      <c r="E14" s="1"/>
      <c r="F14" s="1"/>
      <c r="G14" s="1"/>
      <c r="H14" s="1"/>
      <c r="I14" s="1">
        <v>1</v>
      </c>
      <c r="J14" s="1">
        <v>2</v>
      </c>
      <c r="K14" s="1"/>
      <c r="L14" s="1"/>
      <c r="M14" s="1"/>
      <c r="N14" s="1"/>
      <c r="O14" s="8"/>
      <c r="P14" s="8"/>
    </row>
    <row r="15" spans="2:16" x14ac:dyDescent="0.3">
      <c r="B15" s="1"/>
      <c r="C15" s="1" t="s">
        <v>69</v>
      </c>
      <c r="D15" s="17">
        <v>2</v>
      </c>
      <c r="E15" s="1"/>
      <c r="F15" s="1"/>
      <c r="G15" s="1"/>
      <c r="H15" s="1"/>
      <c r="I15" s="1"/>
      <c r="J15" s="1"/>
      <c r="K15" s="1">
        <v>2</v>
      </c>
      <c r="L15" s="1"/>
      <c r="M15" s="1"/>
      <c r="N15" s="1"/>
      <c r="O15" s="8"/>
      <c r="P15" s="8"/>
    </row>
    <row r="16" spans="2:16" x14ac:dyDescent="0.3">
      <c r="B16" s="1"/>
      <c r="C16" s="1" t="s">
        <v>70</v>
      </c>
      <c r="D16" s="17">
        <v>2</v>
      </c>
      <c r="E16" s="1"/>
      <c r="F16" s="1"/>
      <c r="G16" s="1"/>
      <c r="H16" s="1"/>
      <c r="I16" s="1"/>
      <c r="J16" s="1"/>
      <c r="K16" s="1"/>
      <c r="L16" s="1">
        <v>1</v>
      </c>
      <c r="M16" s="1">
        <v>1</v>
      </c>
      <c r="N16" s="1"/>
      <c r="O16" s="8"/>
      <c r="P16" s="8"/>
    </row>
    <row r="17" spans="2:16" x14ac:dyDescent="0.3">
      <c r="B17" s="1"/>
      <c r="C17" s="1" t="s">
        <v>71</v>
      </c>
      <c r="D17" s="17">
        <v>2</v>
      </c>
      <c r="E17" s="1"/>
      <c r="F17" s="1"/>
      <c r="G17" s="1"/>
      <c r="H17" s="1"/>
      <c r="I17" s="1"/>
      <c r="J17" s="1"/>
      <c r="K17" s="1"/>
      <c r="L17" s="1"/>
      <c r="M17" s="1"/>
      <c r="N17" s="1">
        <v>2</v>
      </c>
      <c r="O17" s="8"/>
      <c r="P17" s="8"/>
    </row>
    <row r="18" spans="2:16" ht="15" thickBot="1" x14ac:dyDescent="0.35">
      <c r="B18" s="6"/>
      <c r="C18" s="6" t="s">
        <v>37</v>
      </c>
      <c r="D18" s="18">
        <v>2</v>
      </c>
      <c r="E18" s="6"/>
      <c r="F18" s="6"/>
      <c r="G18" s="6"/>
      <c r="H18" s="6">
        <v>1</v>
      </c>
      <c r="I18" s="6"/>
      <c r="J18" s="6"/>
      <c r="K18" s="6"/>
      <c r="L18" s="6"/>
      <c r="M18" s="6">
        <v>1</v>
      </c>
      <c r="N18" s="6">
        <v>1</v>
      </c>
      <c r="O18" s="8">
        <v>1</v>
      </c>
      <c r="P18" s="8">
        <v>1</v>
      </c>
    </row>
    <row r="19" spans="2:16" x14ac:dyDescent="0.3">
      <c r="B19" s="48" t="s">
        <v>17</v>
      </c>
      <c r="C19" s="49"/>
      <c r="D19" s="29">
        <f>SUM(D8:D18)</f>
        <v>33</v>
      </c>
      <c r="E19" s="29">
        <f>D19-SUM(E8:E18)</f>
        <v>31.75</v>
      </c>
      <c r="F19" s="29">
        <f t="shared" ref="F19:N19" si="0">E19-SUM(F8:F18)</f>
        <v>28.5</v>
      </c>
      <c r="G19" s="29">
        <f t="shared" si="0"/>
        <v>28.25</v>
      </c>
      <c r="H19" s="29">
        <f t="shared" si="0"/>
        <v>24</v>
      </c>
      <c r="I19" s="29">
        <f t="shared" si="0"/>
        <v>18.75</v>
      </c>
      <c r="J19" s="29">
        <f t="shared" si="0"/>
        <v>16.5</v>
      </c>
      <c r="K19" s="29">
        <f t="shared" si="0"/>
        <v>14.25</v>
      </c>
      <c r="L19" s="29">
        <f t="shared" si="0"/>
        <v>13</v>
      </c>
      <c r="M19" s="29">
        <f t="shared" si="0"/>
        <v>10.75</v>
      </c>
      <c r="N19" s="29">
        <f t="shared" si="0"/>
        <v>7.5</v>
      </c>
      <c r="O19" s="29">
        <f t="shared" ref="O19" si="1">N19-SUM(O8:O18)</f>
        <v>6.25</v>
      </c>
      <c r="P19" s="29">
        <f t="shared" ref="P19" si="2">O19-SUM(P8:P18)</f>
        <v>5</v>
      </c>
    </row>
    <row r="20" spans="2:16" ht="15" thickBot="1" x14ac:dyDescent="0.35">
      <c r="B20" s="62" t="s">
        <v>18</v>
      </c>
      <c r="C20" s="63"/>
      <c r="D20" s="31">
        <f>SUM(D8:D18)</f>
        <v>33</v>
      </c>
      <c r="E20" s="31">
        <f>$D$20-($D$20/10*1)</f>
        <v>29.7</v>
      </c>
      <c r="F20" s="31">
        <f>$D$20-($D$20/10*2)</f>
        <v>26.4</v>
      </c>
      <c r="G20" s="31">
        <f>$D$20-($D$20/10*3)</f>
        <v>23.1</v>
      </c>
      <c r="H20" s="31">
        <f>$D$20-($D$20/10*4)</f>
        <v>19.8</v>
      </c>
      <c r="I20" s="31">
        <f>$D$20-($D$20/10*5)</f>
        <v>16.5</v>
      </c>
      <c r="J20" s="31">
        <f>$D$20-($D$20/10*6)</f>
        <v>13.200000000000003</v>
      </c>
      <c r="K20" s="31">
        <f>$D$20-($D$20/10*7)</f>
        <v>9.9000000000000021</v>
      </c>
      <c r="L20" s="31">
        <f>$D$20-($D$20/10*8)</f>
        <v>6.6000000000000014</v>
      </c>
      <c r="M20" s="31">
        <f>$D$20-($D$20/10*9)</f>
        <v>3.3000000000000007</v>
      </c>
      <c r="N20" s="31">
        <f>$D$20-($D$20/10*10)</f>
        <v>0</v>
      </c>
      <c r="O20" s="31">
        <f t="shared" ref="O20:P20" si="3">$D$20-($D$20/10*10)</f>
        <v>0</v>
      </c>
      <c r="P20" s="31">
        <f t="shared" si="3"/>
        <v>0</v>
      </c>
    </row>
  </sheetData>
  <mergeCells count="4">
    <mergeCell ref="B2:N3"/>
    <mergeCell ref="B5:N5"/>
    <mergeCell ref="B19:C19"/>
    <mergeCell ref="B20:C20"/>
  </mergeCells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 1</vt:lpstr>
      <vt:lpstr>Project 2</vt:lpstr>
      <vt:lpstr>Project 3</vt:lpstr>
      <vt:lpstr>Project 4</vt:lpstr>
      <vt:lpstr>Project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Lerato lebelo</dc:creator>
  <cp:lastModifiedBy>Sontaga</cp:lastModifiedBy>
  <dcterms:created xsi:type="dcterms:W3CDTF">2022-08-16T10:42:18Z</dcterms:created>
  <dcterms:modified xsi:type="dcterms:W3CDTF">2022-08-18T11:27:34Z</dcterms:modified>
</cp:coreProperties>
</file>