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BA" sheetId="1" state="visible" r:id="rId2"/>
    <sheet name="Data" sheetId="2" state="visible" r:id="rId3"/>
    <sheet name="IPA" sheetId="3" state="visible" r:id="rId4"/>
    <sheet name="NBA-FOR" sheetId="4" state="visible" r:id="rId5"/>
    <sheet name="IPA-FOR" sheetId="5" state="visible" r:id="rId6"/>
    <sheet name="CHX-IPA" sheetId="6" state="visible" r:id="rId7"/>
  </sheets>
  <definedNames>
    <definedName function="false" hidden="false" localSheetId="0" name="solver_adj" vbProcedure="false">NBA!$H$28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NBA!$W$6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<sst xmlns="http://schemas.openxmlformats.org/spreadsheetml/2006/main" count="231" uniqueCount="96">
  <si>
    <t xml:space="preserve">Sr. no.</t>
  </si>
  <si>
    <t xml:space="preserve">NBA</t>
  </si>
  <si>
    <t xml:space="preserve">AcA</t>
  </si>
  <si>
    <t xml:space="preserve">SOL</t>
  </si>
  <si>
    <t xml:space="preserve">(ns)</t>
  </si>
  <si>
    <t xml:space="preserve">T (K)</t>
  </si>
  <si>
    <t xml:space="preserve">D_AcA (cm^2/s)</t>
  </si>
  <si>
    <t xml:space="preserve">Da_AcA (cm^2/s)</t>
  </si>
  <si>
    <t xml:space="preserve">Do_AcA (cm^2/s)</t>
  </si>
  <si>
    <t xml:space="preserve">Da/Do</t>
  </si>
  <si>
    <t xml:space="preserve">SF (mN/s)</t>
  </si>
  <si>
    <t xml:space="preserve">xNBA_a</t>
  </si>
  <si>
    <t xml:space="preserve">xAcA_a</t>
  </si>
  <si>
    <t xml:space="preserve">xSOL_a</t>
  </si>
  <si>
    <t xml:space="preserve">xNBA_o</t>
  </si>
  <si>
    <t xml:space="preserve">xAcA_o</t>
  </si>
  <si>
    <t xml:space="preserve">xSOL_o</t>
  </si>
  <si>
    <t xml:space="preserve">D2</t>
  </si>
  <si>
    <t xml:space="preserve">D1</t>
  </si>
  <si>
    <t xml:space="preserve">S</t>
  </si>
  <si>
    <t xml:space="preserve">PC</t>
  </si>
  <si>
    <t xml:space="preserve">alpha*M</t>
  </si>
  <si>
    <t xml:space="preserve">mumix</t>
  </si>
  <si>
    <t xml:space="preserve">Da</t>
  </si>
  <si>
    <t xml:space="preserve">VGG01</t>
  </si>
  <si>
    <t xml:space="preserve">VGG02</t>
  </si>
  <si>
    <t xml:space="preserve">VGG08</t>
  </si>
  <si>
    <t xml:space="preserve">VGG06</t>
  </si>
  <si>
    <t xml:space="preserve">OfficePC</t>
  </si>
  <si>
    <t xml:space="preserve">32.4445+/-0.72</t>
  </si>
  <si>
    <t xml:space="preserve">Vb=</t>
  </si>
  <si>
    <t xml:space="preserve">m3/mol</t>
  </si>
  <si>
    <t xml:space="preserve">33.0426+/-0.21</t>
  </si>
  <si>
    <t xml:space="preserve">Do</t>
  </si>
  <si>
    <t xml:space="preserve">alpha </t>
  </si>
  <si>
    <t xml:space="preserve">M</t>
  </si>
  <si>
    <t xml:space="preserve">mu</t>
  </si>
  <si>
    <t xml:space="preserve">mu^1/3</t>
  </si>
  <si>
    <t xml:space="preserve">Water</t>
  </si>
  <si>
    <t xml:space="preserve">n=</t>
  </si>
  <si>
    <t xml:space="preserve">Code Number</t>
  </si>
  <si>
    <t xml:space="preserve">Compound</t>
  </si>
  <si>
    <t xml:space="preserve">φ</t>
  </si>
  <si>
    <t xml:space="preserve">M (g/mol)</t>
  </si>
  <si>
    <r>
      <rPr>
        <b val="true"/>
        <sz val="11"/>
        <color rgb="FF000000"/>
        <rFont val="Calibri"/>
        <family val="2"/>
        <charset val="1"/>
      </rPr>
      <t xml:space="preserve">η</t>
    </r>
    <r>
      <rPr>
        <b val="true"/>
        <vertAlign val="subscript"/>
        <sz val="11"/>
        <color rgb="FF000000"/>
        <rFont val="Calibri"/>
        <family val="2"/>
        <charset val="1"/>
      </rPr>
      <t xml:space="preserve">298K</t>
    </r>
    <r>
      <rPr>
        <b val="true"/>
        <sz val="11"/>
        <color rgb="FF000000"/>
        <rFont val="Calibri"/>
        <family val="2"/>
        <charset val="1"/>
      </rPr>
      <t xml:space="preserve"> (cP)</t>
    </r>
  </si>
  <si>
    <t xml:space="preserve">Tc (K)</t>
  </si>
  <si>
    <t xml:space="preserve">Pc (bar)</t>
  </si>
  <si>
    <t xml:space="preserve">ω</t>
  </si>
  <si>
    <t xml:space="preserve">Abbreviation</t>
  </si>
  <si>
    <t xml:space="preserve">Compound name</t>
  </si>
  <si>
    <t xml:space="preserve">Formula</t>
  </si>
  <si>
    <r>
      <rPr>
        <b val="true"/>
        <sz val="11"/>
        <color rgb="FF000000"/>
        <rFont val="Calibri"/>
        <family val="2"/>
        <charset val="1"/>
      </rPr>
      <t xml:space="preserve">ρ</t>
    </r>
    <r>
      <rPr>
        <b val="true"/>
        <vertAlign val="subscript"/>
        <sz val="11"/>
        <color rgb="FF000000"/>
        <rFont val="Calibri"/>
        <family val="2"/>
        <charset val="1"/>
      </rPr>
      <t xml:space="preserve">298K</t>
    </r>
    <r>
      <rPr>
        <b val="true"/>
        <sz val="11"/>
        <color rgb="FF000000"/>
        <rFont val="Calibri"/>
        <family val="2"/>
        <charset val="1"/>
      </rPr>
      <t xml:space="preserve"> (kg/m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</si>
  <si>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A</t>
  </si>
  <si>
    <t xml:space="preserve">B (K)</t>
  </si>
  <si>
    <t xml:space="preserve">Rk</t>
  </si>
  <si>
    <t xml:space="preserve">Qk</t>
  </si>
  <si>
    <t xml:space="preserve">aij (J/mol)</t>
  </si>
  <si>
    <t xml:space="preserve">aji (J/mol)</t>
  </si>
  <si>
    <t xml:space="preserve">n-butyl acetate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</si>
  <si>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Calibri"/>
        <family val="2"/>
        <charset val="1"/>
      </rPr>
      <t xml:space="preserve">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</si>
  <si>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t xml:space="preserve">IPA</t>
  </si>
  <si>
    <t xml:space="preserve">isopropyl acetate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</si>
  <si>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</si>
  <si>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t xml:space="preserve">Acetic Acid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</si>
  <si>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</si>
  <si>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H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</t>
    </r>
  </si>
  <si>
    <t xml:space="preserve">xIPA_a</t>
  </si>
  <si>
    <t xml:space="preserve">xIPA_o</t>
  </si>
  <si>
    <t xml:space="preserve">\</t>
  </si>
  <si>
    <t xml:space="preserve">FOR</t>
  </si>
  <si>
    <t xml:space="preserve">D_FOR (cm^2/s)</t>
  </si>
  <si>
    <t xml:space="preserve">xFOR_a</t>
  </si>
  <si>
    <t xml:space="preserve">xFOR_o</t>
  </si>
  <si>
    <t xml:space="preserve">6.55027+/-0.63</t>
  </si>
  <si>
    <t xml:space="preserve">6.29567+/-1.10</t>
  </si>
  <si>
    <t xml:space="preserve">4.62203+/-1.10</t>
  </si>
  <si>
    <t xml:space="preserve">4.79238+/-0.47</t>
  </si>
  <si>
    <t xml:space="preserve">5.70083+/-0.97</t>
  </si>
  <si>
    <t xml:space="preserve">SF (mN/m)</t>
  </si>
  <si>
    <t xml:space="preserve">21.6460+/-0.36</t>
  </si>
  <si>
    <t xml:space="preserve">SontiPC</t>
  </si>
  <si>
    <t xml:space="preserve">21.5466+/-0.30</t>
  </si>
  <si>
    <t xml:space="preserve">19.8102+/-0.66</t>
  </si>
  <si>
    <t xml:space="preserve">18.9905+/-0.48</t>
  </si>
  <si>
    <t xml:space="preserve">18.5609+/-0.26</t>
  </si>
  <si>
    <t xml:space="preserve">17.8748+/-0.72</t>
  </si>
  <si>
    <t xml:space="preserve">19.0878+/-0.53</t>
  </si>
  <si>
    <t xml:space="preserve">18.6713+/-0.43</t>
  </si>
  <si>
    <t xml:space="preserve">CHX_IPA</t>
  </si>
  <si>
    <t xml:space="preserve">xCI_a</t>
  </si>
  <si>
    <t xml:space="preserve">xCI_o</t>
  </si>
  <si>
    <t xml:space="preserve">15.6425+/-0.34</t>
  </si>
  <si>
    <t xml:space="preserve">21.1414+/-0.31</t>
  </si>
  <si>
    <t xml:space="preserve">27.5673+/-0.35</t>
  </si>
  <si>
    <t xml:space="preserve">36.9198+/-0.31</t>
  </si>
  <si>
    <t xml:space="preserve">48.8557+/-0.30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</si>
</sst>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E+00"/>
    <numFmt numFmtId="166" formatCode="#,##0.00"/>
    <numFmt numFmtId="167" formatCode="0.000"/>
    <numFmt numFmtId="168" formatCode="0.0000"/>
    <numFmt numFmtId="169" formatCode="0.00"/>
    <numFmt numFmtId="170" formatCode="0.00E+00"/>
    <numFmt numFmtId="171" formatCode="General"/>
    <numFmt numFmtId="172" formatCode="#,##0.00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9" activeCellId="0" sqref="K19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5"/>
    <col collapsed="false" customWidth="true" hidden="false" outlineLevel="0" max="3" min="3" style="0" width="4.66"/>
    <col collapsed="false" customWidth="true" hidden="false" outlineLevel="0" max="4" min="4" style="0" width="4.55"/>
    <col collapsed="false" customWidth="true" hidden="false" outlineLevel="0" max="5" min="5" style="0" width="4.66"/>
    <col collapsed="false" customWidth="true" hidden="false" outlineLevel="0" max="6" min="6" style="0" width="5.11"/>
    <col collapsed="false" customWidth="true" hidden="false" outlineLevel="0" max="7" min="7" style="0" width="14.66"/>
    <col collapsed="false" customWidth="true" hidden="false" outlineLevel="0" max="10" min="8" style="0" width="16.11"/>
    <col collapsed="false" customWidth="true" hidden="false" outlineLevel="0" max="11" min="11" style="0" width="14.33"/>
    <col collapsed="false" customWidth="true" hidden="false" outlineLevel="0" max="12" min="12" style="0" width="7.88"/>
    <col collapsed="false" customWidth="true" hidden="false" outlineLevel="0" max="14" min="13" style="0" width="7.44"/>
    <col collapsed="false" customWidth="true" hidden="false" outlineLevel="0" max="15" min="15" style="0" width="8"/>
    <col collapsed="false" customWidth="true" hidden="false" outlineLevel="0" max="16" min="16" style="0" width="7.55"/>
    <col collapsed="false" customWidth="true" hidden="false" outlineLevel="0" max="18" min="17" style="0" width="7.44"/>
    <col collapsed="false" customWidth="true" hidden="false" outlineLevel="0" max="19" min="19" style="0" width="13.33"/>
    <col collapsed="false" customWidth="true" hidden="false" outlineLevel="0" max="20" min="20" style="0" width="7.44"/>
    <col collapsed="false" customWidth="true" hidden="false" outlineLevel="0" max="21" min="21" style="0" width="8.55"/>
    <col collapsed="false" customWidth="true" hidden="false" outlineLevel="0" max="27" min="22" style="0" width="11.55"/>
    <col collapsed="false" customWidth="true" hidden="false" outlineLevel="0" max="28" min="28" style="0" width="14.33"/>
    <col collapsed="false" customWidth="true" hidden="false" outlineLevel="0" max="37" min="29" style="0" width="11.5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3" t="s">
        <v>23</v>
      </c>
      <c r="Y1" s="2"/>
      <c r="Z1" s="2"/>
      <c r="AA1" s="2"/>
      <c r="AB1" s="2"/>
      <c r="AC1" s="2"/>
      <c r="AD1" s="2"/>
      <c r="AE1" s="1"/>
      <c r="AH1" s="1"/>
      <c r="AI1" s="2"/>
      <c r="AJ1" s="2"/>
      <c r="AK1" s="2"/>
    </row>
    <row r="2" customFormat="false" ht="14.25" hidden="false" customHeight="true" outlineLevel="0" collapsed="false">
      <c r="A2" s="2" t="n">
        <v>1</v>
      </c>
      <c r="B2" s="2" t="n">
        <v>30</v>
      </c>
      <c r="C2" s="2" t="n">
        <v>10</v>
      </c>
      <c r="D2" s="2" t="n">
        <f aca="false">100-C2-B2</f>
        <v>60</v>
      </c>
      <c r="E2" s="2" t="n">
        <v>100</v>
      </c>
      <c r="F2" s="2" t="n">
        <v>298</v>
      </c>
      <c r="G2" s="3" t="n">
        <v>1.1442E-005</v>
      </c>
      <c r="H2" s="4" t="n">
        <v>1.2003E-005</v>
      </c>
      <c r="I2" s="5" t="n">
        <v>1.0446E-005</v>
      </c>
      <c r="J2" s="6" t="n">
        <f aca="false">H2/I2</f>
        <v>1.14905226881103</v>
      </c>
      <c r="K2" s="7" t="n">
        <v>32.8394</v>
      </c>
      <c r="L2" s="8" t="n">
        <v>0.00461663486961387</v>
      </c>
      <c r="M2" s="8" t="n">
        <v>0.0314035152345823</v>
      </c>
      <c r="N2" s="8" t="n">
        <v>0.963979849895804</v>
      </c>
      <c r="O2" s="8" t="n">
        <v>0.605522176602154</v>
      </c>
      <c r="P2" s="8" t="n">
        <v>0.152028531214826</v>
      </c>
      <c r="Q2" s="8" t="n">
        <v>0.24244929218302</v>
      </c>
      <c r="R2" s="9" t="n">
        <f aca="false">P2/M2</f>
        <v>4.84113100330272</v>
      </c>
      <c r="S2" s="9" t="n">
        <f aca="false">Q2/N2</f>
        <v>0.251508672312213</v>
      </c>
      <c r="T2" s="9" t="n">
        <f aca="false">R2/S2</f>
        <v>19.2483661052178</v>
      </c>
      <c r="U2" s="8" t="s">
        <v>24</v>
      </c>
      <c r="V2" s="2" t="n">
        <f aca="false">(L2*$K$25*$L$25)+(M2*$K$26*$L$26)+(N2*$K$27*$L$27)</f>
        <v>0.0487022083008002</v>
      </c>
      <c r="W2" s="3" t="n">
        <f aca="false">POWER((L2*$N$25+M2*$N$26+N2*$N$27),3)</f>
        <v>0.000893357306642411</v>
      </c>
      <c r="X2" s="3" t="n">
        <f aca="false">(0.000000074)*POWER(V2,0.5)*$F$2/W2/POWER($I$21*(1000000),0.6)</f>
        <v>1.09329915007269E-005</v>
      </c>
      <c r="Y2" s="9"/>
      <c r="Z2" s="10" t="n">
        <f aca="false">POWER((O2*$N$25+P2*$N$26+Q2*$N$27),3)</f>
        <v>0.000780900161264317</v>
      </c>
      <c r="AA2" s="2"/>
      <c r="AB2" s="2"/>
      <c r="AC2" s="2"/>
      <c r="AD2" s="2"/>
      <c r="AE2" s="2"/>
      <c r="AH2" s="2"/>
      <c r="AI2" s="2"/>
      <c r="AJ2" s="2"/>
      <c r="AK2" s="2"/>
    </row>
    <row r="3" customFormat="false" ht="14.25" hidden="false" customHeight="true" outlineLevel="0" collapsed="false">
      <c r="A3" s="2" t="n">
        <v>2</v>
      </c>
      <c r="B3" s="2" t="n">
        <v>30</v>
      </c>
      <c r="C3" s="2" t="n">
        <v>15</v>
      </c>
      <c r="D3" s="2" t="n">
        <f aca="false">100-C3-B3</f>
        <v>55</v>
      </c>
      <c r="E3" s="2" t="n">
        <v>100</v>
      </c>
      <c r="F3" s="2" t="n">
        <v>298</v>
      </c>
      <c r="G3" s="3" t="n">
        <v>1.1146E-005</v>
      </c>
      <c r="H3" s="4" t="n">
        <v>1.041E-005</v>
      </c>
      <c r="I3" s="5" t="n">
        <v>1.2245E-005</v>
      </c>
      <c r="J3" s="6" t="n">
        <f aca="false">H3/I3</f>
        <v>0.850142915475704</v>
      </c>
      <c r="K3" s="7" t="n">
        <v>27.2686</v>
      </c>
      <c r="L3" s="8" t="n">
        <v>0.00330772507803244</v>
      </c>
      <c r="M3" s="8" t="n">
        <v>0.0473264469205894</v>
      </c>
      <c r="N3" s="8" t="n">
        <v>0.949365828001378</v>
      </c>
      <c r="O3" s="8" t="n">
        <v>0.56198112560871</v>
      </c>
      <c r="P3" s="8" t="n">
        <v>0.231825551683139</v>
      </c>
      <c r="Q3" s="8" t="n">
        <v>0.206193322708151</v>
      </c>
      <c r="R3" s="9" t="n">
        <f aca="false">P3/M3</f>
        <v>4.89843558448677</v>
      </c>
      <c r="S3" s="9" t="n">
        <f aca="false">Q3/N3</f>
        <v>0.217190588313288</v>
      </c>
      <c r="T3" s="9" t="n">
        <f aca="false">R3/S3</f>
        <v>22.5536273119763</v>
      </c>
      <c r="U3" s="2" t="s">
        <v>25</v>
      </c>
      <c r="V3" s="2" t="n">
        <f aca="false">(L3*$K$25*$L$25)+(M3*$K$26*$L$26)+(N3*$K$27*$L$27)</f>
        <v>0.0494141475001976</v>
      </c>
      <c r="W3" s="3" t="n">
        <f aca="false">POWER((L3*$N$25+M3*$N$26+N3*$N$27),3)</f>
        <v>0.000895880516359557</v>
      </c>
      <c r="X3" s="3" t="n">
        <f aca="false">(0.000000074)*POWER(V3,0.5)*$F$2/W3/POWER($I$21*(1000000),0.6)</f>
        <v>1.09815954147526E-005</v>
      </c>
      <c r="Y3" s="9"/>
      <c r="Z3" s="10" t="n">
        <f aca="false">POWER((O3*$N$25+P3*$N$26+Q3*$N$27),3)</f>
        <v>0.000800168438401683</v>
      </c>
      <c r="AA3" s="2"/>
      <c r="AB3" s="2"/>
      <c r="AC3" s="2"/>
      <c r="AD3" s="2"/>
      <c r="AE3" s="2"/>
      <c r="AH3" s="2"/>
      <c r="AI3" s="2"/>
      <c r="AJ3" s="2"/>
      <c r="AK3" s="2"/>
    </row>
    <row r="4" customFormat="false" ht="14.25" hidden="false" customHeight="true" outlineLevel="0" collapsed="false">
      <c r="A4" s="2" t="n">
        <v>3</v>
      </c>
      <c r="B4" s="2" t="n">
        <v>30</v>
      </c>
      <c r="C4" s="2" t="n">
        <v>20</v>
      </c>
      <c r="D4" s="2" t="n">
        <f aca="false">100-C4-B4</f>
        <v>50</v>
      </c>
      <c r="E4" s="2" t="n">
        <v>100</v>
      </c>
      <c r="F4" s="2" t="n">
        <v>298</v>
      </c>
      <c r="G4" s="3" t="n">
        <v>9.542E-006</v>
      </c>
      <c r="H4" s="4" t="n">
        <v>9.793E-006</v>
      </c>
      <c r="I4" s="5" t="n">
        <v>9.195E-006</v>
      </c>
      <c r="J4" s="6" t="n">
        <f aca="false">H4/I4</f>
        <v>1.06503534529636</v>
      </c>
      <c r="K4" s="7" t="n">
        <v>22.8465</v>
      </c>
      <c r="L4" s="8" t="n">
        <v>0.00470391385225036</v>
      </c>
      <c r="M4" s="8" t="n">
        <v>0.0623221372287718</v>
      </c>
      <c r="N4" s="8" t="n">
        <v>0.932973948918978</v>
      </c>
      <c r="O4" s="8" t="n">
        <v>0.473907540253184</v>
      </c>
      <c r="P4" s="8" t="n">
        <v>0.30192023720276</v>
      </c>
      <c r="Q4" s="8" t="n">
        <v>0.224172222544057</v>
      </c>
      <c r="R4" s="9" t="n">
        <f aca="false">P4/M4</f>
        <v>4.84451032374696</v>
      </c>
      <c r="S4" s="9" t="n">
        <f aca="false">Q4/N4</f>
        <v>0.240277043966556</v>
      </c>
      <c r="T4" s="9" t="n">
        <f aca="false">R4/S4</f>
        <v>20.1621854662956</v>
      </c>
      <c r="U4" s="8" t="s">
        <v>26</v>
      </c>
      <c r="V4" s="2" t="n">
        <f aca="false">(L4*$K$25*$L$25)+(M4*$K$26*$L$26)+(N4*$K$27*$L$27)</f>
        <v>0.0502665465549058</v>
      </c>
      <c r="W4" s="3" t="n">
        <f aca="false">POWER((L4*$N$25+M4*$N$26+N4*$N$27),3)</f>
        <v>0.00089767106374398</v>
      </c>
      <c r="X4" s="3" t="n">
        <f aca="false">(0.000000074)*POWER(V4,0.5)*$F$2/W4/POWER($I$21*(1000000),0.6)</f>
        <v>1.10538145942012E-005</v>
      </c>
      <c r="Y4" s="9"/>
      <c r="Z4" s="10" t="n">
        <f aca="false">POWER((O4*$N$25+P4*$N$26+Q4*$N$27),3)</f>
        <v>0.000827902389092727</v>
      </c>
      <c r="AA4" s="2"/>
      <c r="AB4" s="2"/>
      <c r="AC4" s="2"/>
      <c r="AD4" s="2"/>
      <c r="AE4" s="2"/>
      <c r="AH4" s="2"/>
      <c r="AI4" s="2"/>
      <c r="AJ4" s="2"/>
      <c r="AK4" s="2"/>
    </row>
    <row r="5" customFormat="false" ht="14.25" hidden="false" customHeight="true" outlineLevel="0" collapsed="false">
      <c r="A5" s="2" t="n">
        <v>4</v>
      </c>
      <c r="B5" s="2" t="n">
        <v>30</v>
      </c>
      <c r="C5" s="2" t="n">
        <v>25</v>
      </c>
      <c r="D5" s="2" t="n">
        <f aca="false">100-C5-B5</f>
        <v>45</v>
      </c>
      <c r="E5" s="2" t="n">
        <v>100</v>
      </c>
      <c r="F5" s="2" t="n">
        <v>298</v>
      </c>
      <c r="G5" s="3" t="n">
        <v>9.775E-006</v>
      </c>
      <c r="H5" s="4" t="n">
        <v>9.426E-006</v>
      </c>
      <c r="I5" s="5" t="n">
        <v>1.0905E-005</v>
      </c>
      <c r="J5" s="6" t="n">
        <f aca="false">H5/I5</f>
        <v>0.864374140302613</v>
      </c>
      <c r="K5" s="7" t="n">
        <v>18.6056</v>
      </c>
      <c r="L5" s="8" t="n">
        <v>0.00496108331630046</v>
      </c>
      <c r="M5" s="8" t="n">
        <v>0.0714354449311104</v>
      </c>
      <c r="N5" s="8" t="n">
        <v>0.923603471752589</v>
      </c>
      <c r="O5" s="8" t="n">
        <v>0.366167261125807</v>
      </c>
      <c r="P5" s="8" t="n">
        <v>0.353799156708948</v>
      </c>
      <c r="Q5" s="8" t="n">
        <v>0.280033582165245</v>
      </c>
      <c r="R5" s="9" t="n">
        <f aca="false">P5/M5</f>
        <v>4.95271159926473</v>
      </c>
      <c r="S5" s="9" t="n">
        <f aca="false">Q5/N5</f>
        <v>0.303196762170963</v>
      </c>
      <c r="T5" s="9" t="n">
        <f aca="false">R5/S5</f>
        <v>16.3349752279744</v>
      </c>
      <c r="U5" s="2" t="s">
        <v>26</v>
      </c>
      <c r="V5" s="2" t="n">
        <f aca="false">(L5*$K$25*$L$25)+(M5*$K$26*$L$26)+(N5*$K$27*$L$27)</f>
        <v>0.050743653390016</v>
      </c>
      <c r="W5" s="3" t="n">
        <f aca="false">POWER((L5*$N$25+M5*$N$26+N5*$N$27),3)</f>
        <v>0.000898893208489266</v>
      </c>
      <c r="X5" s="3" t="n">
        <f aca="false">(0.000000074)*POWER(V5,0.5)*$F$2/W5/POWER($I$21*(1000000),0.6)</f>
        <v>1.10910495143364E-005</v>
      </c>
      <c r="Y5" s="9"/>
      <c r="Z5" s="10" t="n">
        <f aca="false">POWER((O5*$N$25+P5*$N$26+Q5*$N$27),3)</f>
        <v>0.000858069894286183</v>
      </c>
      <c r="AA5" s="2"/>
      <c r="AB5" s="2"/>
      <c r="AC5" s="2"/>
      <c r="AD5" s="2"/>
      <c r="AE5" s="2"/>
      <c r="AH5" s="2"/>
      <c r="AI5" s="2"/>
      <c r="AJ5" s="2"/>
      <c r="AK5" s="2"/>
    </row>
    <row r="6" customFormat="false" ht="14.25" hidden="false" customHeight="true" outlineLevel="0" collapsed="false">
      <c r="A6" s="2" t="n">
        <v>5</v>
      </c>
      <c r="B6" s="2" t="n">
        <v>30</v>
      </c>
      <c r="C6" s="2" t="n">
        <v>30</v>
      </c>
      <c r="D6" s="2" t="n">
        <f aca="false">100-C6-B6</f>
        <v>40</v>
      </c>
      <c r="E6" s="2" t="n">
        <v>100</v>
      </c>
      <c r="F6" s="2" t="n">
        <v>298</v>
      </c>
      <c r="G6" s="3" t="n">
        <v>9.4E-006</v>
      </c>
      <c r="H6" s="4" t="n">
        <v>9.369E-006</v>
      </c>
      <c r="I6" s="5" t="n">
        <v>9.892E-006</v>
      </c>
      <c r="J6" s="6" t="n">
        <f aca="false">H6/I6</f>
        <v>0.947128993125758</v>
      </c>
      <c r="K6" s="7" t="n">
        <v>14.7655</v>
      </c>
      <c r="L6" s="8" t="n">
        <v>0.00460919861058457</v>
      </c>
      <c r="M6" s="8" t="n">
        <v>0.0869831579531619</v>
      </c>
      <c r="N6" s="8" t="n">
        <v>0.908407643436254</v>
      </c>
      <c r="O6" s="8" t="n">
        <v>0.337574880380508</v>
      </c>
      <c r="P6" s="8" t="n">
        <v>0.414950656010271</v>
      </c>
      <c r="Q6" s="8" t="n">
        <v>0.247474463609221</v>
      </c>
      <c r="R6" s="9" t="n">
        <f aca="false">P6/M6</f>
        <v>4.77047127023958</v>
      </c>
      <c r="S6" s="9" t="n">
        <f aca="false">Q6/N6</f>
        <v>0.272426663731157</v>
      </c>
      <c r="T6" s="9" t="n">
        <f aca="false">R6/S6</f>
        <v>17.5110292249047</v>
      </c>
      <c r="U6" s="8" t="s">
        <v>25</v>
      </c>
      <c r="V6" s="2" t="n">
        <f aca="false">(L6*$K$25*$L$25)+(M6*$K$26*$L$26)+(N6*$K$27*$L$27)</f>
        <v>0.0515029077046918</v>
      </c>
      <c r="W6" s="3" t="n">
        <f aca="false">POWER((L6*$N$25+M6*$N$26+N6*$N$27),3)</f>
        <v>0.000901158672064874</v>
      </c>
      <c r="X6" s="3" t="n">
        <f aca="false">(0.000000074)*POWER(V6,0.5)*$F$2/W6/POWER($I$21*(1000000),0.6)</f>
        <v>1.1145626499482E-005</v>
      </c>
      <c r="Y6" s="9"/>
      <c r="Z6" s="10" t="n">
        <f aca="false">POWER((O6*$N$25+P6*$N$26+Q6*$N$27),3)</f>
        <v>0.000872708491992836</v>
      </c>
      <c r="AA6" s="2"/>
      <c r="AB6" s="2"/>
      <c r="AC6" s="2"/>
      <c r="AD6" s="2"/>
      <c r="AE6" s="2"/>
      <c r="AH6" s="2"/>
      <c r="AI6" s="2"/>
      <c r="AJ6" s="2"/>
      <c r="AK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3"/>
      <c r="H7" s="4"/>
      <c r="I7" s="5"/>
      <c r="J7" s="6"/>
      <c r="K7" s="7"/>
      <c r="L7" s="8"/>
      <c r="M7" s="8"/>
      <c r="N7" s="8"/>
      <c r="O7" s="8"/>
      <c r="P7" s="8"/>
      <c r="Q7" s="8"/>
      <c r="R7" s="9"/>
      <c r="S7" s="9"/>
      <c r="T7" s="9"/>
      <c r="U7" s="8"/>
      <c r="V7" s="2"/>
      <c r="W7" s="11"/>
      <c r="X7" s="3"/>
      <c r="Y7" s="2"/>
      <c r="Z7" s="2"/>
      <c r="AA7" s="2"/>
      <c r="AB7" s="2"/>
      <c r="AC7" s="2"/>
      <c r="AD7" s="2"/>
      <c r="AE7" s="2"/>
      <c r="AH7" s="2"/>
      <c r="AI7" s="2"/>
      <c r="AJ7" s="2"/>
      <c r="AK7" s="2"/>
    </row>
    <row r="8" customFormat="false" ht="14.25" hidden="false" customHeight="true" outlineLevel="0" collapsed="false">
      <c r="A8" s="2" t="n">
        <v>6</v>
      </c>
      <c r="B8" s="2" t="n">
        <v>30</v>
      </c>
      <c r="C8" s="2" t="n">
        <v>10</v>
      </c>
      <c r="D8" s="2" t="n">
        <f aca="false">100-C8-B8</f>
        <v>60</v>
      </c>
      <c r="E8" s="2" t="n">
        <v>100</v>
      </c>
      <c r="F8" s="2" t="n">
        <v>303</v>
      </c>
      <c r="G8" s="3" t="n">
        <v>1.2142E-005</v>
      </c>
      <c r="H8" s="4" t="n">
        <v>1.173E-005</v>
      </c>
      <c r="I8" s="5" t="n">
        <v>1.2766E-005</v>
      </c>
      <c r="J8" s="6" t="n">
        <f aca="false">H8/I8</f>
        <v>0.918846937176876</v>
      </c>
      <c r="K8" s="7" t="n">
        <v>33.3428</v>
      </c>
      <c r="L8" s="12" t="n">
        <v>0.0052</v>
      </c>
      <c r="M8" s="12" t="n">
        <v>0.0298</v>
      </c>
      <c r="N8" s="12" t="n">
        <v>0.965</v>
      </c>
      <c r="O8" s="12" t="n">
        <v>0.6084</v>
      </c>
      <c r="P8" s="12" t="n">
        <v>0.1671</v>
      </c>
      <c r="Q8" s="12" t="n">
        <v>0.2245</v>
      </c>
      <c r="R8" s="9" t="n">
        <f aca="false">P8/M8</f>
        <v>5.60738255033557</v>
      </c>
      <c r="S8" s="9" t="n">
        <f aca="false">Q8/N8</f>
        <v>0.232642487046632</v>
      </c>
      <c r="T8" s="9" t="n">
        <f aca="false">R8/S8</f>
        <v>24.1030029446496</v>
      </c>
      <c r="U8" s="2" t="s">
        <v>27</v>
      </c>
      <c r="V8" s="2"/>
      <c r="W8" s="11"/>
      <c r="X8" s="3"/>
      <c r="Y8" s="2"/>
      <c r="Z8" s="2"/>
      <c r="AA8" s="2"/>
      <c r="AB8" s="2"/>
      <c r="AC8" s="2"/>
      <c r="AD8" s="2"/>
      <c r="AE8" s="2"/>
      <c r="AH8" s="2"/>
      <c r="AI8" s="2"/>
      <c r="AJ8" s="2"/>
      <c r="AK8" s="2"/>
    </row>
    <row r="9" customFormat="false" ht="14.25" hidden="false" customHeight="true" outlineLevel="0" collapsed="false">
      <c r="A9" s="2" t="n">
        <v>7</v>
      </c>
      <c r="B9" s="2" t="n">
        <v>30</v>
      </c>
      <c r="C9" s="2" t="n">
        <v>15</v>
      </c>
      <c r="D9" s="2" t="n">
        <f aca="false">100-C9-B9</f>
        <v>55</v>
      </c>
      <c r="E9" s="2" t="n">
        <v>100</v>
      </c>
      <c r="F9" s="2" t="n">
        <v>303</v>
      </c>
      <c r="G9" s="3" t="n">
        <v>1.2078E-005</v>
      </c>
      <c r="H9" s="4" t="n">
        <v>1.1866E-005</v>
      </c>
      <c r="I9" s="5" t="n">
        <v>1.2144E-005</v>
      </c>
      <c r="J9" s="6" t="n">
        <f aca="false">H9/I9</f>
        <v>0.977108036890646</v>
      </c>
      <c r="K9" s="7" t="n">
        <v>27.9587</v>
      </c>
      <c r="L9" s="12" t="n">
        <v>0.0063</v>
      </c>
      <c r="M9" s="12" t="n">
        <v>0.0452</v>
      </c>
      <c r="N9" s="12" t="n">
        <v>0.9485</v>
      </c>
      <c r="O9" s="12" t="n">
        <v>0.5513</v>
      </c>
      <c r="P9" s="12" t="n">
        <v>0.2506</v>
      </c>
      <c r="Q9" s="12" t="n">
        <v>0.1981</v>
      </c>
      <c r="R9" s="9" t="n">
        <f aca="false">P9/M9</f>
        <v>5.54424778761062</v>
      </c>
      <c r="S9" s="9" t="n">
        <f aca="false">Q9/N9</f>
        <v>0.208856088560886</v>
      </c>
      <c r="T9" s="9" t="n">
        <f aca="false">R9/S9</f>
        <v>26.5457800431533</v>
      </c>
      <c r="U9" s="2" t="s">
        <v>25</v>
      </c>
      <c r="V9" s="2"/>
      <c r="W9" s="11"/>
      <c r="X9" s="3"/>
      <c r="Y9" s="2"/>
      <c r="Z9" s="2"/>
      <c r="AA9" s="2"/>
      <c r="AB9" s="2"/>
      <c r="AC9" s="2"/>
      <c r="AD9" s="2"/>
      <c r="AE9" s="2"/>
      <c r="AH9" s="2"/>
      <c r="AI9" s="2"/>
      <c r="AJ9" s="2"/>
      <c r="AK9" s="2"/>
    </row>
    <row r="10" customFormat="false" ht="14.25" hidden="false" customHeight="true" outlineLevel="0" collapsed="false">
      <c r="A10" s="2" t="n">
        <v>8</v>
      </c>
      <c r="B10" s="2" t="n">
        <v>30</v>
      </c>
      <c r="C10" s="2" t="n">
        <v>20</v>
      </c>
      <c r="D10" s="2" t="n">
        <f aca="false">100-C10-B10</f>
        <v>50</v>
      </c>
      <c r="E10" s="2" t="n">
        <v>100</v>
      </c>
      <c r="F10" s="2" t="n">
        <v>303</v>
      </c>
      <c r="G10" s="3" t="n">
        <v>1.0349E-005</v>
      </c>
      <c r="H10" s="4" t="n">
        <v>1.131E-005</v>
      </c>
      <c r="I10" s="5" t="n">
        <v>9.277E-006</v>
      </c>
      <c r="J10" s="6" t="n">
        <f aca="false">H10/$I$10</f>
        <v>1.21914411986634</v>
      </c>
      <c r="K10" s="7" t="n">
        <v>22.1925</v>
      </c>
      <c r="L10" s="12" t="n">
        <v>0.009</v>
      </c>
      <c r="M10" s="12" t="n">
        <v>0.0616</v>
      </c>
      <c r="N10" s="12" t="n">
        <v>0.9294</v>
      </c>
      <c r="O10" s="12" t="n">
        <v>0.4797</v>
      </c>
      <c r="P10" s="12" t="n">
        <v>0.322</v>
      </c>
      <c r="Q10" s="12" t="n">
        <v>0.1983</v>
      </c>
      <c r="R10" s="9" t="n">
        <f aca="false">P10/M10</f>
        <v>5.22727272727273</v>
      </c>
      <c r="S10" s="9" t="n">
        <f aca="false">Q10/N10</f>
        <v>0.213363460296966</v>
      </c>
      <c r="T10" s="9" t="n">
        <f aca="false">R10/S10</f>
        <v>24.499381103012</v>
      </c>
      <c r="U10" s="2" t="s">
        <v>26</v>
      </c>
      <c r="V10" s="2"/>
      <c r="W10" s="11"/>
      <c r="X10" s="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customFormat="false" ht="14.25" hidden="false" customHeight="true" outlineLevel="0" collapsed="false">
      <c r="A11" s="2" t="n">
        <v>9</v>
      </c>
      <c r="B11" s="2" t="n">
        <v>30</v>
      </c>
      <c r="C11" s="2" t="n">
        <v>25</v>
      </c>
      <c r="D11" s="2" t="n">
        <f aca="false">100-C11-B11</f>
        <v>45</v>
      </c>
      <c r="E11" s="2" t="n">
        <v>100</v>
      </c>
      <c r="F11" s="2" t="n">
        <v>303</v>
      </c>
      <c r="G11" s="3" t="n">
        <v>9.761E-006</v>
      </c>
      <c r="H11" s="4" t="n">
        <v>9.761E-006</v>
      </c>
      <c r="I11" s="5" t="n">
        <v>9.351E-006</v>
      </c>
      <c r="J11" s="6" t="n">
        <f aca="false">H11/$I$10</f>
        <v>1.05217203837447</v>
      </c>
      <c r="K11" s="7" t="n">
        <v>18.1232</v>
      </c>
      <c r="L11" s="12" t="n">
        <v>0.0057</v>
      </c>
      <c r="M11" s="12" t="n">
        <v>0.0763</v>
      </c>
      <c r="N11" s="12" t="n">
        <v>0.918</v>
      </c>
      <c r="O11" s="12" t="n">
        <v>0.3882</v>
      </c>
      <c r="P11" s="12" t="n">
        <v>0.3536</v>
      </c>
      <c r="Q11" s="12" t="n">
        <v>0.2582</v>
      </c>
      <c r="R11" s="9" t="n">
        <f aca="false">P11/M11</f>
        <v>4.6343381389253</v>
      </c>
      <c r="S11" s="9" t="n">
        <f aca="false">Q11/N11</f>
        <v>0.281263616557734</v>
      </c>
      <c r="T11" s="9" t="n">
        <f aca="false">R11/S11</f>
        <v>16.4768489989675</v>
      </c>
      <c r="U11" s="2" t="s">
        <v>28</v>
      </c>
      <c r="V11" s="2"/>
      <c r="W11" s="11"/>
      <c r="X11" s="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customFormat="false" ht="14.25" hidden="false" customHeight="true" outlineLevel="0" collapsed="false">
      <c r="A12" s="2" t="n">
        <v>10</v>
      </c>
      <c r="B12" s="2" t="n">
        <v>30</v>
      </c>
      <c r="C12" s="2" t="n">
        <v>30</v>
      </c>
      <c r="D12" s="2" t="n">
        <f aca="false">100-C12-B12</f>
        <v>40</v>
      </c>
      <c r="E12" s="2" t="n">
        <v>100</v>
      </c>
      <c r="F12" s="2" t="n">
        <v>303</v>
      </c>
      <c r="G12" s="3" t="n">
        <v>9.74E-006</v>
      </c>
      <c r="H12" s="4" t="n">
        <v>9.07E-006</v>
      </c>
      <c r="I12" s="5" t="n">
        <v>1.033E-005</v>
      </c>
      <c r="J12" s="6" t="n">
        <f aca="false">H12/I12</f>
        <v>0.878025169409487</v>
      </c>
      <c r="K12" s="7" t="n">
        <v>14.3239</v>
      </c>
      <c r="L12" s="12" t="n">
        <v>0.0165</v>
      </c>
      <c r="M12" s="12" t="n">
        <v>0.104</v>
      </c>
      <c r="N12" s="12" t="n">
        <v>0.8795</v>
      </c>
      <c r="O12" s="12" t="n">
        <v>0.3048</v>
      </c>
      <c r="P12" s="12" t="n">
        <v>0.3661</v>
      </c>
      <c r="Q12" s="12" t="n">
        <v>0.3291</v>
      </c>
      <c r="R12" s="9" t="n">
        <f aca="false">P12/M12</f>
        <v>3.52019230769231</v>
      </c>
      <c r="S12" s="9" t="n">
        <f aca="false">Q12/N12</f>
        <v>0.374189880613985</v>
      </c>
      <c r="T12" s="9" t="n">
        <f aca="false">R12/S12</f>
        <v>9.40750268798355</v>
      </c>
      <c r="U12" s="2" t="s">
        <v>25</v>
      </c>
      <c r="W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customFormat="false" ht="14.25" hidden="false" customHeight="true" outlineLevel="0" collapsed="false">
      <c r="A13" s="2"/>
      <c r="B13" s="2"/>
      <c r="C13" s="2"/>
      <c r="D13" s="2"/>
      <c r="E13" s="2"/>
      <c r="F13" s="2"/>
      <c r="G13" s="3"/>
      <c r="H13" s="4"/>
      <c r="I13" s="5"/>
      <c r="J13" s="6"/>
      <c r="K13" s="7"/>
      <c r="L13" s="8"/>
      <c r="M13" s="8"/>
      <c r="N13" s="8"/>
      <c r="O13" s="8"/>
      <c r="P13" s="8"/>
      <c r="Q13" s="8"/>
      <c r="R13" s="9"/>
      <c r="S13" s="9"/>
      <c r="T13" s="9"/>
      <c r="U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customFormat="false" ht="14.25" hidden="false" customHeight="true" outlineLevel="0" collapsed="false">
      <c r="A14" s="2" t="n">
        <v>11</v>
      </c>
      <c r="B14" s="2" t="n">
        <v>30</v>
      </c>
      <c r="C14" s="2" t="n">
        <v>10</v>
      </c>
      <c r="D14" s="2" t="n">
        <f aca="false">100-C14-B14</f>
        <v>60</v>
      </c>
      <c r="E14" s="2" t="n">
        <v>100</v>
      </c>
      <c r="F14" s="2" t="n">
        <v>308</v>
      </c>
      <c r="G14" s="3" t="n">
        <v>1.2227E-005</v>
      </c>
      <c r="H14" s="4" t="n">
        <v>1.2308E-005</v>
      </c>
      <c r="I14" s="5" t="n">
        <v>1.2068E-005</v>
      </c>
      <c r="J14" s="6" t="n">
        <f aca="false">H14/I14</f>
        <v>1.01988730527014</v>
      </c>
      <c r="K14" s="7" t="n">
        <v>32.6513</v>
      </c>
      <c r="L14" s="13" t="n">
        <v>0.0067</v>
      </c>
      <c r="M14" s="13" t="n">
        <v>0.0326</v>
      </c>
      <c r="N14" s="13" t="n">
        <v>0.9608</v>
      </c>
      <c r="O14" s="13" t="n">
        <v>0.6533</v>
      </c>
      <c r="P14" s="13" t="n">
        <v>0.1547</v>
      </c>
      <c r="Q14" s="13" t="n">
        <v>0.192</v>
      </c>
      <c r="R14" s="9" t="n">
        <f aca="false">P14/M14</f>
        <v>4.74539877300613</v>
      </c>
      <c r="S14" s="9" t="n">
        <f aca="false">Q14/N14</f>
        <v>0.199833472106578</v>
      </c>
      <c r="T14" s="9" t="n">
        <f aca="false">R14/S14</f>
        <v>23.7467663599182</v>
      </c>
      <c r="U14" s="2" t="s">
        <v>24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customFormat="false" ht="14.25" hidden="false" customHeight="true" outlineLevel="0" collapsed="false">
      <c r="A15" s="2" t="n">
        <v>12</v>
      </c>
      <c r="B15" s="2" t="n">
        <v>30</v>
      </c>
      <c r="C15" s="2" t="n">
        <v>15</v>
      </c>
      <c r="D15" s="2" t="n">
        <f aca="false">100-C15-B15</f>
        <v>55</v>
      </c>
      <c r="E15" s="2" t="n">
        <v>100</v>
      </c>
      <c r="F15" s="2" t="n">
        <v>308</v>
      </c>
      <c r="G15" s="3" t="n">
        <v>1.0997E-005</v>
      </c>
      <c r="H15" s="4" t="n">
        <v>1.1144E-005</v>
      </c>
      <c r="I15" s="5" t="n">
        <v>1.0816E-005</v>
      </c>
      <c r="J15" s="6" t="n">
        <f aca="false">H15/I15</f>
        <v>1.03032544378698</v>
      </c>
      <c r="K15" s="7" t="n">
        <v>27.529</v>
      </c>
      <c r="L15" s="13" t="n">
        <v>0.0059</v>
      </c>
      <c r="M15" s="13" t="n">
        <v>0.0455</v>
      </c>
      <c r="N15" s="13" t="n">
        <v>0.9486</v>
      </c>
      <c r="O15" s="13" t="n">
        <v>0.5934</v>
      </c>
      <c r="P15" s="13" t="n">
        <v>0.2634</v>
      </c>
      <c r="Q15" s="13" t="n">
        <v>0.1432</v>
      </c>
      <c r="R15" s="9" t="n">
        <f aca="false">P15/M15</f>
        <v>5.78901098901099</v>
      </c>
      <c r="S15" s="9" t="n">
        <f aca="false">Q15/N15</f>
        <v>0.150959308454565</v>
      </c>
      <c r="T15" s="9" t="n">
        <f aca="false">R15/S15</f>
        <v>38.3481551967586</v>
      </c>
      <c r="U15" s="2" t="s">
        <v>25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customFormat="false" ht="14.25" hidden="false" customHeight="true" outlineLevel="0" collapsed="false">
      <c r="A16" s="2" t="n">
        <v>13</v>
      </c>
      <c r="B16" s="2" t="n">
        <v>30</v>
      </c>
      <c r="C16" s="2" t="n">
        <v>20</v>
      </c>
      <c r="D16" s="2" t="n">
        <f aca="false">100-C16-B16</f>
        <v>50</v>
      </c>
      <c r="E16" s="2" t="n">
        <v>100</v>
      </c>
      <c r="F16" s="2" t="n">
        <v>308</v>
      </c>
      <c r="G16" s="3" t="n">
        <v>1.1181E-005</v>
      </c>
      <c r="H16" s="4" t="n">
        <v>1.121E-005</v>
      </c>
      <c r="I16" s="5" t="n">
        <v>9.988E-006</v>
      </c>
      <c r="J16" s="6" t="n">
        <f aca="false">H16/I16</f>
        <v>1.12234681617942</v>
      </c>
      <c r="K16" s="7" t="n">
        <v>20.289</v>
      </c>
      <c r="L16" s="13" t="n">
        <v>0.0061</v>
      </c>
      <c r="M16" s="13" t="n">
        <v>0.0585</v>
      </c>
      <c r="N16" s="13" t="n">
        <v>0.9354</v>
      </c>
      <c r="O16" s="13" t="n">
        <v>0.4755</v>
      </c>
      <c r="P16" s="13" t="n">
        <v>0.3286</v>
      </c>
      <c r="Q16" s="13" t="n">
        <v>0.1959</v>
      </c>
      <c r="R16" s="9" t="n">
        <f aca="false">P16/M16</f>
        <v>5.61709401709402</v>
      </c>
      <c r="S16" s="9" t="n">
        <f aca="false">Q16/N16</f>
        <v>0.209429121231559</v>
      </c>
      <c r="T16" s="9" t="n">
        <f aca="false">R16/S16</f>
        <v>26.8209787830002</v>
      </c>
      <c r="U16" s="2" t="s">
        <v>24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customFormat="false" ht="14.25" hidden="false" customHeight="true" outlineLevel="0" collapsed="false">
      <c r="A17" s="2" t="n">
        <v>14</v>
      </c>
      <c r="B17" s="2" t="n">
        <v>30</v>
      </c>
      <c r="C17" s="2" t="n">
        <v>25</v>
      </c>
      <c r="D17" s="2" t="n">
        <f aca="false">100-C17-B17</f>
        <v>45</v>
      </c>
      <c r="E17" s="2" t="n">
        <v>100</v>
      </c>
      <c r="F17" s="2" t="n">
        <v>308</v>
      </c>
      <c r="G17" s="3" t="n">
        <v>1.0874E-005</v>
      </c>
      <c r="H17" s="4" t="n">
        <v>1.1274E-005</v>
      </c>
      <c r="I17" s="5" t="n">
        <v>9.781E-006</v>
      </c>
      <c r="J17" s="6" t="n">
        <f aca="false">H17/I17</f>
        <v>1.15264287905122</v>
      </c>
      <c r="K17" s="7" t="n">
        <v>18.015</v>
      </c>
      <c r="L17" s="13" t="n">
        <v>0.0055</v>
      </c>
      <c r="M17" s="13" t="n">
        <v>0.0876</v>
      </c>
      <c r="N17" s="13" t="n">
        <v>0.9069</v>
      </c>
      <c r="O17" s="13" t="n">
        <v>0.4478</v>
      </c>
      <c r="P17" s="13" t="n">
        <v>0.3416</v>
      </c>
      <c r="Q17" s="13" t="n">
        <v>0.2106</v>
      </c>
      <c r="R17" s="9" t="n">
        <f aca="false">P17/M17</f>
        <v>3.89954337899543</v>
      </c>
      <c r="S17" s="9" t="n">
        <f aca="false">Q17/N17</f>
        <v>0.232219649354945</v>
      </c>
      <c r="T17" s="9" t="n">
        <f aca="false">R17/S17</f>
        <v>16.7924781121128</v>
      </c>
      <c r="U17" s="2" t="s">
        <v>26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customFormat="false" ht="14.25" hidden="false" customHeight="true" outlineLevel="0" collapsed="false">
      <c r="A18" s="2" t="n">
        <v>15</v>
      </c>
      <c r="B18" s="2" t="n">
        <v>30</v>
      </c>
      <c r="C18" s="2" t="n">
        <v>30</v>
      </c>
      <c r="D18" s="2" t="n">
        <f aca="false">100-C18-B18</f>
        <v>40</v>
      </c>
      <c r="E18" s="2" t="n">
        <v>100</v>
      </c>
      <c r="F18" s="2" t="n">
        <v>308</v>
      </c>
      <c r="G18" s="3" t="n">
        <v>1.0736E-005</v>
      </c>
      <c r="H18" s="4" t="n">
        <v>1.0351E-005</v>
      </c>
      <c r="I18" s="5" t="n">
        <v>1.088E-005</v>
      </c>
      <c r="J18" s="6" t="n">
        <f aca="false">H18/I18</f>
        <v>0.951378676470588</v>
      </c>
      <c r="K18" s="7" t="n">
        <v>14.8824</v>
      </c>
      <c r="L18" s="13" t="n">
        <v>0.0102</v>
      </c>
      <c r="M18" s="13" t="n">
        <v>0.1022</v>
      </c>
      <c r="N18" s="13" t="n">
        <v>0.8876</v>
      </c>
      <c r="O18" s="13" t="n">
        <v>0.3119</v>
      </c>
      <c r="P18" s="13" t="n">
        <v>0.3611</v>
      </c>
      <c r="Q18" s="13" t="n">
        <v>0.3269</v>
      </c>
      <c r="R18" s="9" t="n">
        <f aca="false">P18/M18</f>
        <v>3.53326810176125</v>
      </c>
      <c r="S18" s="9" t="n">
        <f aca="false">Q18/N18</f>
        <v>0.368296529968454</v>
      </c>
      <c r="T18" s="9" t="n">
        <f aca="false">R18/S18</f>
        <v>9.59354165531749</v>
      </c>
      <c r="U18" s="2" t="s">
        <v>24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customFormat="false" ht="14.25" hidden="false" customHeight="true" outlineLevel="0" collapsed="false">
      <c r="A19" s="2"/>
      <c r="B19" s="2"/>
      <c r="C19" s="2"/>
      <c r="D19" s="2"/>
      <c r="E19" s="2"/>
      <c r="F19" s="2"/>
      <c r="G19" s="3"/>
      <c r="H19" s="3"/>
      <c r="I19" s="3"/>
      <c r="J19" s="3"/>
      <c r="K19" s="7"/>
      <c r="L19" s="8"/>
      <c r="M19" s="8"/>
      <c r="N19" s="8"/>
      <c r="O19" s="8"/>
      <c r="P19" s="8"/>
      <c r="Q19" s="8"/>
      <c r="R19" s="8"/>
      <c r="S19" s="8"/>
      <c r="T19" s="8"/>
      <c r="U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customFormat="false" ht="14.25" hidden="false" customHeight="true" outlineLevel="0" collapsed="false">
      <c r="A20" s="14" t="n">
        <v>16</v>
      </c>
      <c r="B20" s="14" t="n">
        <v>30</v>
      </c>
      <c r="C20" s="14" t="n">
        <v>10</v>
      </c>
      <c r="D20" s="14" t="n">
        <f aca="false">100-C20-B20</f>
        <v>60</v>
      </c>
      <c r="E20" s="14" t="n">
        <v>100</v>
      </c>
      <c r="F20" s="14" t="n">
        <v>313</v>
      </c>
      <c r="G20" s="15" t="n">
        <v>1.3177E-005</v>
      </c>
      <c r="H20" s="15"/>
      <c r="I20" s="15"/>
      <c r="J20" s="15"/>
      <c r="K20" s="16" t="s">
        <v>29</v>
      </c>
      <c r="L20" s="17" t="n">
        <v>0.0112</v>
      </c>
      <c r="M20" s="17" t="n">
        <v>0.088</v>
      </c>
      <c r="N20" s="17" t="n">
        <v>0.9008</v>
      </c>
      <c r="O20" s="17" t="n">
        <v>0.817</v>
      </c>
      <c r="P20" s="17" t="n">
        <v>0.1212</v>
      </c>
      <c r="Q20" s="17" t="n">
        <v>0.0618</v>
      </c>
      <c r="R20" s="17"/>
      <c r="S20" s="8"/>
      <c r="T20" s="8"/>
      <c r="U20" s="14" t="s">
        <v>27</v>
      </c>
      <c r="AJ20" s="2"/>
      <c r="AK20" s="2"/>
    </row>
    <row r="21" customFormat="false" ht="14.25" hidden="false" customHeight="true" outlineLevel="0" collapsed="false">
      <c r="A21" s="18" t="n">
        <v>17</v>
      </c>
      <c r="B21" s="14" t="n">
        <v>30</v>
      </c>
      <c r="C21" s="14" t="n">
        <v>10</v>
      </c>
      <c r="D21" s="14" t="n">
        <f aca="false">100-C21-B21</f>
        <v>60</v>
      </c>
      <c r="E21" s="14" t="n">
        <v>300</v>
      </c>
      <c r="F21" s="14" t="n">
        <v>313</v>
      </c>
      <c r="G21" s="15" t="n">
        <v>1.4064E-005</v>
      </c>
      <c r="H21" s="3" t="s">
        <v>30</v>
      </c>
      <c r="I21" s="2" t="n">
        <f aca="false">0.0313158</f>
        <v>0.0313158</v>
      </c>
      <c r="J21" s="15" t="s">
        <v>31</v>
      </c>
      <c r="K21" s="16" t="s">
        <v>32</v>
      </c>
      <c r="L21" s="17"/>
      <c r="M21" s="17"/>
      <c r="N21" s="17"/>
      <c r="O21" s="17"/>
      <c r="P21" s="17"/>
      <c r="Q21" s="17"/>
      <c r="R21" s="17"/>
      <c r="S21" s="8"/>
      <c r="T21" s="8"/>
      <c r="U21" s="14" t="s">
        <v>27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customFormat="false" ht="14.25" hidden="false" customHeight="true" outlineLevel="0" collapsed="false">
      <c r="A22" s="2"/>
      <c r="B22" s="1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customFormat="false" ht="14.25" hidden="false" customHeight="true" outlineLevel="0" collapsed="false">
      <c r="A23" s="2"/>
      <c r="B23" s="19"/>
      <c r="C23" s="2"/>
      <c r="D23" s="2"/>
      <c r="E23" s="2"/>
      <c r="F23" s="2"/>
      <c r="G23" s="2"/>
      <c r="H23" s="2" t="s">
        <v>23</v>
      </c>
      <c r="I23" s="2" t="s">
        <v>33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customFormat="false" ht="14.25" hidden="false" customHeight="true" outlineLevel="0" collapsed="false">
      <c r="A24" s="2"/>
      <c r="B24" s="19"/>
      <c r="C24" s="2"/>
      <c r="D24" s="2"/>
      <c r="E24" s="2"/>
      <c r="F24" s="2"/>
      <c r="G24" s="2" t="n">
        <v>298</v>
      </c>
      <c r="H24" s="2" t="n">
        <f aca="false">0.00000805809415</f>
        <v>8.05809415E-006</v>
      </c>
      <c r="I24" s="2" t="n">
        <f aca="false">0.00001648306</f>
        <v>1.648306E-005</v>
      </c>
      <c r="J24" s="2"/>
      <c r="K24" s="2" t="s">
        <v>34</v>
      </c>
      <c r="L24" s="2" t="s">
        <v>35</v>
      </c>
      <c r="M24" s="2" t="s">
        <v>36</v>
      </c>
      <c r="N24" s="2" t="s">
        <v>37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customFormat="false" ht="14.25" hidden="false" customHeight="true" outlineLevel="0" collapsed="false">
      <c r="A25" s="2"/>
      <c r="B25" s="19"/>
      <c r="C25" s="2"/>
      <c r="D25" s="2"/>
      <c r="E25" s="2"/>
      <c r="F25" s="2"/>
      <c r="G25" s="2" t="n">
        <v>303</v>
      </c>
      <c r="H25" s="2" t="n">
        <f aca="false">0.00000914698176</f>
        <v>9.14698176E-006</v>
      </c>
      <c r="I25" s="2" t="n">
        <f aca="false">0.0000167594823</f>
        <v>1.67594823E-005</v>
      </c>
      <c r="J25" s="2" t="s">
        <v>1</v>
      </c>
      <c r="K25" s="2" t="n">
        <v>1</v>
      </c>
      <c r="L25" s="2" t="n">
        <v>0.116</v>
      </c>
      <c r="M25" s="2" t="n">
        <f aca="false">0.000685</f>
        <v>0.000685</v>
      </c>
      <c r="N25" s="2" t="n">
        <f aca="false">M25^(1/3)</f>
        <v>0.08815159819493</v>
      </c>
      <c r="O25" s="2"/>
      <c r="P25" s="3"/>
      <c r="Q25" s="2"/>
      <c r="R25" s="2" t="n">
        <f aca="false">L2*I24*POWER(M25,0.8)+N2*H24*POWER(M27,0.8)</f>
        <v>2.8395479662664E-008</v>
      </c>
      <c r="S25" s="10" t="n">
        <f aca="false">R25/POWER(W2,0.8)</f>
        <v>7.80600911823814E-006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customFormat="false" ht="14.25" hidden="false" customHeight="true" outlineLevel="0" collapsed="false">
      <c r="A26" s="2"/>
      <c r="B26" s="19"/>
      <c r="C26" s="2"/>
      <c r="D26" s="2"/>
      <c r="E26" s="2"/>
      <c r="F26" s="2"/>
      <c r="G26" s="2" t="n">
        <v>308</v>
      </c>
      <c r="H26" s="2" t="n">
        <f aca="false">0.0000103076678</f>
        <v>1.03076678E-005</v>
      </c>
      <c r="I26" s="2" t="n">
        <f aca="false">0.0000170359046</f>
        <v>1.70359046E-005</v>
      </c>
      <c r="J26" s="2" t="s">
        <v>2</v>
      </c>
      <c r="K26" s="2" t="n">
        <v>1.62</v>
      </c>
      <c r="L26" s="2" t="n">
        <v>0.06</v>
      </c>
      <c r="M26" s="2" t="n">
        <f aca="false">0.001037</f>
        <v>0.001037</v>
      </c>
      <c r="N26" s="2" t="n">
        <f aca="false">M26^(1/3)</f>
        <v>0.101218427385886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customFormat="false" ht="14.25" hidden="false" customHeight="true" outlineLevel="0" collapsed="false">
      <c r="A27" s="2"/>
      <c r="B27" s="19"/>
      <c r="C27" s="2"/>
      <c r="D27" s="2"/>
      <c r="E27" s="2"/>
      <c r="F27" s="2"/>
      <c r="G27" s="2"/>
      <c r="H27" s="2"/>
      <c r="I27" s="2"/>
      <c r="J27" s="2" t="s">
        <v>38</v>
      </c>
      <c r="K27" s="2" t="n">
        <v>2.6</v>
      </c>
      <c r="L27" s="2" t="n">
        <v>0.018</v>
      </c>
      <c r="M27" s="2" t="n">
        <f aca="false">0.00089</f>
        <v>0.00089</v>
      </c>
      <c r="N27" s="2" t="n">
        <f aca="false">M27^(1/3)</f>
        <v>0.0961900171607705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customFormat="false" ht="14.25" hidden="false" customHeight="true" outlineLevel="0" collapsed="false">
      <c r="A28" s="2"/>
      <c r="B28" s="19"/>
      <c r="C28" s="2"/>
      <c r="D28" s="2"/>
      <c r="E28" s="2"/>
      <c r="F28" s="2"/>
      <c r="G28" s="2" t="s">
        <v>39</v>
      </c>
      <c r="H28" s="2" t="n">
        <v>0.134967310510304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customFormat="false" ht="14.25" hidden="false" customHeight="true" outlineLevel="0" collapsed="false">
      <c r="A29" s="2"/>
      <c r="B29" s="2"/>
      <c r="C29" s="2"/>
      <c r="D29" s="2"/>
      <c r="E29" s="2"/>
      <c r="F29" s="2"/>
      <c r="G29" s="2" t="s">
        <v>39</v>
      </c>
      <c r="H29" s="2" t="n">
        <f aca="false">H28</f>
        <v>0.134967310510304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customFormat="false" ht="14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customFormat="false" ht="14.2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customFormat="false" ht="14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8" t="n">
        <v>0.0271</v>
      </c>
      <c r="K32" s="8" t="n">
        <v>0.0953</v>
      </c>
      <c r="L32" s="8" t="n">
        <v>0.8776</v>
      </c>
      <c r="M32" s="8" t="n">
        <v>0.839</v>
      </c>
      <c r="N32" s="8" t="n">
        <v>0.1089</v>
      </c>
      <c r="O32" s="8" t="n">
        <v>0.0521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customFormat="false" ht="14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8" t="n">
        <v>0.0189</v>
      </c>
      <c r="K33" s="8" t="n">
        <v>0.1398</v>
      </c>
      <c r="L33" s="8" t="n">
        <v>0.8413</v>
      </c>
      <c r="M33" s="8" t="n">
        <v>0.7873</v>
      </c>
      <c r="N33" s="8" t="n">
        <v>0.1679</v>
      </c>
      <c r="O33" s="8" t="n">
        <v>0.0448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customFormat="false" ht="14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8" t="n">
        <v>0.0259</v>
      </c>
      <c r="K34" s="8" t="n">
        <v>0.1774</v>
      </c>
      <c r="L34" s="8" t="n">
        <v>0.7967</v>
      </c>
      <c r="M34" s="8" t="n">
        <v>0.7129</v>
      </c>
      <c r="N34" s="8" t="n">
        <v>0.2348</v>
      </c>
      <c r="O34" s="8" t="n">
        <v>0.0523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customFormat="false" ht="14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8" t="n">
        <v>0.0268</v>
      </c>
      <c r="K35" s="8" t="n">
        <v>0.1995</v>
      </c>
      <c r="L35" s="8" t="n">
        <v>0.7738</v>
      </c>
      <c r="M35" s="8" t="n">
        <v>0.618</v>
      </c>
      <c r="N35" s="8" t="n">
        <v>0.3087</v>
      </c>
      <c r="O35" s="8" t="n">
        <v>0.0733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customFormat="false" ht="14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8" t="n">
        <v>0.0242</v>
      </c>
      <c r="K36" s="8" t="n">
        <v>0.2361</v>
      </c>
      <c r="L36" s="8" t="n">
        <v>0.7397</v>
      </c>
      <c r="M36" s="8" t="n">
        <v>0.5717</v>
      </c>
      <c r="N36" s="8" t="n">
        <v>0.3633</v>
      </c>
      <c r="O36" s="8" t="n">
        <v>0.065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customFormat="false" ht="14.2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customFormat="false" ht="14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customFormat="false" ht="14.25" hidden="false" customHeight="true" outlineLevel="0" collapsed="false">
      <c r="A39" s="2"/>
      <c r="B39" s="2"/>
      <c r="C39" s="2"/>
      <c r="D39" s="2"/>
      <c r="E39" s="2"/>
      <c r="F39" s="2"/>
      <c r="G39" s="2" t="n">
        <f aca="false">J39/(J39+K39+L39)</f>
        <v>0.00461663486961387</v>
      </c>
      <c r="H39" s="2" t="n">
        <f aca="false">K39/(J39+K39+L39)</f>
        <v>0.0314035152345823</v>
      </c>
      <c r="I39" s="2" t="n">
        <f aca="false">L39/(J39+K39+L39)</f>
        <v>0.963979849895804</v>
      </c>
      <c r="J39" s="2" t="n">
        <f aca="false">J32/116.16</f>
        <v>0.000233298898071625</v>
      </c>
      <c r="K39" s="2" t="n">
        <f aca="false">K32/60.052</f>
        <v>0.00158695796975954</v>
      </c>
      <c r="L39" s="2" t="n">
        <f aca="false">L32/18.0153</f>
        <v>0.0487141485293057</v>
      </c>
      <c r="M39" s="2" t="n">
        <f aca="false">M32/116.16</f>
        <v>0.00722279614325069</v>
      </c>
      <c r="N39" s="2" t="n">
        <f aca="false">N32/60.052</f>
        <v>0.00181342836208619</v>
      </c>
      <c r="O39" s="2" t="n">
        <f aca="false">O32/18.0153</f>
        <v>0.00289198625612674</v>
      </c>
      <c r="P39" s="2" t="n">
        <f aca="false">M39/(M39+N39+O39)</f>
        <v>0.605522176602154</v>
      </c>
      <c r="Q39" s="2" t="n">
        <f aca="false">N39/(M39+N39+O39)</f>
        <v>0.152028531214826</v>
      </c>
      <c r="R39" s="2" t="n">
        <f aca="false">O39/(M39+N39+O39)</f>
        <v>0.24244929218302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customFormat="false" ht="14.25" hidden="false" customHeight="true" outlineLevel="0" collapsed="false">
      <c r="A40" s="2"/>
      <c r="B40" s="2"/>
      <c r="C40" s="2"/>
      <c r="D40" s="2"/>
      <c r="E40" s="2"/>
      <c r="F40" s="2"/>
      <c r="G40" s="2" t="n">
        <f aca="false">J40/(J40+K40+L40)</f>
        <v>0.00330772507803244</v>
      </c>
      <c r="H40" s="2" t="n">
        <f aca="false">K40/(J40+K40+L40)</f>
        <v>0.0473264469205894</v>
      </c>
      <c r="I40" s="2" t="n">
        <f aca="false">L40/(J40+K40+L40)</f>
        <v>0.949365828001378</v>
      </c>
      <c r="J40" s="2" t="n">
        <f aca="false">J33/116.16</f>
        <v>0.000162706611570248</v>
      </c>
      <c r="K40" s="2" t="n">
        <f aca="false">K33/60.052</f>
        <v>0.00232798241524013</v>
      </c>
      <c r="L40" s="2" t="n">
        <f aca="false">L33/18.0153</f>
        <v>0.0466991945735014</v>
      </c>
      <c r="M40" s="2" t="n">
        <f aca="false">M33/116.16</f>
        <v>0.00677772038567493</v>
      </c>
      <c r="N40" s="2" t="n">
        <f aca="false">N33/60.052</f>
        <v>0.00279591021115034</v>
      </c>
      <c r="O40" s="2" t="n">
        <f aca="false">O33/18.0153</f>
        <v>0.00248677513002836</v>
      </c>
      <c r="P40" s="2" t="n">
        <f aca="false">M40/(M40+N40+O40)</f>
        <v>0.56198112560871</v>
      </c>
      <c r="Q40" s="2" t="n">
        <f aca="false">N40/(M40+N40+O40)</f>
        <v>0.231825551683139</v>
      </c>
      <c r="R40" s="2" t="n">
        <f aca="false">O40/(M40+N40+O40)</f>
        <v>0.206193322708151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customFormat="false" ht="14.25" hidden="false" customHeight="true" outlineLevel="0" collapsed="false">
      <c r="A41" s="2"/>
      <c r="B41" s="2"/>
      <c r="C41" s="2"/>
      <c r="D41" s="2"/>
      <c r="E41" s="2"/>
      <c r="F41" s="2"/>
      <c r="G41" s="2" t="n">
        <f aca="false">J41/(J41+K41+L41)</f>
        <v>0.00470391385225036</v>
      </c>
      <c r="H41" s="2" t="n">
        <f aca="false">K41/(J41+K41+L41)</f>
        <v>0.0623221372287718</v>
      </c>
      <c r="I41" s="2" t="n">
        <f aca="false">L41/(J41+K41+L41)</f>
        <v>0.932973948918978</v>
      </c>
      <c r="J41" s="2" t="n">
        <f aca="false">J34/116.16</f>
        <v>0.000222968319559229</v>
      </c>
      <c r="K41" s="2" t="n">
        <f aca="false">K34/60.052</f>
        <v>0.00295410644108439</v>
      </c>
      <c r="L41" s="2" t="n">
        <f aca="false">L34/18.0153</f>
        <v>0.0442235211181607</v>
      </c>
      <c r="M41" s="2" t="n">
        <f aca="false">M34/116.16</f>
        <v>0.00613722451790634</v>
      </c>
      <c r="N41" s="2" t="n">
        <f aca="false">N34/60.052</f>
        <v>0.0039099447145807</v>
      </c>
      <c r="O41" s="2" t="n">
        <f aca="false">O34/18.0153</f>
        <v>0.00290308793081436</v>
      </c>
      <c r="P41" s="2" t="n">
        <f aca="false">M41/(M41+N41+O41)</f>
        <v>0.473907540253184</v>
      </c>
      <c r="Q41" s="2" t="n">
        <f aca="false">N41/(M41+N41+O41)</f>
        <v>0.30192023720276</v>
      </c>
      <c r="R41" s="2" t="n">
        <f aca="false">O41/(M41+N41+O41)</f>
        <v>0.224172222544057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customFormat="false" ht="14.25" hidden="false" customHeight="true" outlineLevel="0" collapsed="false">
      <c r="A42" s="2"/>
      <c r="B42" s="2"/>
      <c r="C42" s="2"/>
      <c r="D42" s="2"/>
      <c r="E42" s="2"/>
      <c r="F42" s="2"/>
      <c r="G42" s="2" t="n">
        <f aca="false">J42/(J42+K42+L42)</f>
        <v>0.00496108331630046</v>
      </c>
      <c r="H42" s="2" t="n">
        <f aca="false">K42/(J42+K42+L42)</f>
        <v>0.0714354449311104</v>
      </c>
      <c r="I42" s="2" t="n">
        <f aca="false">L42/(J42+K42+L42)</f>
        <v>0.923603471752589</v>
      </c>
      <c r="J42" s="2" t="n">
        <f aca="false">J35/116.16</f>
        <v>0.000230716253443526</v>
      </c>
      <c r="K42" s="2" t="n">
        <f aca="false">K35/60.052</f>
        <v>0.0033221208286152</v>
      </c>
      <c r="L42" s="2" t="n">
        <f aca="false">L35/18.0153</f>
        <v>0.0429523793664274</v>
      </c>
      <c r="M42" s="2" t="n">
        <f aca="false">M35/116.16</f>
        <v>0.0053202479338843</v>
      </c>
      <c r="N42" s="2" t="n">
        <f aca="false">N35/60.052</f>
        <v>0.00514054486112036</v>
      </c>
      <c r="O42" s="2" t="n">
        <f aca="false">O35/18.0153</f>
        <v>0.00406876377301516</v>
      </c>
      <c r="P42" s="2" t="n">
        <f aca="false">M42/(M42+N42+O42)</f>
        <v>0.366167261125807</v>
      </c>
      <c r="Q42" s="2" t="n">
        <f aca="false">N42/(M42+N42+O42)</f>
        <v>0.353799156708948</v>
      </c>
      <c r="R42" s="2" t="n">
        <f aca="false">O42/(M42+N42+O42)</f>
        <v>0.280033582165245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customFormat="false" ht="14.25" hidden="false" customHeight="true" outlineLevel="0" collapsed="false">
      <c r="A43" s="2"/>
      <c r="B43" s="2"/>
      <c r="C43" s="2"/>
      <c r="D43" s="2"/>
      <c r="E43" s="2"/>
      <c r="F43" s="2"/>
      <c r="G43" s="2" t="n">
        <f aca="false">J43/(J43+K43+L43)</f>
        <v>0.00460919861058457</v>
      </c>
      <c r="H43" s="2" t="n">
        <f aca="false">K43/(J43+K43+L43)</f>
        <v>0.0869831579531619</v>
      </c>
      <c r="I43" s="2" t="n">
        <f aca="false">L43/(J43+K43+L43)</f>
        <v>0.908407643436254</v>
      </c>
      <c r="J43" s="2" t="n">
        <f aca="false">J36/116.16</f>
        <v>0.000208333333333333</v>
      </c>
      <c r="K43" s="2" t="n">
        <f aca="false">K36/60.052</f>
        <v>0.00393159261972957</v>
      </c>
      <c r="L43" s="2" t="n">
        <f aca="false">L36/18.0153</f>
        <v>0.0410595438321871</v>
      </c>
      <c r="M43" s="2" t="n">
        <f aca="false">M36/116.16</f>
        <v>0.00492165977961433</v>
      </c>
      <c r="N43" s="2" t="n">
        <f aca="false">N36/60.052</f>
        <v>0.00604975687737294</v>
      </c>
      <c r="O43" s="2" t="n">
        <f aca="false">O36/18.0153</f>
        <v>0.00360804427347865</v>
      </c>
      <c r="P43" s="2" t="n">
        <f aca="false">M43/(M43+N43+O43)</f>
        <v>0.337574880380508</v>
      </c>
      <c r="Q43" s="2" t="n">
        <f aca="false">N43/(M43+N43+O43)</f>
        <v>0.414950656010271</v>
      </c>
      <c r="R43" s="2" t="n">
        <f aca="false">O43/(M43+N43+O43)</f>
        <v>0.247474463609221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customFormat="false" ht="14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customFormat="false" ht="14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customFormat="false" ht="14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customFormat="false" ht="14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customFormat="false" ht="14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customFormat="false" ht="14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customFormat="false" ht="14.2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customFormat="false" ht="14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customFormat="false" ht="14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customFormat="false" ht="14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customFormat="false" ht="14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customFormat="false" ht="14.2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customFormat="false" ht="14.2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customFormat="false" ht="14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customFormat="false" ht="14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customFormat="false" ht="14.2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customFormat="false" ht="14.2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customFormat="false" ht="14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customFormat="false" ht="14.2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customFormat="false" ht="14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customFormat="false" ht="14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customFormat="false" ht="14.2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customFormat="false" ht="14.2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customFormat="false" ht="14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customFormat="false" ht="14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customFormat="false" ht="14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customFormat="false" ht="14.2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customFormat="false" ht="14.2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customFormat="false" ht="14.2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customFormat="false" ht="14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customFormat="false" ht="14.2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customFormat="false" ht="14.2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customFormat="false" ht="14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customFormat="false" ht="14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customFormat="false" ht="14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customFormat="false" ht="14.2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customFormat="false" ht="14.2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customFormat="false" ht="14.2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customFormat="false" ht="14.2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customFormat="false" ht="14.2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customFormat="false" ht="14.2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customFormat="false" ht="14.2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customFormat="false" ht="14.2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customFormat="false" ht="14.2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customFormat="false" ht="14.2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customFormat="false" ht="14.2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customFormat="false" ht="14.2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customFormat="false" ht="14.2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customFormat="false" ht="14.2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customFormat="false" ht="14.2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customFormat="false" ht="14.2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customFormat="false" ht="14.2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customFormat="false" ht="14.2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customFormat="false" ht="13.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customFormat="false" ht="13.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customFormat="false" ht="13.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customFormat="false" ht="13.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customFormat="false" ht="13.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customFormat="false" ht="13.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customFormat="false" ht="13.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customFormat="false" ht="13.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customFormat="false" ht="13.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customFormat="false" ht="13.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customFormat="false" ht="13.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customFormat="false" ht="13.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customFormat="false" ht="13.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customFormat="false" ht="13.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customFormat="false" ht="13.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customFormat="false" ht="13.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customFormat="false" ht="13.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customFormat="false" ht="13.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customFormat="false" ht="13.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customFormat="false" ht="13.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customFormat="false" ht="13.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customFormat="false" ht="13.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customFormat="false" ht="13.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customFormat="false" ht="13.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customFormat="false" ht="13.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customFormat="false" ht="13.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customFormat="false" ht="13.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customFormat="false" ht="13.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customFormat="false" ht="13.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customFormat="false" ht="13.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customFormat="false" ht="13.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customFormat="false" ht="13.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customFormat="false" ht="13.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customFormat="false" ht="13.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customFormat="false" ht="13.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customFormat="false" ht="13.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customFormat="false" ht="13.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customFormat="false" ht="13.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customFormat="false" ht="13.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customFormat="false" ht="13.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customFormat="false" ht="13.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customFormat="false" ht="13.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customFormat="false" ht="13.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customFormat="false" ht="13.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customFormat="false" ht="13.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customFormat="false" ht="13.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customFormat="false" ht="13.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customFormat="false" ht="13.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customFormat="false" ht="13.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customFormat="false" ht="13.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customFormat="false" ht="13.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customFormat="false" ht="13.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customFormat="false" ht="13.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customFormat="false" ht="13.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customFormat="false" ht="13.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customFormat="false" ht="13.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customFormat="false" ht="13.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customFormat="false" ht="13.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customFormat="false" ht="13.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customFormat="false" ht="13.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customFormat="false" ht="13.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customFormat="false" ht="13.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customFormat="false" ht="13.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customFormat="false" ht="13.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customFormat="false" ht="13.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customFormat="false" ht="13.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customFormat="false" ht="13.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customFormat="false" ht="13.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customFormat="false" ht="13.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customFormat="false" ht="13.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customFormat="false" ht="13.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customFormat="false" ht="13.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customFormat="false" ht="13.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customFormat="false" ht="13.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customFormat="false" ht="13.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customFormat="false" ht="13.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customFormat="false" ht="13.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customFormat="false" ht="13.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customFormat="false" ht="13.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customFormat="false" ht="13.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customFormat="false" ht="13.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customFormat="false" ht="13.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customFormat="false" ht="13.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customFormat="false" ht="13.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customFormat="false" ht="13.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customFormat="false" ht="13.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customFormat="false" ht="13.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customFormat="false" ht="13.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customFormat="false" ht="13.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customFormat="false" ht="13.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customFormat="false" ht="13.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customFormat="false" ht="13.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customFormat="false" ht="13.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customFormat="false" ht="13.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customFormat="false" ht="13.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customFormat="false" ht="13.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customFormat="false" ht="13.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customFormat="false" ht="13.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customFormat="false" ht="13.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customFormat="false" ht="13.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customFormat="false" ht="13.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customFormat="false" ht="13.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customFormat="false" ht="13.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customFormat="false" ht="13.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customFormat="false" ht="13.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customFormat="false" ht="13.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customFormat="false" ht="13.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customFormat="false" ht="13.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customFormat="false" ht="13.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customFormat="false" ht="13.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customFormat="false" ht="13.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customFormat="false" ht="13.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customFormat="false" ht="13.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customFormat="false" ht="13.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customFormat="false" ht="13.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customFormat="false" ht="13.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customFormat="false" ht="13.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customFormat="false" ht="13.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customFormat="false" ht="13.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customFormat="false" ht="13.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customFormat="false" ht="13.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customFormat="false" ht="13.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customFormat="false" ht="13.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customFormat="false" ht="13.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customFormat="false" ht="13.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customFormat="false" ht="13.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customFormat="false" ht="13.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customFormat="false" ht="13.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customFormat="false" ht="13.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customFormat="false" ht="13.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customFormat="false" ht="13.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customFormat="false" ht="13.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customFormat="false" ht="13.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customFormat="false" ht="13.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customFormat="false" ht="13.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customFormat="false" ht="13.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customFormat="false" ht="13.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customFormat="false" ht="13.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customFormat="false" ht="13.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customFormat="false" ht="13.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customFormat="false" ht="13.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customFormat="false" ht="13.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customFormat="false" ht="13.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customFormat="false" ht="13.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customFormat="false" ht="13.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customFormat="false" ht="13.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customFormat="false" ht="13.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customFormat="false" ht="13.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customFormat="false" ht="13.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customFormat="false" ht="13.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customFormat="false" ht="13.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customFormat="false" ht="13.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customFormat="false" ht="13.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customFormat="false" ht="13.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customFormat="false" ht="13.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customFormat="false" ht="13.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customFormat="false" ht="13.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customFormat="false" ht="13.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customFormat="false" ht="13.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customFormat="false" ht="13.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customFormat="false" ht="13.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customFormat="false" ht="13.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customFormat="false" ht="13.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customFormat="false" ht="13.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customFormat="false" ht="13.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customFormat="false" ht="13.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customFormat="false" ht="13.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customFormat="false" ht="13.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customFormat="false" ht="13.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customFormat="false" ht="13.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customFormat="false" ht="13.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customFormat="false" ht="13.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customFormat="false" ht="13.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customFormat="false" ht="13.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customFormat="false" ht="13.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customFormat="false" ht="13.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customFormat="false" ht="13.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customFormat="false" ht="13.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customFormat="false" ht="13.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customFormat="false" ht="13.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customFormat="false" ht="13.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customFormat="false" ht="13.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customFormat="false" ht="13.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customFormat="false" ht="13.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customFormat="false" ht="13.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customFormat="false" ht="13.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customFormat="false" ht="13.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customFormat="false" ht="13.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customFormat="false" ht="13.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customFormat="false" ht="13.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customFormat="false" ht="13.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customFormat="false" ht="13.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customFormat="false" ht="13.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customFormat="false" ht="13.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customFormat="false" ht="13.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customFormat="false" ht="13.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customFormat="false" ht="13.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customFormat="false" ht="13.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customFormat="false" ht="13.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customFormat="false" ht="13.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customFormat="false" ht="13.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customFormat="false" ht="13.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customFormat="false" ht="13.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customFormat="false" ht="13.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customFormat="false" ht="13.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customFormat="false" ht="13.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customFormat="false" ht="13.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customFormat="false" ht="13.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customFormat="false" ht="13.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customFormat="false" ht="13.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customFormat="false" ht="13.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customFormat="false" ht="13.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customFormat="false" ht="13.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customFormat="false" ht="13.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customFormat="false" ht="13.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customFormat="false" ht="13.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customFormat="false" ht="13.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customFormat="false" ht="13.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customFormat="false" ht="13.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customFormat="false" ht="13.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customFormat="false" ht="13.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customFormat="false" ht="13.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customFormat="false" ht="13.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customFormat="false" ht="13.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customFormat="false" ht="13.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customFormat="false" ht="13.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customFormat="false" ht="13.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customFormat="false" ht="13.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customFormat="false" ht="13.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customFormat="false" ht="13.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customFormat="false" ht="13.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customFormat="false" ht="13.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customFormat="false" ht="13.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customFormat="false" ht="13.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customFormat="false" ht="13.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customFormat="false" ht="13.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customFormat="false" ht="13.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customFormat="false" ht="13.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customFormat="false" ht="13.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customFormat="false" ht="13.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customFormat="false" ht="13.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customFormat="false" ht="13.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customFormat="false" ht="13.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customFormat="false" ht="13.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customFormat="false" ht="13.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customFormat="false" ht="13.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customFormat="false" ht="13.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customFormat="false" ht="13.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customFormat="false" ht="13.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customFormat="false" ht="13.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customFormat="false" ht="13.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customFormat="false" ht="13.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customFormat="false" ht="13.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customFormat="false" ht="13.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customFormat="false" ht="13.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customFormat="false" ht="13.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customFormat="false" ht="13.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customFormat="false" ht="13.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customFormat="false" ht="13.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customFormat="false" ht="13.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customFormat="false" ht="13.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customFormat="false" ht="13.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customFormat="false" ht="13.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customFormat="false" ht="13.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customFormat="false" ht="13.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customFormat="false" ht="13.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customFormat="false" ht="13.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customFormat="false" ht="13.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customFormat="false" ht="13.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customFormat="false" ht="13.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customFormat="false" ht="13.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customFormat="false" ht="13.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customFormat="false" ht="13.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customFormat="false" ht="13.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customFormat="false" ht="13.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customFormat="false" ht="13.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customFormat="false" ht="13.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customFormat="false" ht="13.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customFormat="false" ht="13.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customFormat="false" ht="13.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customFormat="false" ht="13.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customFormat="false" ht="13.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customFormat="false" ht="13.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customFormat="false" ht="13.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customFormat="false" ht="13.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customFormat="false" ht="13.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customFormat="false" ht="13.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customFormat="false" ht="13.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customFormat="false" ht="13.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customFormat="false" ht="13.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customFormat="false" ht="13.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customFormat="false" ht="13.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customFormat="false" ht="13.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customFormat="false" ht="13.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customFormat="false" ht="13.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customFormat="false" ht="13.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customFormat="false" ht="13.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customFormat="false" ht="13.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customFormat="false" ht="13.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customFormat="false" ht="13.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customFormat="false" ht="13.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customFormat="false" ht="13.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customFormat="false" ht="13.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customFormat="false" ht="13.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customFormat="false" ht="13.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customFormat="false" ht="13.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customFormat="false" ht="13.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customFormat="false" ht="13.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customFormat="false" ht="13.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customFormat="false" ht="13.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customFormat="false" ht="13.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customFormat="false" ht="13.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customFormat="false" ht="13.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customFormat="false" ht="13.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customFormat="false" ht="13.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customFormat="false" ht="13.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customFormat="false" ht="13.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customFormat="false" ht="13.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customFormat="false" ht="13.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customFormat="false" ht="13.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customFormat="false" ht="13.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customFormat="false" ht="13.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customFormat="false" ht="13.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customFormat="false" ht="13.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customFormat="false" ht="13.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customFormat="false" ht="13.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customFormat="false" ht="13.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customFormat="false" ht="13.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customFormat="false" ht="13.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customFormat="false" ht="13.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customFormat="false" ht="13.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customFormat="false" ht="13.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customFormat="false" ht="13.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customFormat="false" ht="13.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customFormat="false" ht="13.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customFormat="false" ht="13.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customFormat="false" ht="13.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customFormat="false" ht="13.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customFormat="false" ht="13.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customFormat="false" ht="13.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customFormat="false" ht="13.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customFormat="false" ht="13.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customFormat="false" ht="13.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customFormat="false" ht="13.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customFormat="false" ht="13.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customFormat="false" ht="13.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customFormat="false" ht="13.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customFormat="false" ht="13.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customFormat="false" ht="13.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customFormat="false" ht="13.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customFormat="false" ht="13.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customFormat="false" ht="13.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customFormat="false" ht="13.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customFormat="false" ht="13.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customFormat="false" ht="13.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customFormat="false" ht="13.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customFormat="false" ht="13.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customFormat="false" ht="13.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customFormat="false" ht="13.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customFormat="false" ht="13.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customFormat="false" ht="13.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customFormat="false" ht="13.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customFormat="false" ht="13.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customFormat="false" ht="13.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customFormat="false" ht="13.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customFormat="false" ht="13.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customFormat="false" ht="13.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customFormat="false" ht="13.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customFormat="false" ht="13.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customFormat="false" ht="13.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customFormat="false" ht="13.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customFormat="false" ht="13.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customFormat="false" ht="13.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customFormat="false" ht="13.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customFormat="false" ht="13.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customFormat="false" ht="13.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customFormat="false" ht="13.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customFormat="false" ht="13.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customFormat="false" ht="13.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customFormat="false" ht="13.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customFormat="false" ht="13.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customFormat="false" ht="13.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customFormat="false" ht="13.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customFormat="false" ht="13.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customFormat="false" ht="13.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customFormat="false" ht="13.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customFormat="false" ht="13.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customFormat="false" ht="13.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customFormat="false" ht="13.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customFormat="false" ht="13.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customFormat="false" ht="13.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customFormat="false" ht="13.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customFormat="false" ht="13.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customFormat="false" ht="13.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customFormat="false" ht="13.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customFormat="false" ht="13.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customFormat="false" ht="13.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customFormat="false" ht="13.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customFormat="false" ht="13.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customFormat="false" ht="13.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customFormat="false" ht="13.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customFormat="false" ht="13.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customFormat="false" ht="13.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customFormat="false" ht="13.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customFormat="false" ht="13.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customFormat="false" ht="13.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customFormat="false" ht="13.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customFormat="false" ht="13.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customFormat="false" ht="13.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customFormat="false" ht="13.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customFormat="false" ht="13.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customFormat="false" ht="13.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customFormat="false" ht="13.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customFormat="false" ht="13.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customFormat="false" ht="13.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customFormat="false" ht="13.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customFormat="false" ht="13.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customFormat="false" ht="13.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customFormat="false" ht="13.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customFormat="false" ht="13.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customFormat="false" ht="13.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customFormat="false" ht="13.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customFormat="false" ht="13.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customFormat="false" ht="13.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customFormat="false" ht="13.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customFormat="false" ht="13.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customFormat="false" ht="13.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customFormat="false" ht="13.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customFormat="false" ht="13.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customFormat="false" ht="13.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customFormat="false" ht="13.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customFormat="false" ht="13.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customFormat="false" ht="13.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customFormat="false" ht="13.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customFormat="false" ht="13.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customFormat="false" ht="13.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customFormat="false" ht="13.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customFormat="false" ht="13.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customFormat="false" ht="13.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customFormat="false" ht="13.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customFormat="false" ht="13.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customFormat="false" ht="13.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customFormat="false" ht="13.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customFormat="false" ht="13.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customFormat="false" ht="13.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customFormat="false" ht="13.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customFormat="false" ht="13.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customFormat="false" ht="13.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customFormat="false" ht="13.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customFormat="false" ht="13.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customFormat="false" ht="13.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customFormat="false" ht="13.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customFormat="false" ht="13.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customFormat="false" ht="13.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customFormat="false" ht="13.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customFormat="false" ht="13.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customFormat="false" ht="13.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customFormat="false" ht="13.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customFormat="false" ht="13.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customFormat="false" ht="13.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customFormat="false" ht="13.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customFormat="false" ht="13.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customFormat="false" ht="13.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customFormat="false" ht="13.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customFormat="false" ht="13.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customFormat="false" ht="13.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customFormat="false" ht="13.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customFormat="false" ht="13.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customFormat="false" ht="13.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customFormat="false" ht="13.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customFormat="false" ht="13.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customFormat="false" ht="13.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customFormat="false" ht="13.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customFormat="false" ht="13.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customFormat="false" ht="13.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customFormat="false" ht="13.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customFormat="false" ht="13.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customFormat="false" ht="13.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customFormat="false" ht="13.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customFormat="false" ht="13.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customFormat="false" ht="13.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customFormat="false" ht="13.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customFormat="false" ht="13.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customFormat="false" ht="13.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customFormat="false" ht="13.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customFormat="false" ht="13.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customFormat="false" ht="13.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customFormat="false" ht="13.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customFormat="false" ht="13.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customFormat="false" ht="13.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customFormat="false" ht="13.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customFormat="false" ht="13.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customFormat="false" ht="13.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customFormat="false" ht="13.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customFormat="false" ht="13.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customFormat="false" ht="13.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customFormat="false" ht="13.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customFormat="false" ht="13.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customFormat="false" ht="13.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customFormat="false" ht="13.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customFormat="false" ht="13.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customFormat="false" ht="13.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customFormat="false" ht="13.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customFormat="false" ht="13.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customFormat="false" ht="13.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customFormat="false" ht="13.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customFormat="false" ht="13.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customFormat="false" ht="13.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customFormat="false" ht="13.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customFormat="false" ht="13.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customFormat="false" ht="13.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customFormat="false" ht="13.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customFormat="false" ht="13.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customFormat="false" ht="13.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customFormat="false" ht="13.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customFormat="false" ht="13.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customFormat="false" ht="13.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customFormat="false" ht="13.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customFormat="false" ht="13.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customFormat="false" ht="13.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customFormat="false" ht="13.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customFormat="false" ht="13.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customFormat="false" ht="13.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customFormat="false" ht="13.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customFormat="false" ht="13.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customFormat="false" ht="13.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customFormat="false" ht="13.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customFormat="false" ht="13.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customFormat="false" ht="13.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customFormat="false" ht="13.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customFormat="false" ht="13.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customFormat="false" ht="13.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customFormat="false" ht="13.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customFormat="false" ht="13.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customFormat="false" ht="13.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customFormat="false" ht="13.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customFormat="false" ht="13.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customFormat="false" ht="13.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customFormat="false" ht="13.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customFormat="false" ht="13.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customFormat="false" ht="13.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customFormat="false" ht="13.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customFormat="false" ht="13.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customFormat="false" ht="13.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customFormat="false" ht="13.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customFormat="false" ht="13.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customFormat="false" ht="13.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customFormat="false" ht="13.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customFormat="false" ht="13.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customFormat="false" ht="13.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customFormat="false" ht="13.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customFormat="false" ht="13.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customFormat="false" ht="13.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customFormat="false" ht="13.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customFormat="false" ht="13.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customFormat="false" ht="13.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customFormat="false" ht="13.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customFormat="false" ht="13.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customFormat="false" ht="13.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customFormat="false" ht="13.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customFormat="false" ht="13.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customFormat="false" ht="13.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customFormat="false" ht="13.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customFormat="false" ht="13.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customFormat="false" ht="13.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customFormat="false" ht="13.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customFormat="false" ht="13.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customFormat="false" ht="13.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customFormat="false" ht="13.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customFormat="false" ht="13.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customFormat="false" ht="13.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customFormat="false" ht="13.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customFormat="false" ht="13.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customFormat="false" ht="13.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customFormat="false" ht="13.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customFormat="false" ht="13.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customFormat="false" ht="13.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customFormat="false" ht="13.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customFormat="false" ht="13.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customFormat="false" ht="13.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customFormat="false" ht="13.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customFormat="false" ht="13.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customFormat="false" ht="13.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customFormat="false" ht="13.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customFormat="false" ht="13.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customFormat="false" ht="13.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customFormat="false" ht="13.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customFormat="false" ht="13.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customFormat="false" ht="13.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customFormat="false" ht="13.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customFormat="false" ht="13.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customFormat="false" ht="13.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customFormat="false" ht="13.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customFormat="false" ht="13.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customFormat="false" ht="13.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customFormat="false" ht="13.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customFormat="false" ht="13.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customFormat="false" ht="13.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customFormat="false" ht="13.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customFormat="false" ht="13.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customFormat="false" ht="13.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customFormat="false" ht="13.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customFormat="false" ht="13.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customFormat="false" ht="13.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customFormat="false" ht="13.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customFormat="false" ht="13.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customFormat="false" ht="13.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customFormat="false" ht="13.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customFormat="false" ht="13.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customFormat="false" ht="13.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customFormat="false" ht="13.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customFormat="false" ht="13.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customFormat="false" ht="13.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customFormat="false" ht="13.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customFormat="false" ht="13.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customFormat="false" ht="13.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customFormat="false" ht="13.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customFormat="false" ht="13.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customFormat="false" ht="13.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customFormat="false" ht="13.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customFormat="false" ht="13.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customFormat="false" ht="13.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customFormat="false" ht="13.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customFormat="false" ht="13.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customFormat="false" ht="13.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customFormat="false" ht="13.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customFormat="false" ht="13.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customFormat="false" ht="13.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customFormat="false" ht="13.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customFormat="false" ht="13.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customFormat="false" ht="13.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customFormat="false" ht="13.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customFormat="false" ht="13.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customFormat="false" ht="13.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customFormat="false" ht="13.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customFormat="false" ht="13.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customFormat="false" ht="13.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customFormat="false" ht="13.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customFormat="false" ht="13.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customFormat="false" ht="13.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customFormat="false" ht="13.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customFormat="false" ht="13.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customFormat="false" ht="13.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customFormat="false" ht="13.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customFormat="false" ht="13.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customFormat="false" ht="13.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customFormat="false" ht="13.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customFormat="false" ht="13.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customFormat="false" ht="13.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customFormat="false" ht="13.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customFormat="false" ht="13.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customFormat="false" ht="13.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customFormat="false" ht="13.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customFormat="false" ht="13.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customFormat="false" ht="13.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customFormat="false" ht="13.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customFormat="false" ht="13.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customFormat="false" ht="13.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customFormat="false" ht="13.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customFormat="false" ht="13.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customFormat="false" ht="13.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customFormat="false" ht="13.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customFormat="false" ht="13.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customFormat="false" ht="13.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customFormat="false" ht="13.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customFormat="false" ht="13.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customFormat="false" ht="13.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customFormat="false" ht="13.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customFormat="false" ht="13.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customFormat="false" ht="13.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customFormat="false" ht="13.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customFormat="false" ht="13.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customFormat="false" ht="13.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customFormat="false" ht="13.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customFormat="false" ht="13.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customFormat="false" ht="13.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customFormat="false" ht="13.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customFormat="false" ht="13.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customFormat="false" ht="13.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customFormat="false" ht="13.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customFormat="false" ht="13.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customFormat="false" ht="13.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customFormat="false" ht="13.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customFormat="false" ht="13.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customFormat="false" ht="13.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customFormat="false" ht="13.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customFormat="false" ht="13.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customFormat="false" ht="13.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customFormat="false" ht="13.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customFormat="false" ht="13.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customFormat="false" ht="13.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customFormat="false" ht="13.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customFormat="false" ht="13.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customFormat="false" ht="13.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customFormat="false" ht="13.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customFormat="false" ht="13.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customFormat="false" ht="13.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customFormat="false" ht="13.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customFormat="false" ht="13.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customFormat="false" ht="13.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customFormat="false" ht="13.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customFormat="false" ht="13.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customFormat="false" ht="13.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customFormat="false" ht="13.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customFormat="false" ht="13.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customFormat="false" ht="13.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customFormat="false" ht="13.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customFormat="false" ht="13.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customFormat="false" ht="13.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customFormat="false" ht="13.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customFormat="false" ht="13.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customFormat="false" ht="13.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customFormat="false" ht="13.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customFormat="false" ht="13.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customFormat="false" ht="13.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customFormat="false" ht="13.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customFormat="false" ht="13.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customFormat="false" ht="13.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customFormat="false" ht="13.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customFormat="false" ht="13.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customFormat="false" ht="13.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customFormat="false" ht="13.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customFormat="false" ht="13.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customFormat="false" ht="13.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customFormat="false" ht="13.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customFormat="false" ht="13.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customFormat="false" ht="13.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customFormat="false" ht="13.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customFormat="false" ht="13.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customFormat="false" ht="13.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customFormat="false" ht="13.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customFormat="false" ht="13.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customFormat="false" ht="13.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customFormat="false" ht="13.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customFormat="false" ht="13.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customFormat="false" ht="13.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customFormat="false" ht="13.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customFormat="false" ht="13.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customFormat="false" ht="13.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customFormat="false" ht="13.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customFormat="false" ht="13.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customFormat="false" ht="13.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customFormat="false" ht="13.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customFormat="false" ht="13.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customFormat="false" ht="13.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customFormat="false" ht="13.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customFormat="false" ht="13.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customFormat="false" ht="13.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customFormat="false" ht="13.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customFormat="false" ht="13.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customFormat="false" ht="13.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customFormat="false" ht="13.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customFormat="false" ht="13.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customFormat="false" ht="13.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customFormat="false" ht="13.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customFormat="false" ht="13.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customFormat="false" ht="13.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customFormat="false" ht="13.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customFormat="false" ht="13.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customFormat="false" ht="13.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customFormat="false" ht="13.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customFormat="false" ht="13.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customFormat="false" ht="13.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customFormat="false" ht="13.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customFormat="false" ht="13.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customFormat="false" ht="13.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customFormat="false" ht="13.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customFormat="false" ht="13.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customFormat="false" ht="13.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customFormat="false" ht="13.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customFormat="false" ht="13.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customFormat="false" ht="13.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customFormat="false" ht="13.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customFormat="false" ht="13.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1" activeCellId="0" sqref="J21"/>
    </sheetView>
  </sheetViews>
  <sheetFormatPr defaultColWidth="8.54296875" defaultRowHeight="14.4" zeroHeight="false" outlineLevelRow="0" outlineLevelCol="0"/>
  <cols>
    <col collapsed="false" customWidth="true" hidden="false" outlineLevel="0" max="2" min="1" style="0" width="13.93"/>
    <col collapsed="false" customWidth="true" hidden="false" outlineLevel="0" max="3" min="3" style="0" width="17.01"/>
    <col collapsed="false" customWidth="true" hidden="false" outlineLevel="0" max="4" min="4" style="0" width="8.85"/>
    <col collapsed="false" customWidth="true" hidden="false" outlineLevel="0" max="6" min="5" style="0" width="10.18"/>
    <col collapsed="false" customWidth="true" hidden="false" outlineLevel="0" max="11" min="11" style="0" width="11.89"/>
  </cols>
  <sheetData>
    <row r="2" customFormat="false" ht="15" hidden="false" customHeight="false" outlineLevel="0" collapsed="false"/>
    <row r="3" customFormat="false" ht="16.2" hidden="false" customHeight="false" outlineLevel="0" collapsed="false">
      <c r="B3" s="20" t="s">
        <v>40</v>
      </c>
      <c r="C3" s="21" t="s">
        <v>41</v>
      </c>
      <c r="D3" s="21" t="s">
        <v>42</v>
      </c>
      <c r="E3" s="21" t="s">
        <v>43</v>
      </c>
      <c r="F3" s="21" t="s">
        <v>44</v>
      </c>
      <c r="G3" s="21" t="s">
        <v>45</v>
      </c>
      <c r="H3" s="21" t="s">
        <v>46</v>
      </c>
      <c r="I3" s="22" t="s">
        <v>47</v>
      </c>
    </row>
    <row r="4" customFormat="false" ht="14.4" hidden="false" customHeight="false" outlineLevel="0" collapsed="false">
      <c r="B4" s="23" t="n">
        <v>1</v>
      </c>
      <c r="C4" s="24" t="str">
        <f aca="false">IF(B4=1,$B$12,IF(B4=2,$B$13,IF(B4=3,$B$14,IF(B4=4,$B$15))))</f>
        <v>NBA</v>
      </c>
      <c r="D4" s="25" t="n">
        <f aca="false">IF(C4="NBA",$E$12,IF(C4="IPA",$E$13,IF(C4="AcA",$E$14,IF(C4="SOL",$E$15))))</f>
        <v>1</v>
      </c>
      <c r="E4" s="25" t="n">
        <f aca="false">IF(C4="NBA",$F$12,IF(C4="IPA",$F$13,IF(C4="AcA",$F$14,IF(C4="SOL",$F$15))))</f>
        <v>116.16</v>
      </c>
      <c r="F4" s="25" t="n">
        <f aca="false">IF(C4="NBA",$G$12,IF(C4="IPA",$G$13,IF(C4="AcA",$G$14,IF(C4="SOL",$G$15))))</f>
        <v>0.685</v>
      </c>
      <c r="G4" s="25" t="n">
        <f aca="false">IF(C4="NBA",$H$12,IF(C4="IPA",$H$13,IF(C4="AcA",$H$14,IF(C4="SOL",$H$15))))</f>
        <v>575.4</v>
      </c>
      <c r="H4" s="25" t="n">
        <f aca="false">IF(C4="NBA",$I$12,IF(C4="IPA",$I$13,IF(C4="AcA",$I$14,IF(C4="SOL",$I$15))))</f>
        <v>30.9</v>
      </c>
      <c r="I4" s="26" t="n">
        <f aca="false">IF(C4="NBA",$J$12,IF(C4="IPA",$J$13,IF(C4="AcA",$J$14,IF(C4="SOL",$J$15))))</f>
        <v>0.407</v>
      </c>
    </row>
    <row r="5" customFormat="false" ht="14.4" hidden="false" customHeight="false" outlineLevel="0" collapsed="false">
      <c r="B5" s="27" t="n">
        <v>3</v>
      </c>
      <c r="C5" s="28" t="str">
        <f aca="false">IF(B5=1,$B$12,IF(B5=2,$B$13,IF(B5=3,$B$14,IF(B5=4,$B$15))))</f>
        <v>AcA</v>
      </c>
      <c r="D5" s="29" t="n">
        <f aca="false">IF(C5="NBA",$E$12,IF(C5="IPA",$E$13,IF(C5="AcA",$E$14,IF(C5="SOL",$E$15))))</f>
        <v>1.62</v>
      </c>
      <c r="E5" s="29" t="n">
        <f aca="false">IF(C5="NBA",$F$12,IF(C5="IPA",$F$13,IF(C5="AcA",$F$14,IF(C5="SOL",$F$15))))</f>
        <v>60.052</v>
      </c>
      <c r="F5" s="29" t="n">
        <f aca="false">IF(C5="NBA",$G$12,IF(C5="IPA",$G$13,IF(C5="AcA",$G$14,IF(C5="SOL",$G$15))))</f>
        <v>1.037</v>
      </c>
      <c r="G5" s="29" t="n">
        <f aca="false">IF(C5="NBA",$H$12,IF(C5="IPA",$H$13,IF(C5="AcA",$H$14,IF(C5="SOL",$H$15))))</f>
        <v>593</v>
      </c>
      <c r="H5" s="29" t="n">
        <f aca="false">IF(C5="NBA",$I$12,IF(C5="IPA",$I$13,IF(C5="AcA",$I$14,IF(C5="SOL",$I$15))))</f>
        <v>57.86</v>
      </c>
      <c r="I5" s="30" t="n">
        <f aca="false">IF(C5="NBA",$J$12,IF(C5="IPA",$J$13,IF(C5="AcA",$J$14,IF(C5="SOL",$J$15))))</f>
        <v>0.445</v>
      </c>
    </row>
    <row r="6" customFormat="false" ht="15" hidden="false" customHeight="false" outlineLevel="0" collapsed="false">
      <c r="B6" s="31" t="n">
        <v>4</v>
      </c>
      <c r="C6" s="32" t="str">
        <f aca="false">IF(B6=1,$B$12,IF(B6=2,$B$13,IF(B6=3,$B$14,IF(B6=4,$B$15))))</f>
        <v>SOL</v>
      </c>
      <c r="D6" s="33" t="n">
        <f aca="false">IF(C6="NBA",$E$12,IF(C6="IPA",$E$13,IF(C6="AcA",$E$14,IF(C6="SOL",$E$15))))</f>
        <v>2.6</v>
      </c>
      <c r="E6" s="33" t="n">
        <f aca="false">IF(C6="NBA",$F$12,IF(C6="IPA",$F$13,IF(C6="AcA",$F$14,IF(C6="SOL",$F$15))))</f>
        <v>18.0153</v>
      </c>
      <c r="F6" s="33" t="n">
        <f aca="false">IF(C6="NBA",$G$12,IF(C6="IPA",$G$13,IF(C6="AcA",$G$14,IF(C6="SOL",$G$15))))</f>
        <v>0.89</v>
      </c>
      <c r="G6" s="33" t="n">
        <f aca="false">IF(C6="NBA",$H$12,IF(C6="IPA",$H$13,IF(C6="AcA",$H$14,IF(C6="SOL",$H$15))))</f>
        <v>647</v>
      </c>
      <c r="H6" s="33" t="n">
        <f aca="false">IF(C6="NBA",$I$12,IF(C6="IPA",$I$13,IF(C6="AcA",$I$14,IF(C6="SOL",$I$15))))</f>
        <v>220.64</v>
      </c>
      <c r="I6" s="34" t="n">
        <f aca="false">IF(C6="NBA",$J$12,IF(C6="IPA",$J$13,IF(C6="AcA",$J$14,IF(C6="SOL",$J$15))))</f>
        <v>0.344</v>
      </c>
    </row>
    <row r="10" customFormat="false" ht="15" hidden="false" customHeight="false" outlineLevel="0" collapsed="false"/>
    <row r="11" customFormat="false" ht="17.4" hidden="false" customHeight="false" outlineLevel="0" collapsed="false">
      <c r="A11" s="20" t="s">
        <v>40</v>
      </c>
      <c r="B11" s="21" t="s">
        <v>48</v>
      </c>
      <c r="C11" s="21" t="s">
        <v>49</v>
      </c>
      <c r="D11" s="21" t="s">
        <v>50</v>
      </c>
      <c r="E11" s="21" t="s">
        <v>42</v>
      </c>
      <c r="F11" s="21" t="s">
        <v>43</v>
      </c>
      <c r="G11" s="21" t="s">
        <v>44</v>
      </c>
      <c r="H11" s="21" t="s">
        <v>45</v>
      </c>
      <c r="I11" s="21" t="s">
        <v>46</v>
      </c>
      <c r="J11" s="21" t="s">
        <v>47</v>
      </c>
      <c r="K11" s="21" t="s">
        <v>51</v>
      </c>
      <c r="L11" s="21" t="s">
        <v>52</v>
      </c>
      <c r="M11" s="22" t="s">
        <v>53</v>
      </c>
      <c r="N11" s="0" t="s">
        <v>54</v>
      </c>
      <c r="O11" s="0" t="s">
        <v>55</v>
      </c>
      <c r="P11" s="0" t="s">
        <v>56</v>
      </c>
      <c r="Q11" s="0" t="s">
        <v>57</v>
      </c>
    </row>
    <row r="12" customFormat="false" ht="17.15" hidden="false" customHeight="false" outlineLevel="0" collapsed="false">
      <c r="A12" s="35" t="n">
        <v>1</v>
      </c>
      <c r="B12" s="24" t="s">
        <v>1</v>
      </c>
      <c r="C12" s="24" t="s">
        <v>58</v>
      </c>
      <c r="D12" s="24" t="s">
        <v>59</v>
      </c>
      <c r="E12" s="25" t="n">
        <v>1</v>
      </c>
      <c r="F12" s="25" t="n">
        <v>116.16</v>
      </c>
      <c r="G12" s="25" t="n">
        <v>0.685</v>
      </c>
      <c r="H12" s="25" t="n">
        <v>575.4</v>
      </c>
      <c r="I12" s="25" t="n">
        <v>30.9</v>
      </c>
      <c r="J12" s="25" t="n">
        <v>0.407</v>
      </c>
      <c r="K12" s="25" t="n">
        <v>882</v>
      </c>
      <c r="L12" s="25" t="n">
        <v>-9</v>
      </c>
      <c r="M12" s="36" t="n">
        <v>1190</v>
      </c>
      <c r="N12" s="0" t="n">
        <v>4.8274</v>
      </c>
      <c r="O12" s="0" t="n">
        <v>4.196</v>
      </c>
      <c r="P12" s="0" t="n">
        <v>3039.823</v>
      </c>
      <c r="Q12" s="0" t="n">
        <v>1667.165</v>
      </c>
    </row>
    <row r="13" customFormat="false" ht="16.95" hidden="false" customHeight="false" outlineLevel="0" collapsed="false">
      <c r="A13" s="37" t="n">
        <v>2</v>
      </c>
      <c r="B13" s="28" t="s">
        <v>60</v>
      </c>
      <c r="C13" s="28" t="s">
        <v>61</v>
      </c>
      <c r="D13" s="28" t="s">
        <v>62</v>
      </c>
      <c r="E13" s="29" t="n">
        <v>1</v>
      </c>
      <c r="F13" s="29" t="n">
        <v>102.133</v>
      </c>
      <c r="G13" s="29" t="n">
        <v>0.5</v>
      </c>
      <c r="H13" s="29" t="n">
        <v>532</v>
      </c>
      <c r="I13" s="29" t="n">
        <v>32.9</v>
      </c>
      <c r="J13" s="29" t="n">
        <v>0.389</v>
      </c>
      <c r="K13" s="29" t="n">
        <v>870</v>
      </c>
      <c r="L13" s="29" t="n">
        <v>-8.79</v>
      </c>
      <c r="M13" s="38" t="n">
        <v>1091</v>
      </c>
      <c r="N13" s="0" t="n">
        <v>4.3797</v>
      </c>
      <c r="O13" s="0" t="n">
        <v>3.964</v>
      </c>
      <c r="P13" s="0" t="n">
        <v>4085.754</v>
      </c>
      <c r="Q13" s="0" t="n">
        <v>790.196</v>
      </c>
    </row>
    <row r="14" customFormat="false" ht="17.15" hidden="false" customHeight="false" outlineLevel="0" collapsed="false">
      <c r="A14" s="37" t="n">
        <v>3</v>
      </c>
      <c r="B14" s="28" t="s">
        <v>2</v>
      </c>
      <c r="C14" s="28" t="s">
        <v>63</v>
      </c>
      <c r="D14" s="39" t="s">
        <v>64</v>
      </c>
      <c r="E14" s="29" t="n">
        <v>1.62</v>
      </c>
      <c r="F14" s="29" t="n">
        <v>60.052</v>
      </c>
      <c r="G14" s="29" t="n">
        <v>1.037</v>
      </c>
      <c r="H14" s="29" t="n">
        <v>593</v>
      </c>
      <c r="I14" s="29" t="n">
        <v>57.86</v>
      </c>
      <c r="J14" s="29" t="n">
        <v>0.445</v>
      </c>
      <c r="K14" s="29" t="n">
        <v>1050</v>
      </c>
      <c r="L14" s="29" t="n">
        <v>-8.06</v>
      </c>
      <c r="M14" s="38" t="n">
        <v>1144</v>
      </c>
      <c r="N14" s="0" t="n">
        <v>1.9031</v>
      </c>
      <c r="O14" s="0" t="n">
        <v>1.728</v>
      </c>
      <c r="P14" s="0" t="n">
        <v>0</v>
      </c>
      <c r="Q14" s="0" t="n">
        <v>0</v>
      </c>
    </row>
    <row r="15" customFormat="false" ht="16.2" hidden="false" customHeight="false" outlineLevel="0" collapsed="false">
      <c r="A15" s="40" t="n">
        <v>4</v>
      </c>
      <c r="B15" s="32" t="s">
        <v>3</v>
      </c>
      <c r="C15" s="32" t="s">
        <v>38</v>
      </c>
      <c r="D15" s="41" t="s">
        <v>65</v>
      </c>
      <c r="E15" s="33" t="n">
        <v>2.6</v>
      </c>
      <c r="F15" s="33" t="n">
        <v>18.0153</v>
      </c>
      <c r="G15" s="42" t="n">
        <v>0.89</v>
      </c>
      <c r="H15" s="33" t="n">
        <v>647</v>
      </c>
      <c r="I15" s="33" t="n">
        <v>220.64</v>
      </c>
      <c r="J15" s="33" t="n">
        <v>0.344</v>
      </c>
      <c r="K15" s="33" t="n">
        <v>997</v>
      </c>
      <c r="L15" s="33" t="n">
        <v>-6.95</v>
      </c>
      <c r="M15" s="43" t="n">
        <v>275</v>
      </c>
      <c r="N15" s="0" t="n">
        <v>0.92</v>
      </c>
      <c r="O15" s="0" t="n">
        <v>1.4</v>
      </c>
      <c r="P15" s="0" t="n">
        <v>0</v>
      </c>
      <c r="Q15" s="0" t="n">
        <v>0</v>
      </c>
    </row>
    <row r="16" customFormat="false" ht="14.4" hidden="false" customHeight="false" outlineLevel="0" collapsed="false">
      <c r="G16" s="44" t="n">
        <v>0.797</v>
      </c>
    </row>
    <row r="17" customFormat="false" ht="14.4" hidden="false" customHeight="false" outlineLevel="0" collapsed="false">
      <c r="G17" s="44" t="n">
        <v>0.719</v>
      </c>
    </row>
    <row r="19" customFormat="false" ht="14.4" hidden="false" customHeight="false" outlineLevel="0" collapsed="false">
      <c r="G19" s="0" t="n">
        <f aca="false">L15+M15/303</f>
        <v>-6.04240924092409</v>
      </c>
    </row>
    <row r="20" customFormat="false" ht="14.4" hidden="false" customHeight="false" outlineLevel="0" collapsed="false">
      <c r="G20" s="0" t="n">
        <f aca="false">EXP(G19)</f>
        <v>0.00237582807068174</v>
      </c>
    </row>
    <row r="21" customFormat="false" ht="14.4" hidden="false" customHeight="false" outlineLevel="0" collapsed="false">
      <c r="G21" s="0" t="n">
        <f aca="false">G20*997/1000*18.0153</f>
        <v>0.0426728516754275</v>
      </c>
    </row>
    <row r="24" customFormat="false" ht="13.8" hidden="false" customHeight="false" outlineLevel="0" collapsed="false">
      <c r="L24" s="0" t="n">
        <v>4085.754</v>
      </c>
      <c r="M24" s="0" t="n">
        <v>790.196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14" activeCellId="0" sqref="Q14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4.11"/>
    <col collapsed="false" customWidth="true" hidden="false" outlineLevel="0" max="3" min="3" style="0" width="4.66"/>
    <col collapsed="false" customWidth="true" hidden="false" outlineLevel="0" max="4" min="4" style="0" width="4.55"/>
    <col collapsed="false" customWidth="true" hidden="false" outlineLevel="0" max="5" min="5" style="0" width="4.66"/>
    <col collapsed="false" customWidth="true" hidden="false" outlineLevel="0" max="6" min="6" style="0" width="5.11"/>
    <col collapsed="false" customWidth="true" hidden="false" outlineLevel="0" max="7" min="7" style="0" width="14.66"/>
    <col collapsed="false" customWidth="true" hidden="false" outlineLevel="0" max="8" min="8" style="0" width="16.44"/>
    <col collapsed="false" customWidth="true" hidden="false" outlineLevel="0" max="10" min="9" style="0" width="16.55"/>
    <col collapsed="false" customWidth="true" hidden="false" outlineLevel="0" max="11" min="11" style="0" width="14.33"/>
    <col collapsed="false" customWidth="true" hidden="false" outlineLevel="0" max="12" min="12" style="0" width="7"/>
    <col collapsed="false" customWidth="true" hidden="false" outlineLevel="0" max="14" min="13" style="0" width="7.44"/>
    <col collapsed="false" customWidth="true" hidden="false" outlineLevel="0" max="15" min="15" style="0" width="7.11"/>
    <col collapsed="false" customWidth="true" hidden="false" outlineLevel="0" max="16" min="16" style="0" width="7.55"/>
    <col collapsed="false" customWidth="true" hidden="false" outlineLevel="0" max="20" min="17" style="0" width="7.44"/>
    <col collapsed="false" customWidth="true" hidden="false" outlineLevel="0" max="30" min="21" style="0" width="11.55"/>
  </cols>
  <sheetData>
    <row r="1" customFormat="false" ht="12.75" hidden="false" customHeight="true" outlineLevel="0" collapsed="false">
      <c r="A1" s="1" t="s">
        <v>0</v>
      </c>
      <c r="B1" s="1" t="s">
        <v>60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66</v>
      </c>
      <c r="M1" s="1" t="s">
        <v>12</v>
      </c>
      <c r="N1" s="1" t="s">
        <v>13</v>
      </c>
      <c r="O1" s="1" t="s">
        <v>67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</v>
      </c>
      <c r="W1" s="2"/>
      <c r="X1" s="2"/>
      <c r="Y1" s="2"/>
      <c r="Z1" s="2"/>
      <c r="AA1" s="2"/>
      <c r="AB1" s="2"/>
      <c r="AC1" s="2"/>
      <c r="AD1" s="2"/>
    </row>
    <row r="2" customFormat="false" ht="12.75" hidden="false" customHeight="true" outlineLevel="0" collapsed="false">
      <c r="A2" s="2" t="n">
        <v>1</v>
      </c>
      <c r="B2" s="2" t="n">
        <v>35</v>
      </c>
      <c r="C2" s="2" t="n">
        <f aca="false">100-B2-D2</f>
        <v>25</v>
      </c>
      <c r="D2" s="2" t="n">
        <v>40</v>
      </c>
      <c r="E2" s="2" t="n">
        <v>100</v>
      </c>
      <c r="F2" s="2" t="n">
        <v>298</v>
      </c>
      <c r="G2" s="3" t="n">
        <v>8.752E-006</v>
      </c>
      <c r="H2" s="3" t="n">
        <v>8.701E-006</v>
      </c>
      <c r="I2" s="3" t="n">
        <v>9.322E-006</v>
      </c>
      <c r="J2" s="6" t="n">
        <f aca="false">H2/I2</f>
        <v>0.933383394121433</v>
      </c>
      <c r="K2" s="2" t="n">
        <v>17.5385</v>
      </c>
      <c r="L2" s="8" t="n">
        <v>0.00918613098343533</v>
      </c>
      <c r="M2" s="8" t="n">
        <v>0.0794427275259424</v>
      </c>
      <c r="N2" s="8" t="n">
        <v>0.911371141490622</v>
      </c>
      <c r="O2" s="8" t="n">
        <v>0.424303752759236</v>
      </c>
      <c r="P2" s="8" t="n">
        <v>0.315483778339928</v>
      </c>
      <c r="Q2" s="8" t="n">
        <v>0.260212468900836</v>
      </c>
      <c r="R2" s="9" t="n">
        <f aca="false">P2/M2</f>
        <v>3.97121030665651</v>
      </c>
      <c r="S2" s="9" t="n">
        <f aca="false">Q2/N2</f>
        <v>0.285517564748909</v>
      </c>
      <c r="T2" s="9" t="n">
        <f aca="false">R2/S2</f>
        <v>13.9088126159555</v>
      </c>
      <c r="U2" s="2" t="s">
        <v>26</v>
      </c>
      <c r="V2" s="2" t="n">
        <f aca="false">$G$24</f>
        <v>8.05809415E-006</v>
      </c>
      <c r="W2" s="2"/>
      <c r="X2" s="2"/>
      <c r="Y2" s="2"/>
      <c r="Z2" s="2"/>
      <c r="AA2" s="2"/>
      <c r="AB2" s="2"/>
      <c r="AC2" s="2"/>
      <c r="AD2" s="2"/>
    </row>
    <row r="3" customFormat="false" ht="12.75" hidden="false" customHeight="true" outlineLevel="0" collapsed="false">
      <c r="A3" s="2" t="n">
        <v>2</v>
      </c>
      <c r="B3" s="2" t="n">
        <v>40</v>
      </c>
      <c r="C3" s="2" t="n">
        <f aca="false">100-B3-D3</f>
        <v>20</v>
      </c>
      <c r="D3" s="2" t="n">
        <v>40</v>
      </c>
      <c r="E3" s="2" t="n">
        <v>100</v>
      </c>
      <c r="F3" s="2" t="n">
        <v>298</v>
      </c>
      <c r="G3" s="3" t="n">
        <v>9.654E-006</v>
      </c>
      <c r="H3" s="3" t="n">
        <v>9.816E-006</v>
      </c>
      <c r="I3" s="3" t="n">
        <v>9.473E-006</v>
      </c>
      <c r="J3" s="6" t="n">
        <f aca="false">H3/I3</f>
        <v>1.0362081705901</v>
      </c>
      <c r="K3" s="2" t="n">
        <v>21.6788</v>
      </c>
      <c r="L3" s="8" t="n">
        <v>0.0126986397619673</v>
      </c>
      <c r="M3" s="8" t="n">
        <v>0.077973045947824</v>
      </c>
      <c r="N3" s="8" t="n">
        <v>0.909328314290209</v>
      </c>
      <c r="O3" s="8" t="n">
        <v>0.53543309771061</v>
      </c>
      <c r="P3" s="8" t="n">
        <v>0.230383842598552</v>
      </c>
      <c r="Q3" s="8" t="n">
        <v>0.234183059690838</v>
      </c>
      <c r="R3" s="9" t="n">
        <f aca="false">P3/M3</f>
        <v>2.95466003409324</v>
      </c>
      <c r="S3" s="9" t="n">
        <f aca="false">Q3/N3</f>
        <v>0.257534111729088</v>
      </c>
      <c r="T3" s="9" t="n">
        <f aca="false">R3/S3</f>
        <v>11.4728880545401</v>
      </c>
      <c r="U3" s="2" t="s">
        <v>24</v>
      </c>
      <c r="V3" s="2" t="n">
        <f aca="false">$G$24</f>
        <v>8.05809415E-006</v>
      </c>
      <c r="W3" s="2"/>
      <c r="X3" s="2"/>
      <c r="Y3" s="2"/>
      <c r="Z3" s="2"/>
      <c r="AA3" s="2"/>
      <c r="AB3" s="2"/>
      <c r="AC3" s="2"/>
      <c r="AD3" s="2"/>
    </row>
    <row r="4" customFormat="false" ht="12.75" hidden="false" customHeight="true" outlineLevel="0" collapsed="false">
      <c r="A4" s="2" t="n">
        <v>3</v>
      </c>
      <c r="B4" s="2" t="n">
        <v>45</v>
      </c>
      <c r="C4" s="2" t="n">
        <f aca="false">100-B4-D4</f>
        <v>15</v>
      </c>
      <c r="D4" s="2" t="n">
        <v>40</v>
      </c>
      <c r="E4" s="2" t="n">
        <v>100</v>
      </c>
      <c r="F4" s="2" t="n">
        <v>298</v>
      </c>
      <c r="G4" s="3" t="n">
        <v>8.653E-006</v>
      </c>
      <c r="H4" s="3" t="n">
        <v>8.231E-006</v>
      </c>
      <c r="I4" s="3" t="n">
        <v>8.914E-006</v>
      </c>
      <c r="J4" s="6" t="n">
        <f aca="false">H4/I4</f>
        <v>0.923378954453668</v>
      </c>
      <c r="K4" s="2" t="n">
        <v>27.3438</v>
      </c>
      <c r="L4" s="8" t="n">
        <v>0.00664248235069347</v>
      </c>
      <c r="M4" s="8" t="n">
        <v>0.045768829529375</v>
      </c>
      <c r="N4" s="8" t="n">
        <v>0.947588688119932</v>
      </c>
      <c r="O4" s="8" t="n">
        <v>0.519791701133365</v>
      </c>
      <c r="P4" s="8" t="n">
        <v>0.187613283343443</v>
      </c>
      <c r="Q4" s="8" t="n">
        <v>0.292595015523192</v>
      </c>
      <c r="R4" s="9" t="n">
        <f aca="false">P4/M4</f>
        <v>4.09914968926681</v>
      </c>
      <c r="S4" s="9" t="n">
        <f aca="false">Q4/N4</f>
        <v>0.308778501887477</v>
      </c>
      <c r="T4" s="9" t="n">
        <f aca="false">R4/S4</f>
        <v>13.275372683687</v>
      </c>
      <c r="U4" s="2" t="s">
        <v>24</v>
      </c>
      <c r="V4" s="2" t="n">
        <f aca="false">$G$24</f>
        <v>8.05809415E-006</v>
      </c>
      <c r="W4" s="2"/>
      <c r="X4" s="2"/>
      <c r="Y4" s="2"/>
      <c r="Z4" s="2"/>
      <c r="AA4" s="2"/>
      <c r="AB4" s="2"/>
      <c r="AC4" s="2"/>
      <c r="AD4" s="2"/>
    </row>
    <row r="5" customFormat="false" ht="12.75" hidden="false" customHeight="true" outlineLevel="0" collapsed="false">
      <c r="A5" s="2" t="n">
        <v>4</v>
      </c>
      <c r="B5" s="2" t="n">
        <v>50</v>
      </c>
      <c r="C5" s="2" t="n">
        <f aca="false">100-B5-D5</f>
        <v>10</v>
      </c>
      <c r="D5" s="2" t="n">
        <v>40</v>
      </c>
      <c r="E5" s="2" t="n">
        <v>100</v>
      </c>
      <c r="F5" s="2" t="n">
        <v>298</v>
      </c>
      <c r="G5" s="3" t="n">
        <v>8.975E-006</v>
      </c>
      <c r="H5" s="3" t="n">
        <v>1.086E-005</v>
      </c>
      <c r="I5" s="3" t="n">
        <v>8.13E-006</v>
      </c>
      <c r="J5" s="6" t="n">
        <f aca="false">H5/I5</f>
        <v>1.33579335793358</v>
      </c>
      <c r="K5" s="2" t="n">
        <v>32.9178</v>
      </c>
      <c r="L5" s="8" t="n">
        <v>0.00634323169276655</v>
      </c>
      <c r="M5" s="8" t="n">
        <v>0.0271836531527642</v>
      </c>
      <c r="N5" s="8" t="n">
        <v>0.966473115154469</v>
      </c>
      <c r="O5" s="8" t="n">
        <v>0.48518198310485</v>
      </c>
      <c r="P5" s="8" t="n">
        <v>0.116517019366677</v>
      </c>
      <c r="Q5" s="8" t="n">
        <v>0.398300997528473</v>
      </c>
      <c r="R5" s="9" t="n">
        <f aca="false">P5/M5</f>
        <v>4.28628995197536</v>
      </c>
      <c r="S5" s="9" t="n">
        <f aca="false">Q5/N5</f>
        <v>0.412118031306865</v>
      </c>
      <c r="T5" s="9" t="n">
        <f aca="false">R5/S5</f>
        <v>10.400636774817</v>
      </c>
      <c r="U5" s="2" t="s">
        <v>25</v>
      </c>
      <c r="V5" s="2" t="n">
        <f aca="false">$G$24</f>
        <v>8.05809415E-006</v>
      </c>
      <c r="W5" s="2"/>
      <c r="X5" s="2"/>
      <c r="Y5" s="2"/>
      <c r="Z5" s="2"/>
      <c r="AA5" s="2"/>
      <c r="AB5" s="2"/>
      <c r="AC5" s="2"/>
      <c r="AD5" s="2"/>
    </row>
    <row r="6" customFormat="false" ht="12.75" hidden="false" customHeight="true" outlineLevel="0" collapsed="false">
      <c r="A6" s="2" t="n">
        <v>5</v>
      </c>
      <c r="B6" s="2" t="n">
        <v>55</v>
      </c>
      <c r="C6" s="2" t="n">
        <f aca="false">100-B6-D6</f>
        <v>5</v>
      </c>
      <c r="D6" s="2" t="n">
        <v>40</v>
      </c>
      <c r="E6" s="2" t="n">
        <v>100</v>
      </c>
      <c r="F6" s="2" t="n">
        <v>298</v>
      </c>
      <c r="G6" s="3" t="n">
        <v>7.797E-006</v>
      </c>
      <c r="H6" s="3" t="n">
        <v>8.677E-006</v>
      </c>
      <c r="I6" s="3" t="n">
        <v>7.503E-006</v>
      </c>
      <c r="J6" s="6" t="n">
        <f aca="false">H6/I6</f>
        <v>1.15647074503532</v>
      </c>
      <c r="K6" s="2" t="n">
        <v>41.4953</v>
      </c>
      <c r="L6" s="8" t="n">
        <v>0.0039294785251266</v>
      </c>
      <c r="M6" s="8" t="n">
        <v>0.0117972769263305</v>
      </c>
      <c r="N6" s="8" t="n">
        <v>0.984273244548543</v>
      </c>
      <c r="O6" s="8" t="n">
        <v>0.574379019107813</v>
      </c>
      <c r="P6" s="8" t="n">
        <v>0.065216744427076</v>
      </c>
      <c r="Q6" s="8" t="n">
        <v>0.360404236465111</v>
      </c>
      <c r="R6" s="9" t="n">
        <f aca="false">P6/M6</f>
        <v>5.52811846617907</v>
      </c>
      <c r="S6" s="9" t="n">
        <f aca="false">Q6/N6</f>
        <v>0.366162789104785</v>
      </c>
      <c r="T6" s="9" t="n">
        <f aca="false">R6/S6</f>
        <v>15.0974337935718</v>
      </c>
      <c r="U6" s="2" t="s">
        <v>26</v>
      </c>
      <c r="V6" s="2" t="n">
        <f aca="false">$G$24</f>
        <v>8.05809415E-006</v>
      </c>
      <c r="W6" s="2"/>
      <c r="X6" s="2"/>
      <c r="Y6" s="2"/>
      <c r="Z6" s="2"/>
      <c r="AA6" s="2"/>
      <c r="AB6" s="2"/>
      <c r="AC6" s="2"/>
      <c r="AD6" s="2"/>
    </row>
    <row r="7" customFormat="false" ht="12.75" hidden="false" customHeight="true" outlineLevel="0" collapsed="false">
      <c r="A7" s="2"/>
      <c r="B7" s="2"/>
      <c r="C7" s="2"/>
      <c r="D7" s="2"/>
      <c r="E7" s="2"/>
      <c r="F7" s="2"/>
      <c r="G7" s="3"/>
      <c r="H7" s="3"/>
      <c r="I7" s="3"/>
      <c r="J7" s="6"/>
      <c r="K7" s="2" t="s">
        <v>68</v>
      </c>
      <c r="L7" s="8"/>
      <c r="M7" s="8"/>
      <c r="N7" s="8"/>
      <c r="O7" s="8"/>
      <c r="P7" s="8"/>
      <c r="Q7" s="8"/>
      <c r="R7" s="9"/>
      <c r="S7" s="9"/>
      <c r="T7" s="9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2.75" hidden="false" customHeight="true" outlineLevel="0" collapsed="false">
      <c r="A8" s="2" t="n">
        <v>6</v>
      </c>
      <c r="B8" s="2" t="n">
        <v>35</v>
      </c>
      <c r="C8" s="2" t="n">
        <f aca="false">100-B8-D8</f>
        <v>25</v>
      </c>
      <c r="D8" s="2" t="n">
        <v>40</v>
      </c>
      <c r="E8" s="2" t="n">
        <v>100</v>
      </c>
      <c r="F8" s="2" t="n">
        <v>303</v>
      </c>
      <c r="G8" s="3" t="n">
        <v>9.611E-006</v>
      </c>
      <c r="H8" s="3" t="n">
        <v>9.867E-006</v>
      </c>
      <c r="I8" s="3" t="n">
        <v>1.0047E-005</v>
      </c>
      <c r="J8" s="6" t="n">
        <f aca="false">H8/I8</f>
        <v>0.982084204240072</v>
      </c>
      <c r="K8" s="2" t="n">
        <v>16.8368</v>
      </c>
      <c r="L8" s="8" t="n">
        <v>0.0136357573984145</v>
      </c>
      <c r="M8" s="8" t="n">
        <v>0.0828462432934239</v>
      </c>
      <c r="N8" s="8" t="n">
        <v>0.903517999308162</v>
      </c>
      <c r="O8" s="8" t="n">
        <v>0.45067210742895</v>
      </c>
      <c r="P8" s="8" t="n">
        <v>0.327644669250812</v>
      </c>
      <c r="Q8" s="8" t="n">
        <v>0.221683223320238</v>
      </c>
      <c r="R8" s="9" t="n">
        <f aca="false">P8/M8</f>
        <v>3.95485246193196</v>
      </c>
      <c r="S8" s="9" t="n">
        <f aca="false">Q8/N8</f>
        <v>0.245355624890688</v>
      </c>
      <c r="T8" s="9" t="n">
        <f aca="false">R8/S8</f>
        <v>16.1188579381212</v>
      </c>
      <c r="U8" s="2" t="s">
        <v>26</v>
      </c>
      <c r="V8" s="2"/>
      <c r="W8" s="2"/>
      <c r="X8" s="2"/>
      <c r="Y8" s="2"/>
      <c r="Z8" s="2"/>
      <c r="AA8" s="2"/>
      <c r="AB8" s="2"/>
      <c r="AC8" s="2"/>
      <c r="AD8" s="2"/>
    </row>
    <row r="9" customFormat="false" ht="12.75" hidden="false" customHeight="true" outlineLevel="0" collapsed="false">
      <c r="A9" s="2" t="n">
        <v>7</v>
      </c>
      <c r="B9" s="2" t="n">
        <v>40</v>
      </c>
      <c r="C9" s="2" t="n">
        <f aca="false">100-B9-D9</f>
        <v>20</v>
      </c>
      <c r="D9" s="2" t="n">
        <v>40</v>
      </c>
      <c r="E9" s="2" t="n">
        <v>100</v>
      </c>
      <c r="F9" s="2" t="n">
        <v>303</v>
      </c>
      <c r="G9" s="3" t="n">
        <v>9.065E-006</v>
      </c>
      <c r="H9" s="3" t="n">
        <v>8.27E-006</v>
      </c>
      <c r="I9" s="3" t="n">
        <v>1.0092E-005</v>
      </c>
      <c r="J9" s="6" t="n">
        <f aca="false">H9/I9</f>
        <v>0.819460959175585</v>
      </c>
      <c r="K9" s="2" t="n">
        <v>22.1783</v>
      </c>
      <c r="L9" s="8" t="n">
        <v>0.0224850149083835</v>
      </c>
      <c r="M9" s="8" t="n">
        <v>0.0810636317172833</v>
      </c>
      <c r="N9" s="8" t="n">
        <v>0.896451353374333</v>
      </c>
      <c r="O9" s="8" t="n">
        <v>0.541551394814959</v>
      </c>
      <c r="P9" s="8" t="n">
        <v>0.23141943224738</v>
      </c>
      <c r="Q9" s="8" t="n">
        <v>0.22702917293766</v>
      </c>
      <c r="R9" s="9" t="n">
        <f aca="false">P9/M9</f>
        <v>2.85478737314011</v>
      </c>
      <c r="S9" s="9" t="n">
        <f aca="false">Q9/N9</f>
        <v>0.253253198941693</v>
      </c>
      <c r="T9" s="9" t="n">
        <f aca="false">R9/S9</f>
        <v>11.2724632307502</v>
      </c>
      <c r="U9" s="2" t="s">
        <v>26</v>
      </c>
      <c r="V9" s="2"/>
      <c r="W9" s="2"/>
      <c r="X9" s="2"/>
      <c r="Y9" s="2"/>
      <c r="Z9" s="2"/>
      <c r="AA9" s="2"/>
      <c r="AB9" s="2"/>
      <c r="AC9" s="2"/>
      <c r="AD9" s="2"/>
    </row>
    <row r="10" customFormat="false" ht="12.75" hidden="false" customHeight="true" outlineLevel="0" collapsed="false">
      <c r="A10" s="2" t="n">
        <v>8</v>
      </c>
      <c r="B10" s="2" t="n">
        <v>45</v>
      </c>
      <c r="C10" s="2" t="n">
        <f aca="false">100-B10-D10</f>
        <v>15</v>
      </c>
      <c r="D10" s="2" t="n">
        <v>40</v>
      </c>
      <c r="E10" s="2" t="n">
        <v>100</v>
      </c>
      <c r="F10" s="2" t="n">
        <v>303</v>
      </c>
      <c r="G10" s="3" t="n">
        <v>8.845E-006</v>
      </c>
      <c r="H10" s="3" t="n">
        <v>8.122E-006</v>
      </c>
      <c r="I10" s="3" t="n">
        <v>9.381E-006</v>
      </c>
      <c r="J10" s="6" t="n">
        <f aca="false">H10/I10</f>
        <v>0.865792559428632</v>
      </c>
      <c r="K10" s="2" t="n">
        <v>27.048</v>
      </c>
      <c r="L10" s="8" t="n">
        <v>0.0158820850747252</v>
      </c>
      <c r="M10" s="8" t="n">
        <v>0.0521573552287944</v>
      </c>
      <c r="N10" s="8" t="n">
        <v>0.93196055969648</v>
      </c>
      <c r="O10" s="8" t="n">
        <v>0.469057119800526</v>
      </c>
      <c r="P10" s="8" t="n">
        <v>0.164588614606278</v>
      </c>
      <c r="Q10" s="8" t="n">
        <v>0.366354265593196</v>
      </c>
      <c r="R10" s="9" t="n">
        <f aca="false">P10/M10</f>
        <v>3.1556165738138</v>
      </c>
      <c r="S10" s="9" t="n">
        <f aca="false">Q10/N10</f>
        <v>0.393100611159457</v>
      </c>
      <c r="T10" s="9" t="n">
        <f aca="false">R10/S10</f>
        <v>8.02750360653538</v>
      </c>
      <c r="U10" s="2" t="s">
        <v>24</v>
      </c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75" hidden="false" customHeight="true" outlineLevel="0" collapsed="false">
      <c r="A11" s="2" t="n">
        <v>9</v>
      </c>
      <c r="B11" s="2" t="n">
        <v>50</v>
      </c>
      <c r="C11" s="2" t="n">
        <f aca="false">100-B11-D11</f>
        <v>10</v>
      </c>
      <c r="D11" s="2" t="n">
        <v>40</v>
      </c>
      <c r="E11" s="2" t="n">
        <v>100</v>
      </c>
      <c r="F11" s="2" t="n">
        <v>303</v>
      </c>
      <c r="G11" s="3" t="n">
        <v>9.286E-006</v>
      </c>
      <c r="H11" s="3" t="n">
        <v>8.766E-006</v>
      </c>
      <c r="I11" s="3" t="n">
        <v>9.594E-006</v>
      </c>
      <c r="J11" s="6" t="n">
        <f aca="false">H11/I11</f>
        <v>0.913696060037524</v>
      </c>
      <c r="K11" s="2" t="n">
        <v>33.2067</v>
      </c>
      <c r="L11" s="8" t="n">
        <v>0.0100517905801112</v>
      </c>
      <c r="M11" s="8" t="n">
        <v>0.0328759795138604</v>
      </c>
      <c r="N11" s="8" t="n">
        <v>0.957072229906028</v>
      </c>
      <c r="O11" s="8" t="n">
        <v>0.470847841370449</v>
      </c>
      <c r="P11" s="8" t="n">
        <v>0.10439712771411</v>
      </c>
      <c r="Q11" s="8" t="n">
        <v>0.424755030915441</v>
      </c>
      <c r="R11" s="9" t="n">
        <f aca="false">P11/M11</f>
        <v>3.17548341548568</v>
      </c>
      <c r="S11" s="9" t="n">
        <f aca="false">Q11/N11</f>
        <v>0.443806661235115</v>
      </c>
      <c r="T11" s="9" t="n">
        <f aca="false">R11/S11</f>
        <v>7.15510534846029</v>
      </c>
      <c r="U11" s="2" t="s">
        <v>24</v>
      </c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75" hidden="false" customHeight="true" outlineLevel="0" collapsed="false">
      <c r="A12" s="2" t="n">
        <v>10</v>
      </c>
      <c r="B12" s="2" t="n">
        <v>55</v>
      </c>
      <c r="C12" s="2" t="n">
        <f aca="false">100-B12-D12</f>
        <v>5</v>
      </c>
      <c r="D12" s="2" t="n">
        <v>40</v>
      </c>
      <c r="E12" s="2" t="n">
        <v>100</v>
      </c>
      <c r="F12" s="2" t="n">
        <v>303</v>
      </c>
      <c r="G12" s="3" t="n">
        <v>1.4212E-005</v>
      </c>
      <c r="H12" s="3" t="n">
        <v>1.9263E-005</v>
      </c>
      <c r="I12" s="3" t="n">
        <v>1.2318E-005</v>
      </c>
      <c r="J12" s="6" t="n">
        <f aca="false">H12/I12</f>
        <v>1.56380905991232</v>
      </c>
      <c r="K12" s="2" t="n">
        <v>41.1191</v>
      </c>
      <c r="L12" s="8" t="n">
        <v>0.00791751526223246</v>
      </c>
      <c r="M12" s="8" t="n">
        <v>0.0135618394611741</v>
      </c>
      <c r="N12" s="8" t="n">
        <v>0.978520645276593</v>
      </c>
      <c r="O12" s="8" t="n">
        <v>0.447098812035785</v>
      </c>
      <c r="P12" s="8" t="n">
        <v>0.0512834644131395</v>
      </c>
      <c r="Q12" s="8" t="n">
        <v>0.501617723551076</v>
      </c>
      <c r="R12" s="9" t="n">
        <f aca="false">P12/M12</f>
        <v>3.78145343483514</v>
      </c>
      <c r="S12" s="9" t="n">
        <f aca="false">Q12/N12</f>
        <v>0.512628656301151</v>
      </c>
      <c r="T12" s="9" t="n">
        <f aca="false">R12/S12</f>
        <v>7.37659393081932</v>
      </c>
      <c r="U12" s="2" t="s">
        <v>24</v>
      </c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3"/>
      <c r="H13" s="3"/>
      <c r="I13" s="3"/>
      <c r="J13" s="6"/>
      <c r="K13" s="2"/>
      <c r="L13" s="8"/>
      <c r="M13" s="8"/>
      <c r="N13" s="8"/>
      <c r="O13" s="8"/>
      <c r="P13" s="8"/>
      <c r="Q13" s="8"/>
      <c r="R13" s="9"/>
      <c r="S13" s="9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75" hidden="false" customHeight="true" outlineLevel="0" collapsed="false">
      <c r="A14" s="2" t="n">
        <v>11</v>
      </c>
      <c r="B14" s="2" t="n">
        <v>35</v>
      </c>
      <c r="C14" s="2" t="n">
        <f aca="false">100-B14-D14</f>
        <v>25</v>
      </c>
      <c r="D14" s="2" t="n">
        <v>40</v>
      </c>
      <c r="E14" s="2" t="n">
        <v>100</v>
      </c>
      <c r="F14" s="2" t="n">
        <v>308</v>
      </c>
      <c r="G14" s="3" t="n">
        <v>9.814E-006</v>
      </c>
      <c r="H14" s="3" t="n">
        <v>9.843E-006</v>
      </c>
      <c r="I14" s="3" t="n">
        <v>9.51E-006</v>
      </c>
      <c r="J14" s="6" t="n">
        <f aca="false">H14/I14</f>
        <v>1.03501577287066</v>
      </c>
      <c r="K14" s="2" t="n">
        <v>15.4285</v>
      </c>
      <c r="L14" s="8" t="n">
        <v>0.0151650384079921</v>
      </c>
      <c r="M14" s="8" t="n">
        <v>0.0774130273230876</v>
      </c>
      <c r="N14" s="8" t="n">
        <v>0.405038034866731</v>
      </c>
      <c r="O14" s="8" t="n">
        <v>0.320255317547321</v>
      </c>
      <c r="P14" s="8" t="n">
        <v>0.274706647585948</v>
      </c>
      <c r="Q14" s="8" t="n">
        <v>0.0755</v>
      </c>
      <c r="R14" s="9" t="n">
        <f aca="false">P14/M14</f>
        <v>3.54858422522923</v>
      </c>
      <c r="S14" s="9" t="n">
        <f aca="false">Q14/N14</f>
        <v>0.186402247445333</v>
      </c>
      <c r="T14" s="9" t="n">
        <f aca="false">R14/S14</f>
        <v>19.0372394853765</v>
      </c>
      <c r="U14" s="2" t="s">
        <v>27</v>
      </c>
      <c r="W14" s="2"/>
      <c r="X14" s="2"/>
      <c r="Y14" s="2"/>
      <c r="Z14" s="2"/>
      <c r="AA14" s="2"/>
      <c r="AB14" s="2"/>
      <c r="AC14" s="2"/>
      <c r="AD14" s="2"/>
    </row>
    <row r="15" customFormat="false" ht="12.75" hidden="false" customHeight="true" outlineLevel="0" collapsed="false">
      <c r="A15" s="2" t="n">
        <v>12</v>
      </c>
      <c r="B15" s="2" t="n">
        <v>40</v>
      </c>
      <c r="C15" s="2" t="n">
        <f aca="false">100-B15-D15</f>
        <v>20</v>
      </c>
      <c r="D15" s="2" t="n">
        <v>40</v>
      </c>
      <c r="E15" s="2" t="n">
        <v>100</v>
      </c>
      <c r="F15" s="2" t="n">
        <v>308</v>
      </c>
      <c r="G15" s="3" t="n">
        <v>1.1268E-005</v>
      </c>
      <c r="H15" s="3" t="n">
        <v>1.0575E-005</v>
      </c>
      <c r="I15" s="3" t="n">
        <v>1.1813E-005</v>
      </c>
      <c r="J15" s="6" t="n">
        <f aca="false">H15/I15</f>
        <v>0.895200203166004</v>
      </c>
      <c r="K15" s="2" t="n">
        <v>20.6522</v>
      </c>
      <c r="L15" s="8" t="n">
        <v>0.00500849805662023</v>
      </c>
      <c r="M15" s="8" t="n">
        <v>0.066342732107659</v>
      </c>
      <c r="N15" s="8" t="n">
        <v>0.505373527792979</v>
      </c>
      <c r="O15" s="8" t="n">
        <v>0.249104301446695</v>
      </c>
      <c r="P15" s="8" t="n">
        <v>0.245522170760326</v>
      </c>
      <c r="Q15" s="8" t="n">
        <v>0.0623</v>
      </c>
      <c r="R15" s="9" t="n">
        <f aca="false">P15/M15</f>
        <v>3.7008148889904</v>
      </c>
      <c r="S15" s="9" t="n">
        <f aca="false">Q15/N15</f>
        <v>0.123275155056243</v>
      </c>
      <c r="T15" s="9" t="n">
        <f aca="false">R15/S15</f>
        <v>30.0207684776542</v>
      </c>
      <c r="U15" s="2" t="s">
        <v>27</v>
      </c>
      <c r="W15" s="2"/>
      <c r="X15" s="2"/>
      <c r="Y15" s="2"/>
      <c r="Z15" s="2"/>
      <c r="AA15" s="2"/>
      <c r="AB15" s="2"/>
      <c r="AC15" s="2"/>
      <c r="AD15" s="2"/>
    </row>
    <row r="16" customFormat="false" ht="12.75" hidden="false" customHeight="true" outlineLevel="0" collapsed="false">
      <c r="A16" s="2" t="n">
        <v>13</v>
      </c>
      <c r="B16" s="2" t="n">
        <v>45</v>
      </c>
      <c r="C16" s="2" t="n">
        <f aca="false">100-B16-D16</f>
        <v>15</v>
      </c>
      <c r="D16" s="2" t="n">
        <v>40</v>
      </c>
      <c r="E16" s="2" t="n">
        <v>100</v>
      </c>
      <c r="F16" s="2" t="n">
        <v>308</v>
      </c>
      <c r="G16" s="3" t="n">
        <v>9.467E-006</v>
      </c>
      <c r="H16" s="3" t="n">
        <v>9.839E-006</v>
      </c>
      <c r="I16" s="3" t="n">
        <v>9.17E-006</v>
      </c>
      <c r="J16" s="6" t="n">
        <f aca="false">H16/I16</f>
        <v>1.07295528898582</v>
      </c>
      <c r="K16" s="2" t="n">
        <v>26.5056</v>
      </c>
      <c r="L16" s="8" t="n">
        <v>0.00924245564116616</v>
      </c>
      <c r="M16" s="8" t="n">
        <v>0.0519077594562803</v>
      </c>
      <c r="N16" s="8" t="n">
        <v>0.56638529154342</v>
      </c>
      <c r="O16" s="8" t="n">
        <v>0.184610511820538</v>
      </c>
      <c r="P16" s="8" t="n">
        <v>0.249004196636042</v>
      </c>
      <c r="Q16" s="8" t="n">
        <v>0.0611</v>
      </c>
      <c r="R16" s="9" t="n">
        <f aca="false">P16/M16</f>
        <v>4.79705152455611</v>
      </c>
      <c r="S16" s="9" t="n">
        <f aca="false">Q16/N16</f>
        <v>0.107877095172264</v>
      </c>
      <c r="T16" s="9" t="n">
        <f aca="false">R16/S16</f>
        <v>44.4677483843621</v>
      </c>
      <c r="U16" s="2" t="s">
        <v>24</v>
      </c>
      <c r="W16" s="2"/>
      <c r="X16" s="2"/>
      <c r="Y16" s="2"/>
      <c r="Z16" s="2"/>
      <c r="AA16" s="2"/>
      <c r="AB16" s="2"/>
      <c r="AC16" s="2"/>
      <c r="AD16" s="2"/>
    </row>
    <row r="17" customFormat="false" ht="12.75" hidden="false" customHeight="true" outlineLevel="0" collapsed="false">
      <c r="A17" s="2" t="n">
        <v>14</v>
      </c>
      <c r="B17" s="2" t="n">
        <v>50</v>
      </c>
      <c r="C17" s="2" t="n">
        <f aca="false">100-B17-D17</f>
        <v>10</v>
      </c>
      <c r="D17" s="2" t="n">
        <v>40</v>
      </c>
      <c r="E17" s="2" t="n">
        <v>100</v>
      </c>
      <c r="F17" s="2" t="n">
        <v>308</v>
      </c>
      <c r="G17" s="3" t="n">
        <v>1.0147E-005</v>
      </c>
      <c r="H17" s="3" t="n">
        <v>9.234E-006</v>
      </c>
      <c r="I17" s="3" t="n">
        <v>1.0815E-005</v>
      </c>
      <c r="J17" s="6" t="n">
        <f aca="false">H17/I17</f>
        <v>0.85381414701803</v>
      </c>
      <c r="K17" s="2" t="n">
        <v>33.1741</v>
      </c>
      <c r="L17" s="8" t="n">
        <v>0.0068940804283033</v>
      </c>
      <c r="M17" s="8" t="n">
        <v>0.0362136757101463</v>
      </c>
      <c r="N17" s="8" t="n">
        <v>0.535678038519286</v>
      </c>
      <c r="O17" s="8" t="n">
        <v>0.105938720968061</v>
      </c>
      <c r="P17" s="8" t="n">
        <v>0.358383240512653</v>
      </c>
      <c r="Q17" s="8" t="n">
        <v>0.0956</v>
      </c>
      <c r="R17" s="9" t="n">
        <f aca="false">P17/M17</f>
        <v>9.89635085322867</v>
      </c>
      <c r="S17" s="9" t="n">
        <f aca="false">Q17/N17</f>
        <v>0.178465408558201</v>
      </c>
      <c r="T17" s="9" t="n">
        <f aca="false">R17/S17</f>
        <v>55.4524875895</v>
      </c>
      <c r="U17" s="2" t="s">
        <v>24</v>
      </c>
      <c r="W17" s="2"/>
      <c r="X17" s="2"/>
      <c r="Y17" s="2"/>
      <c r="Z17" s="2"/>
      <c r="AA17" s="2"/>
      <c r="AB17" s="2"/>
      <c r="AC17" s="2"/>
      <c r="AD17" s="2"/>
    </row>
    <row r="18" customFormat="false" ht="12.75" hidden="false" customHeight="true" outlineLevel="0" collapsed="false">
      <c r="A18" s="2" t="n">
        <v>15</v>
      </c>
      <c r="B18" s="2" t="n">
        <v>55</v>
      </c>
      <c r="C18" s="2" t="n">
        <f aca="false">100-B18-D18</f>
        <v>5</v>
      </c>
      <c r="D18" s="2" t="n">
        <v>40</v>
      </c>
      <c r="E18" s="2" t="n">
        <v>100</v>
      </c>
      <c r="F18" s="2" t="n">
        <v>308</v>
      </c>
      <c r="G18" s="3" t="n">
        <v>1.1419E-005</v>
      </c>
      <c r="H18" s="3" t="n">
        <v>1.2308E-005</v>
      </c>
      <c r="I18" s="3" t="n">
        <v>1.1157E-005</v>
      </c>
      <c r="J18" s="6" t="n">
        <f aca="false">H18/I18</f>
        <v>1.10316393295689</v>
      </c>
      <c r="K18" s="2" t="n">
        <v>41.7243</v>
      </c>
      <c r="L18" s="8" t="n">
        <v>0.00328659680827708</v>
      </c>
      <c r="M18" s="8" t="n">
        <v>0.0109607211114182</v>
      </c>
      <c r="N18" s="8" t="n">
        <v>0.474855260820806</v>
      </c>
      <c r="O18" s="8" t="n">
        <v>0.0570902994976179</v>
      </c>
      <c r="P18" s="8" t="n">
        <v>0.468054439681576</v>
      </c>
      <c r="Q18" s="8" t="n">
        <v>0.1397</v>
      </c>
      <c r="R18" s="9" t="n">
        <f aca="false">P18/M18</f>
        <v>42.702887421703</v>
      </c>
      <c r="S18" s="9" t="n">
        <f aca="false">Q18/N18</f>
        <v>0.29419490848332</v>
      </c>
      <c r="T18" s="9" t="n">
        <f aca="false">R18/S18</f>
        <v>145.151687504898</v>
      </c>
      <c r="U18" s="2" t="s">
        <v>24</v>
      </c>
      <c r="W18" s="2"/>
      <c r="X18" s="2"/>
      <c r="Y18" s="2"/>
      <c r="Z18" s="2"/>
      <c r="AA18" s="2"/>
      <c r="AB18" s="2"/>
      <c r="AC18" s="2"/>
      <c r="AD18" s="2"/>
    </row>
    <row r="19" customFormat="false" ht="12.75" hidden="false" customHeight="true" outlineLevel="0" collapsed="false">
      <c r="A19" s="2"/>
      <c r="B19" s="2"/>
      <c r="C19" s="2"/>
      <c r="D19" s="2"/>
      <c r="E19" s="2"/>
      <c r="F19" s="2"/>
      <c r="G19" s="3"/>
      <c r="H19" s="3"/>
      <c r="I19" s="3"/>
      <c r="J19" s="45"/>
      <c r="K19" s="2"/>
      <c r="L19" s="8"/>
      <c r="M19" s="8"/>
      <c r="N19" s="8"/>
      <c r="O19" s="8"/>
      <c r="P19" s="8"/>
      <c r="Q19" s="8"/>
      <c r="R19" s="8"/>
      <c r="S19" s="8"/>
      <c r="T19" s="8"/>
      <c r="U19" s="2"/>
      <c r="W19" s="2"/>
      <c r="X19" s="2"/>
      <c r="Y19" s="2"/>
      <c r="Z19" s="2"/>
      <c r="AA19" s="2"/>
      <c r="AB19" s="2"/>
      <c r="AC19" s="2"/>
      <c r="AD19" s="2"/>
    </row>
    <row r="20" customFormat="false" ht="12.75" hidden="false" customHeight="true" outlineLevel="0" collapsed="false">
      <c r="A20" s="14"/>
      <c r="B20" s="14"/>
      <c r="C20" s="14"/>
      <c r="D20" s="14"/>
      <c r="E20" s="14"/>
      <c r="F20" s="14"/>
      <c r="G20" s="15"/>
      <c r="H20" s="15"/>
      <c r="I20" s="15"/>
      <c r="J20" s="45"/>
      <c r="K20" s="14"/>
      <c r="L20" s="17"/>
      <c r="M20" s="17"/>
      <c r="N20" s="17"/>
      <c r="O20" s="17"/>
      <c r="P20" s="17"/>
      <c r="Q20" s="17"/>
      <c r="R20" s="8"/>
      <c r="S20" s="17"/>
      <c r="T20" s="8"/>
      <c r="U20" s="14" t="s">
        <v>24</v>
      </c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2.75" hidden="false" customHeight="true" outlineLevel="0" collapsed="false">
      <c r="A21" s="2"/>
      <c r="B21" s="2"/>
      <c r="C21" s="2"/>
      <c r="D21" s="2"/>
      <c r="E21" s="2"/>
      <c r="F21" s="2"/>
      <c r="G21" s="2" t="s">
        <v>30</v>
      </c>
      <c r="H21" s="2" t="n">
        <f aca="false">0.0313158</f>
        <v>0.0313158</v>
      </c>
      <c r="I21" s="2" t="s">
        <v>31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 t="n">
        <f aca="false">1-M2-N2</f>
        <v>0.00918613098343546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75" hidden="false" customHeight="true" outlineLevel="0" collapsed="false">
      <c r="A23" s="2"/>
      <c r="B23" s="2"/>
      <c r="C23" s="2"/>
      <c r="D23" s="2"/>
      <c r="E23" s="2"/>
      <c r="F23" s="2"/>
      <c r="G23" s="2" t="s">
        <v>23</v>
      </c>
      <c r="H23" s="2" t="s">
        <v>33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75" hidden="false" customHeight="true" outlineLevel="0" collapsed="false">
      <c r="A24" s="2"/>
      <c r="B24" s="2"/>
      <c r="C24" s="2"/>
      <c r="D24" s="2"/>
      <c r="E24" s="2"/>
      <c r="F24" s="2" t="n">
        <v>298</v>
      </c>
      <c r="G24" s="2" t="n">
        <f aca="false">0.00000805809415</f>
        <v>8.05809415E-006</v>
      </c>
      <c r="H24" s="2" t="n">
        <f aca="false">0.00001648306</f>
        <v>1.648306E-005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75" hidden="false" customHeight="true" outlineLevel="0" collapsed="false">
      <c r="A25" s="2"/>
      <c r="B25" s="2"/>
      <c r="C25" s="2"/>
      <c r="D25" s="2"/>
      <c r="E25" s="2"/>
      <c r="F25" s="2" t="n">
        <v>303</v>
      </c>
      <c r="G25" s="2" t="n">
        <f aca="false">0.00000914698176</f>
        <v>9.14698176E-006</v>
      </c>
      <c r="H25" s="2" t="n">
        <f aca="false">0.0000167594823</f>
        <v>1.67594823E-005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75" hidden="false" customHeight="true" outlineLevel="0" collapsed="false">
      <c r="A26" s="2"/>
      <c r="B26" s="2"/>
      <c r="C26" s="2"/>
      <c r="D26" s="2"/>
      <c r="E26" s="2"/>
      <c r="F26" s="2" t="n">
        <v>308</v>
      </c>
      <c r="G26" s="2" t="n">
        <f aca="false">0.0000103076678</f>
        <v>1.03076678E-005</v>
      </c>
      <c r="H26" s="2" t="n">
        <f aca="false">0.0000170359046</f>
        <v>1.70359046E-005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8" t="n">
        <v>0.0687</v>
      </c>
      <c r="K32" s="8" t="n">
        <v>0.2062</v>
      </c>
      <c r="L32" s="8" t="n">
        <v>0.7251</v>
      </c>
      <c r="M32" s="8" t="n">
        <v>0.6311</v>
      </c>
      <c r="N32" s="8" t="n">
        <v>0.2934</v>
      </c>
      <c r="O32" s="8" t="n">
        <v>0.0755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8" t="n">
        <v>0.0241</v>
      </c>
      <c r="K33" s="8" t="n">
        <v>0.1877</v>
      </c>
      <c r="L33" s="8" t="n">
        <v>0.7882</v>
      </c>
      <c r="M33" s="8" t="n">
        <v>0.727</v>
      </c>
      <c r="N33" s="8" t="n">
        <v>0.2107</v>
      </c>
      <c r="O33" s="8" t="n">
        <v>0.0623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8" t="n">
        <v>0.045</v>
      </c>
      <c r="K34" s="8" t="n">
        <v>0.1486</v>
      </c>
      <c r="L34" s="8" t="n">
        <v>0.8063</v>
      </c>
      <c r="M34" s="8" t="n">
        <v>0.7879</v>
      </c>
      <c r="N34" s="8" t="n">
        <v>0.151</v>
      </c>
      <c r="O34" s="8" t="n">
        <v>0.0611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8" t="n">
        <v>0.035</v>
      </c>
      <c r="K35" s="8" t="n">
        <v>0.1081</v>
      </c>
      <c r="L35" s="8" t="n">
        <v>0.8569</v>
      </c>
      <c r="M35" s="8" t="n">
        <v>0.8101</v>
      </c>
      <c r="N35" s="8" t="n">
        <v>0.0942</v>
      </c>
      <c r="O35" s="8" t="n">
        <v>0.0956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8" t="n">
        <v>0.0179</v>
      </c>
      <c r="K36" s="8" t="n">
        <v>0.0351</v>
      </c>
      <c r="L36" s="8" t="n">
        <v>0.947</v>
      </c>
      <c r="M36" s="8" t="n">
        <v>0.8035</v>
      </c>
      <c r="N36" s="8" t="n">
        <v>0.0568</v>
      </c>
      <c r="O36" s="8" t="n">
        <v>0.1397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75" hidden="false" customHeight="true" outlineLevel="0" collapsed="false">
      <c r="A39" s="2"/>
      <c r="B39" s="2"/>
      <c r="C39" s="2"/>
      <c r="D39" s="2"/>
      <c r="E39" s="2"/>
      <c r="F39" s="2"/>
      <c r="G39" s="2"/>
      <c r="H39" s="2" t="n">
        <f aca="false">K39/(K39+L39+M39)</f>
        <v>0.0151650384079921</v>
      </c>
      <c r="I39" s="2" t="n">
        <f aca="false">L39/(K39+L39+M39)</f>
        <v>0.0774130273230876</v>
      </c>
      <c r="J39" s="2" t="n">
        <f aca="false">M39/(K39+L39+M39)</f>
        <v>0.90742193426892</v>
      </c>
      <c r="K39" s="2" t="n">
        <f aca="false">J32/102.133</f>
        <v>0.000672652325888792</v>
      </c>
      <c r="L39" s="2" t="n">
        <f aca="false">K32/60.052</f>
        <v>0.00343369080130554</v>
      </c>
      <c r="M39" s="2" t="n">
        <f aca="false">L32/18.0153</f>
        <v>0.0402491215799904</v>
      </c>
      <c r="N39" s="2" t="n">
        <f aca="false">M32/102.133</f>
        <v>0.00617919771278627</v>
      </c>
      <c r="O39" s="2" t="n">
        <f aca="false">N32/60.052</f>
        <v>0.00488576566975288</v>
      </c>
      <c r="P39" s="2" t="n">
        <f aca="false">O32/18.0153</f>
        <v>0.00419088219457905</v>
      </c>
      <c r="Q39" s="2" t="n">
        <f aca="false">N39/(N39+O39+P39)</f>
        <v>0.405038034866731</v>
      </c>
      <c r="R39" s="2" t="n">
        <f aca="false">O39/(N39+O39+P39)</f>
        <v>0.320255317547321</v>
      </c>
      <c r="S39" s="2" t="n">
        <f aca="false">P39/(N39+O39+P39)</f>
        <v>0.274706647585948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75" hidden="false" customHeight="true" outlineLevel="0" collapsed="false">
      <c r="A40" s="2"/>
      <c r="B40" s="2"/>
      <c r="C40" s="2"/>
      <c r="D40" s="2"/>
      <c r="E40" s="2"/>
      <c r="F40" s="2"/>
      <c r="G40" s="2"/>
      <c r="H40" s="2" t="n">
        <f aca="false">K40/(K40+L40+M40)</f>
        <v>0.00500849805662023</v>
      </c>
      <c r="I40" s="2" t="n">
        <f aca="false">L40/(K40+L40+M40)</f>
        <v>0.066342732107659</v>
      </c>
      <c r="J40" s="2" t="n">
        <f aca="false">M40/(K40+L40+M40)</f>
        <v>0.928648769835721</v>
      </c>
      <c r="K40" s="2" t="n">
        <f aca="false">J33/102.133</f>
        <v>0.000235966827567975</v>
      </c>
      <c r="L40" s="2" t="n">
        <f aca="false">K33/60.052</f>
        <v>0.00312562445880237</v>
      </c>
      <c r="M40" s="2" t="n">
        <f aca="false">L33/18.0153</f>
        <v>0.0437516999439365</v>
      </c>
      <c r="N40" s="2" t="n">
        <f aca="false">M33/102.133</f>
        <v>0.00711816944572273</v>
      </c>
      <c r="O40" s="2" t="n">
        <f aca="false">N33/60.052</f>
        <v>0.00350862585759009</v>
      </c>
      <c r="P40" s="2" t="n">
        <f aca="false">O33/18.0153</f>
        <v>0.00345817166519569</v>
      </c>
      <c r="Q40" s="2" t="n">
        <f aca="false">N40/(N40+O40+P40)</f>
        <v>0.505373527792979</v>
      </c>
      <c r="R40" s="2" t="n">
        <f aca="false">O40/(N40+O40+P40)</f>
        <v>0.249104301446695</v>
      </c>
      <c r="S40" s="2" t="n">
        <f aca="false">P40/(N40+O40+P40)</f>
        <v>0.245522170760326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75" hidden="false" customHeight="true" outlineLevel="0" collapsed="false">
      <c r="A41" s="2"/>
      <c r="B41" s="2"/>
      <c r="C41" s="2"/>
      <c r="D41" s="2"/>
      <c r="E41" s="2"/>
      <c r="F41" s="2"/>
      <c r="G41" s="2"/>
      <c r="H41" s="2" t="n">
        <f aca="false">K41/(K41+L41+M41)</f>
        <v>0.00924245564116616</v>
      </c>
      <c r="I41" s="2" t="n">
        <f aca="false">L41/(K41+L41+M41)</f>
        <v>0.0519077594562803</v>
      </c>
      <c r="J41" s="2" t="n">
        <f aca="false">M41/(K41+L41+M41)</f>
        <v>0.938849784902554</v>
      </c>
      <c r="K41" s="2" t="n">
        <f aca="false">J34/102.133</f>
        <v>0.000440601960189165</v>
      </c>
      <c r="L41" s="2" t="n">
        <f aca="false">K34/60.052</f>
        <v>0.00247452208086325</v>
      </c>
      <c r="M41" s="2" t="n">
        <f aca="false">L34/18.0153</f>
        <v>0.0447564015031668</v>
      </c>
      <c r="N41" s="2" t="n">
        <f aca="false">M34/102.133</f>
        <v>0.00771445076517874</v>
      </c>
      <c r="O41" s="2" t="n">
        <f aca="false">N34/60.052</f>
        <v>0.00251448744421501</v>
      </c>
      <c r="P41" s="2" t="n">
        <f aca="false">O34/18.0153</f>
        <v>0.00339156161706993</v>
      </c>
      <c r="Q41" s="2" t="n">
        <f aca="false">N41/(N41+O41+P41)</f>
        <v>0.56638529154342</v>
      </c>
      <c r="R41" s="2" t="n">
        <f aca="false">O41/(N41+O41+P41)</f>
        <v>0.184610511820538</v>
      </c>
      <c r="S41" s="2" t="n">
        <f aca="false">P41/(N41+O41+P41)</f>
        <v>0.249004196636042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75" hidden="false" customHeight="true" outlineLevel="0" collapsed="false">
      <c r="A42" s="2"/>
      <c r="B42" s="2"/>
      <c r="C42" s="2"/>
      <c r="D42" s="2"/>
      <c r="E42" s="2"/>
      <c r="F42" s="2"/>
      <c r="G42" s="2"/>
      <c r="H42" s="2" t="n">
        <f aca="false">K42/(K42+L42+M42)</f>
        <v>0.0068940804283033</v>
      </c>
      <c r="I42" s="2" t="n">
        <f aca="false">L42/(K42+L42+M42)</f>
        <v>0.0362136757101463</v>
      </c>
      <c r="J42" s="2" t="n">
        <f aca="false">M42/(K42+L42+M42)</f>
        <v>0.95689224386155</v>
      </c>
      <c r="K42" s="2" t="n">
        <f aca="false">J35/102.133</f>
        <v>0.000342690413480462</v>
      </c>
      <c r="L42" s="2" t="n">
        <f aca="false">K35/60.052</f>
        <v>0.00180010657430227</v>
      </c>
      <c r="M42" s="2" t="n">
        <f aca="false">L35/18.0153</f>
        <v>0.0475651251991363</v>
      </c>
      <c r="N42" s="2" t="n">
        <f aca="false">M35/102.133</f>
        <v>0.00793181439887206</v>
      </c>
      <c r="O42" s="2" t="n">
        <f aca="false">N35/60.052</f>
        <v>0.00156864051155665</v>
      </c>
      <c r="P42" s="2" t="n">
        <f aca="false">O35/18.0153</f>
        <v>0.00530660050068553</v>
      </c>
      <c r="Q42" s="2" t="n">
        <f aca="false">N42/(N42+O42+P42)</f>
        <v>0.535678038519286</v>
      </c>
      <c r="R42" s="2" t="n">
        <f aca="false">O42/(N42+O42+P42)</f>
        <v>0.105938720968061</v>
      </c>
      <c r="S42" s="2" t="n">
        <f aca="false">P42/(N42+O42+P42)</f>
        <v>0.358383240512653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 t="n">
        <f aca="false">K43/(K43+L43+M43)</f>
        <v>0.00328659680827708</v>
      </c>
      <c r="I43" s="2" t="n">
        <f aca="false">L43/(K43+L43+M43)</f>
        <v>0.0109607211114182</v>
      </c>
      <c r="J43" s="2" t="n">
        <f aca="false">M43/(K43+L43+M43)</f>
        <v>0.985752682080305</v>
      </c>
      <c r="K43" s="2" t="n">
        <f aca="false">J36/102.133</f>
        <v>0.000175261668608579</v>
      </c>
      <c r="L43" s="2" t="n">
        <f aca="false">K36/60.052</f>
        <v>0.000584493439019516</v>
      </c>
      <c r="M43" s="2" t="n">
        <f aca="false">L36/18.0153</f>
        <v>0.0525664296459121</v>
      </c>
      <c r="N43" s="2" t="n">
        <f aca="false">M36/102.133</f>
        <v>0.00786719277804431</v>
      </c>
      <c r="O43" s="2" t="n">
        <f aca="false">N36/60.052</f>
        <v>0.000945846932658363</v>
      </c>
      <c r="P43" s="2" t="n">
        <f aca="false">O36/18.0153</f>
        <v>0.0077545197693072</v>
      </c>
      <c r="Q43" s="2" t="n">
        <f aca="false">N43/(N43+O43+P43)</f>
        <v>0.474855260820806</v>
      </c>
      <c r="R43" s="2" t="n">
        <f aca="false">O43/(N43+O43+P43)</f>
        <v>0.0570902994976179</v>
      </c>
      <c r="S43" s="2" t="n">
        <f aca="false">P43/(N43+O43+P43)</f>
        <v>0.468054439681576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customFormat="false" ht="12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customFormat="false" ht="12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customFormat="false" ht="12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customFormat="false" ht="12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customFormat="false" ht="12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customFormat="false" ht="12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5"/>
    <col collapsed="false" customWidth="true" hidden="false" outlineLevel="0" max="3" min="3" style="0" width="4.66"/>
    <col collapsed="false" customWidth="true" hidden="false" outlineLevel="0" max="4" min="4" style="0" width="4.55"/>
    <col collapsed="false" customWidth="true" hidden="false" outlineLevel="0" max="5" min="5" style="0" width="4.89"/>
    <col collapsed="false" customWidth="true" hidden="false" outlineLevel="0" max="6" min="6" style="0" width="4.66"/>
    <col collapsed="false" customWidth="true" hidden="false" outlineLevel="0" max="7" min="7" style="0" width="5.11"/>
    <col collapsed="false" customWidth="true" hidden="false" outlineLevel="0" max="8" min="8" style="0" width="14.66"/>
    <col collapsed="false" customWidth="true" hidden="false" outlineLevel="0" max="9" min="9" style="0" width="14.89"/>
    <col collapsed="false" customWidth="true" hidden="false" outlineLevel="0" max="10" min="10" style="0" width="14.33"/>
    <col collapsed="false" customWidth="true" hidden="false" outlineLevel="0" max="11" min="11" style="0" width="7.88"/>
    <col collapsed="false" customWidth="true" hidden="false" outlineLevel="0" max="12" min="12" style="0" width="7.44"/>
    <col collapsed="false" customWidth="true" hidden="false" outlineLevel="0" max="13" min="13" style="0" width="7.66"/>
    <col collapsed="false" customWidth="true" hidden="false" outlineLevel="0" max="14" min="14" style="0" width="7.44"/>
    <col collapsed="false" customWidth="true" hidden="false" outlineLevel="0" max="15" min="15" style="0" width="8"/>
    <col collapsed="false" customWidth="true" hidden="false" outlineLevel="0" max="16" min="16" style="0" width="7.55"/>
    <col collapsed="false" customWidth="true" hidden="false" outlineLevel="0" max="17" min="17" style="0" width="7.88"/>
    <col collapsed="false" customWidth="true" hidden="false" outlineLevel="0" max="18" min="18" style="0" width="7.44"/>
    <col collapsed="false" customWidth="true" hidden="false" outlineLevel="0" max="25" min="19" style="0" width="11.55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4</v>
      </c>
      <c r="G1" s="1" t="s">
        <v>5</v>
      </c>
      <c r="H1" s="1" t="s">
        <v>6</v>
      </c>
      <c r="I1" s="1" t="s">
        <v>70</v>
      </c>
      <c r="J1" s="1" t="s">
        <v>10</v>
      </c>
      <c r="K1" s="1" t="s">
        <v>11</v>
      </c>
      <c r="L1" s="1" t="s">
        <v>12</v>
      </c>
      <c r="M1" s="1" t="s">
        <v>71</v>
      </c>
      <c r="N1" s="1" t="s">
        <v>13</v>
      </c>
      <c r="O1" s="1" t="s">
        <v>14</v>
      </c>
      <c r="P1" s="1" t="s">
        <v>15</v>
      </c>
      <c r="Q1" s="1" t="s">
        <v>72</v>
      </c>
      <c r="R1" s="1" t="s">
        <v>16</v>
      </c>
      <c r="S1" s="1" t="s">
        <v>20</v>
      </c>
      <c r="T1" s="1"/>
      <c r="U1" s="2"/>
    </row>
    <row r="2" customFormat="false" ht="13.5" hidden="false" customHeight="true" outlineLevel="0" collapsed="false">
      <c r="A2" s="2" t="n">
        <v>1</v>
      </c>
      <c r="B2" s="2" t="n">
        <v>30</v>
      </c>
      <c r="C2" s="2" t="n">
        <v>25</v>
      </c>
      <c r="D2" s="2" t="n">
        <f aca="false">100-C2-B2</f>
        <v>45</v>
      </c>
      <c r="E2" s="2" t="n">
        <v>1</v>
      </c>
      <c r="F2" s="2" t="n">
        <v>100</v>
      </c>
      <c r="G2" s="2" t="n">
        <v>308</v>
      </c>
      <c r="H2" s="3" t="n">
        <v>1.0007E-005</v>
      </c>
      <c r="I2" s="3" t="n">
        <v>3.0705E-005</v>
      </c>
      <c r="J2" s="2" t="s">
        <v>73</v>
      </c>
      <c r="K2" s="8" t="n">
        <v>0.0483</v>
      </c>
      <c r="L2" s="8" t="n">
        <v>0.4176</v>
      </c>
      <c r="M2" s="8" t="n">
        <v>0.0116</v>
      </c>
      <c r="N2" s="8" t="n">
        <v>0.5225</v>
      </c>
      <c r="O2" s="8" t="n">
        <v>0.4272</v>
      </c>
      <c r="P2" s="8" t="n">
        <v>0.4604</v>
      </c>
      <c r="Q2" s="8" t="n">
        <v>0.0094</v>
      </c>
      <c r="R2" s="8" t="n">
        <v>0.103</v>
      </c>
      <c r="S2" s="2" t="s">
        <v>26</v>
      </c>
      <c r="T2" s="2"/>
      <c r="U2" s="2"/>
    </row>
    <row r="3" customFormat="false" ht="13.5" hidden="false" customHeight="true" outlineLevel="0" collapsed="false">
      <c r="A3" s="2" t="n">
        <v>2</v>
      </c>
      <c r="B3" s="2" t="n">
        <v>30</v>
      </c>
      <c r="C3" s="2" t="n">
        <v>25</v>
      </c>
      <c r="D3" s="2" t="n">
        <f aca="false">100-C3-B3</f>
        <v>45</v>
      </c>
      <c r="E3" s="2" t="n">
        <v>2</v>
      </c>
      <c r="F3" s="2" t="n">
        <v>100</v>
      </c>
      <c r="G3" s="2" t="n">
        <v>308</v>
      </c>
      <c r="H3" s="3" t="n">
        <v>1.0093E-005</v>
      </c>
      <c r="I3" s="3" t="n">
        <v>2.2073E-005</v>
      </c>
      <c r="J3" s="2" t="s">
        <v>74</v>
      </c>
      <c r="K3" s="8" t="n">
        <v>0.1317</v>
      </c>
      <c r="L3" s="8" t="n">
        <v>0.449</v>
      </c>
      <c r="M3" s="8" t="n">
        <v>0.023</v>
      </c>
      <c r="N3" s="8" t="n">
        <v>0.7012</v>
      </c>
      <c r="O3" s="8" t="n">
        <v>0.3739</v>
      </c>
      <c r="P3" s="8" t="n">
        <v>0.4374</v>
      </c>
      <c r="Q3" s="8" t="n">
        <v>0.0186</v>
      </c>
      <c r="R3" s="8" t="n">
        <v>0.1701</v>
      </c>
      <c r="S3" s="2" t="s">
        <v>27</v>
      </c>
      <c r="T3" s="2"/>
      <c r="U3" s="2"/>
    </row>
    <row r="4" customFormat="false" ht="13.5" hidden="false" customHeight="true" outlineLevel="0" collapsed="false">
      <c r="A4" s="2" t="n">
        <v>3</v>
      </c>
      <c r="B4" s="2" t="n">
        <v>30</v>
      </c>
      <c r="C4" s="2" t="n">
        <v>25</v>
      </c>
      <c r="D4" s="2" t="n">
        <f aca="false">100-C4-B4</f>
        <v>45</v>
      </c>
      <c r="E4" s="2" t="n">
        <v>3</v>
      </c>
      <c r="F4" s="2" t="n">
        <v>100</v>
      </c>
      <c r="G4" s="2" t="n">
        <v>308</v>
      </c>
      <c r="H4" s="3" t="n">
        <v>1.0124E-005</v>
      </c>
      <c r="I4" s="3" t="n">
        <v>2.5472E-005</v>
      </c>
      <c r="J4" s="2" t="s">
        <v>75</v>
      </c>
      <c r="K4" s="8" t="n">
        <v>0.0567</v>
      </c>
      <c r="L4" s="8" t="n">
        <v>0.4443</v>
      </c>
      <c r="M4" s="8" t="n">
        <v>0.0278</v>
      </c>
      <c r="N4" s="8" t="n">
        <v>0.4712</v>
      </c>
      <c r="O4" s="8" t="n">
        <v>0.4405</v>
      </c>
      <c r="P4" s="8" t="n">
        <v>0.4318</v>
      </c>
      <c r="Q4" s="8" t="n">
        <v>0.0315</v>
      </c>
      <c r="R4" s="8" t="n">
        <v>0.0961</v>
      </c>
      <c r="S4" s="2" t="s">
        <v>25</v>
      </c>
      <c r="T4" s="2"/>
      <c r="U4" s="2"/>
    </row>
    <row r="5" customFormat="false" ht="13.5" hidden="false" customHeight="true" outlineLevel="0" collapsed="false">
      <c r="A5" s="2" t="n">
        <v>4</v>
      </c>
      <c r="B5" s="2" t="n">
        <v>30</v>
      </c>
      <c r="C5" s="2" t="n">
        <v>25</v>
      </c>
      <c r="D5" s="2" t="n">
        <f aca="false">100-C5-B5</f>
        <v>45</v>
      </c>
      <c r="E5" s="2" t="n">
        <v>4</v>
      </c>
      <c r="F5" s="2" t="n">
        <v>100</v>
      </c>
      <c r="G5" s="2" t="n">
        <v>308</v>
      </c>
      <c r="H5" s="3" t="n">
        <v>1.1567E-005</v>
      </c>
      <c r="I5" s="3" t="n">
        <v>2.4639E-005</v>
      </c>
      <c r="J5" s="2" t="s">
        <v>76</v>
      </c>
      <c r="K5" s="8" t="n">
        <v>0.108</v>
      </c>
      <c r="L5" s="8" t="n">
        <v>0.4433</v>
      </c>
      <c r="M5" s="8" t="n">
        <v>0.0386</v>
      </c>
      <c r="N5" s="8" t="n">
        <v>0.41</v>
      </c>
      <c r="O5" s="8" t="n">
        <v>0.4685</v>
      </c>
      <c r="P5" s="8" t="n">
        <v>0.4212</v>
      </c>
      <c r="Q5" s="8" t="n">
        <v>0.0412</v>
      </c>
      <c r="R5" s="8" t="n">
        <v>0.0691</v>
      </c>
      <c r="S5" s="2" t="s">
        <v>24</v>
      </c>
      <c r="T5" s="2"/>
      <c r="U5" s="2"/>
    </row>
    <row r="6" customFormat="false" ht="13.5" hidden="false" customHeight="true" outlineLevel="0" collapsed="false">
      <c r="A6" s="2" t="n">
        <v>5</v>
      </c>
      <c r="B6" s="2" t="n">
        <v>30</v>
      </c>
      <c r="C6" s="2" t="n">
        <v>25</v>
      </c>
      <c r="D6" s="2" t="n">
        <f aca="false">100-C6-B6</f>
        <v>45</v>
      </c>
      <c r="E6" s="2" t="n">
        <v>5</v>
      </c>
      <c r="F6" s="2" t="n">
        <v>100</v>
      </c>
      <c r="G6" s="2" t="n">
        <v>308</v>
      </c>
      <c r="H6" s="3" t="n">
        <v>1.4226E-005</v>
      </c>
      <c r="I6" s="3" t="n">
        <v>3.3456E-005</v>
      </c>
      <c r="J6" s="2" t="s">
        <v>77</v>
      </c>
      <c r="K6" s="8" t="n">
        <v>0.0812</v>
      </c>
      <c r="L6" s="8" t="n">
        <v>0.4141</v>
      </c>
      <c r="M6" s="8" t="n">
        <v>0.0553</v>
      </c>
      <c r="N6" s="8" t="n">
        <v>0.4494</v>
      </c>
      <c r="O6" s="8" t="n">
        <v>0.3758</v>
      </c>
      <c r="P6" s="8" t="n">
        <v>0.4338</v>
      </c>
      <c r="Q6" s="8" t="n">
        <v>0.0477</v>
      </c>
      <c r="R6" s="8" t="n">
        <v>0.1427</v>
      </c>
      <c r="S6" s="2" t="s">
        <v>24</v>
      </c>
      <c r="T6" s="2"/>
      <c r="U6" s="2"/>
    </row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4.11"/>
    <col collapsed="false" customWidth="true" hidden="false" outlineLevel="0" max="3" min="3" style="0" width="4.66"/>
    <col collapsed="false" customWidth="true" hidden="false" outlineLevel="0" max="4" min="4" style="0" width="4.55"/>
    <col collapsed="false" customWidth="true" hidden="false" outlineLevel="0" max="5" min="5" style="0" width="4.89"/>
    <col collapsed="false" customWidth="true" hidden="false" outlineLevel="0" max="6" min="6" style="0" width="4.66"/>
    <col collapsed="false" customWidth="true" hidden="false" outlineLevel="0" max="7" min="7" style="0" width="5.11"/>
    <col collapsed="false" customWidth="true" hidden="false" outlineLevel="0" max="8" min="8" style="0" width="14.66"/>
    <col collapsed="false" customWidth="true" hidden="false" outlineLevel="0" max="9" min="9" style="0" width="14.89"/>
    <col collapsed="false" customWidth="true" hidden="false" outlineLevel="0" max="10" min="10" style="0" width="14.33"/>
    <col collapsed="false" customWidth="true" hidden="false" outlineLevel="0" max="11" min="11" style="0" width="7.88"/>
    <col collapsed="false" customWidth="true" hidden="false" outlineLevel="0" max="12" min="12" style="0" width="7.44"/>
    <col collapsed="false" customWidth="true" hidden="false" outlineLevel="0" max="13" min="13" style="0" width="7.66"/>
    <col collapsed="false" customWidth="true" hidden="false" outlineLevel="0" max="14" min="14" style="0" width="7.44"/>
    <col collapsed="false" customWidth="true" hidden="false" outlineLevel="0" max="15" min="15" style="0" width="8"/>
    <col collapsed="false" customWidth="true" hidden="false" outlineLevel="0" max="16" min="16" style="0" width="7.55"/>
    <col collapsed="false" customWidth="true" hidden="false" outlineLevel="0" max="17" min="17" style="0" width="7.88"/>
    <col collapsed="false" customWidth="true" hidden="false" outlineLevel="0" max="18" min="18" style="0" width="7.44"/>
    <col collapsed="false" customWidth="true" hidden="false" outlineLevel="0" max="25" min="19" style="0" width="11.55"/>
  </cols>
  <sheetData>
    <row r="1" customFormat="false" ht="12.75" hidden="false" customHeight="true" outlineLevel="0" collapsed="false">
      <c r="A1" s="1" t="s">
        <v>0</v>
      </c>
      <c r="B1" s="1" t="s">
        <v>60</v>
      </c>
      <c r="C1" s="1" t="s">
        <v>2</v>
      </c>
      <c r="D1" s="1" t="s">
        <v>3</v>
      </c>
      <c r="E1" s="1" t="s">
        <v>69</v>
      </c>
      <c r="F1" s="1" t="s">
        <v>4</v>
      </c>
      <c r="G1" s="1" t="s">
        <v>5</v>
      </c>
      <c r="H1" s="1" t="s">
        <v>6</v>
      </c>
      <c r="I1" s="1" t="s">
        <v>70</v>
      </c>
      <c r="J1" s="1" t="s">
        <v>78</v>
      </c>
      <c r="K1" s="1" t="s">
        <v>66</v>
      </c>
      <c r="L1" s="1" t="s">
        <v>12</v>
      </c>
      <c r="M1" s="1" t="s">
        <v>71</v>
      </c>
      <c r="N1" s="1" t="s">
        <v>13</v>
      </c>
      <c r="O1" s="1" t="s">
        <v>67</v>
      </c>
      <c r="P1" s="1" t="s">
        <v>15</v>
      </c>
      <c r="Q1" s="1" t="s">
        <v>72</v>
      </c>
      <c r="R1" s="1" t="s">
        <v>16</v>
      </c>
      <c r="S1" s="1" t="s">
        <v>20</v>
      </c>
      <c r="T1" s="1"/>
      <c r="U1" s="2"/>
      <c r="V1" s="2"/>
      <c r="W1" s="2"/>
      <c r="X1" s="2"/>
      <c r="Y1" s="2"/>
    </row>
    <row r="2" customFormat="false" ht="12.75" hidden="false" customHeight="true" outlineLevel="0" collapsed="false">
      <c r="A2" s="2" t="n">
        <v>1</v>
      </c>
      <c r="B2" s="2" t="n">
        <v>40</v>
      </c>
      <c r="C2" s="2" t="n">
        <f aca="false">100-B2-D2</f>
        <v>20</v>
      </c>
      <c r="D2" s="2" t="n">
        <v>40</v>
      </c>
      <c r="E2" s="2" t="n">
        <v>0.5</v>
      </c>
      <c r="F2" s="2" t="n">
        <v>100</v>
      </c>
      <c r="G2" s="2" t="n">
        <v>298</v>
      </c>
      <c r="H2" s="3" t="n">
        <v>8.438E-006</v>
      </c>
      <c r="I2" s="3" t="n">
        <v>3.7417E-005</v>
      </c>
      <c r="J2" s="2" t="s">
        <v>79</v>
      </c>
      <c r="K2" s="8"/>
      <c r="L2" s="8"/>
      <c r="M2" s="8"/>
      <c r="N2" s="8"/>
      <c r="O2" s="8"/>
      <c r="P2" s="8"/>
      <c r="Q2" s="8"/>
      <c r="R2" s="8"/>
      <c r="S2" s="2" t="s">
        <v>80</v>
      </c>
      <c r="T2" s="2"/>
      <c r="U2" s="2"/>
      <c r="V2" s="2"/>
      <c r="W2" s="2"/>
      <c r="X2" s="2"/>
      <c r="Y2" s="2"/>
    </row>
    <row r="3" customFormat="false" ht="12.75" hidden="false" customHeight="true" outlineLevel="0" collapsed="false">
      <c r="A3" s="2" t="n">
        <v>2</v>
      </c>
      <c r="B3" s="2" t="n">
        <v>40</v>
      </c>
      <c r="C3" s="2" t="n">
        <f aca="false">100-B3-D3</f>
        <v>20</v>
      </c>
      <c r="D3" s="2" t="n">
        <v>40</v>
      </c>
      <c r="E3" s="2" t="n">
        <v>1</v>
      </c>
      <c r="F3" s="2" t="n">
        <v>100</v>
      </c>
      <c r="G3" s="2" t="n">
        <v>298</v>
      </c>
      <c r="H3" s="3" t="n">
        <v>8.468E-006</v>
      </c>
      <c r="I3" s="3" t="n">
        <v>1.8758E-005</v>
      </c>
      <c r="J3" s="2" t="s">
        <v>81</v>
      </c>
      <c r="K3" s="8"/>
      <c r="L3" s="8"/>
      <c r="M3" s="8"/>
      <c r="N3" s="8"/>
      <c r="O3" s="8"/>
      <c r="P3" s="8"/>
      <c r="Q3" s="8"/>
      <c r="R3" s="8"/>
      <c r="S3" s="2" t="s">
        <v>80</v>
      </c>
      <c r="T3" s="2"/>
      <c r="U3" s="2"/>
      <c r="V3" s="2"/>
      <c r="W3" s="2"/>
      <c r="X3" s="2"/>
      <c r="Y3" s="2"/>
    </row>
    <row r="4" customFormat="false" ht="12.75" hidden="false" customHeight="true" outlineLevel="0" collapsed="false">
      <c r="A4" s="2" t="n">
        <v>3</v>
      </c>
      <c r="B4" s="2" t="n">
        <v>40</v>
      </c>
      <c r="C4" s="2" t="n">
        <f aca="false">100-B4-D4</f>
        <v>20</v>
      </c>
      <c r="D4" s="2" t="n">
        <v>40</v>
      </c>
      <c r="E4" s="2" t="n">
        <v>2</v>
      </c>
      <c r="F4" s="2" t="n">
        <v>100</v>
      </c>
      <c r="G4" s="2" t="n">
        <v>298</v>
      </c>
      <c r="H4" s="3" t="n">
        <v>9.952E-006</v>
      </c>
      <c r="I4" s="3" t="n">
        <v>2.0436E-005</v>
      </c>
      <c r="J4" s="2" t="s">
        <v>82</v>
      </c>
      <c r="K4" s="8"/>
      <c r="L4" s="8"/>
      <c r="M4" s="8"/>
      <c r="N4" s="8"/>
      <c r="O4" s="8"/>
      <c r="P4" s="8"/>
      <c r="Q4" s="8"/>
      <c r="R4" s="8"/>
      <c r="S4" s="2" t="s">
        <v>80</v>
      </c>
      <c r="T4" s="2"/>
      <c r="U4" s="2"/>
      <c r="V4" s="2"/>
      <c r="W4" s="2"/>
      <c r="X4" s="2"/>
      <c r="Y4" s="2"/>
    </row>
    <row r="5" customFormat="false" ht="12.75" hidden="false" customHeight="true" outlineLevel="0" collapsed="false">
      <c r="A5" s="2" t="n">
        <v>4</v>
      </c>
      <c r="B5" s="2" t="n">
        <v>40</v>
      </c>
      <c r="C5" s="2" t="n">
        <f aca="false">100-B5-D5</f>
        <v>20</v>
      </c>
      <c r="D5" s="2" t="n">
        <v>40</v>
      </c>
      <c r="E5" s="2" t="n">
        <v>3</v>
      </c>
      <c r="F5" s="2" t="n">
        <v>100</v>
      </c>
      <c r="G5" s="2" t="n">
        <v>298</v>
      </c>
      <c r="H5" s="3" t="n">
        <v>9.344E-006</v>
      </c>
      <c r="I5" s="3" t="n">
        <v>2.1214E-005</v>
      </c>
      <c r="J5" s="2" t="s">
        <v>83</v>
      </c>
      <c r="K5" s="8"/>
      <c r="L5" s="8"/>
      <c r="M5" s="8"/>
      <c r="N5" s="8"/>
      <c r="O5" s="8"/>
      <c r="P5" s="8"/>
      <c r="Q5" s="8"/>
      <c r="R5" s="8"/>
      <c r="S5" s="2" t="s">
        <v>28</v>
      </c>
      <c r="T5" s="2"/>
      <c r="U5" s="2"/>
      <c r="V5" s="2"/>
      <c r="W5" s="2"/>
      <c r="X5" s="2"/>
      <c r="Y5" s="2"/>
    </row>
    <row r="6" customFormat="false" ht="12.75" hidden="false" customHeight="true" outlineLevel="0" collapsed="false">
      <c r="A6" s="2" t="n">
        <v>5</v>
      </c>
      <c r="B6" s="2" t="n">
        <v>40</v>
      </c>
      <c r="C6" s="2" t="n">
        <f aca="false">100-B6-D6</f>
        <v>20</v>
      </c>
      <c r="D6" s="2" t="n">
        <v>40</v>
      </c>
      <c r="E6" s="2" t="n">
        <v>4</v>
      </c>
      <c r="F6" s="2" t="n">
        <v>100</v>
      </c>
      <c r="G6" s="2" t="n">
        <v>298</v>
      </c>
      <c r="H6" s="3" t="n">
        <v>1.004E-005</v>
      </c>
      <c r="I6" s="3" t="n">
        <v>2.3227E-005</v>
      </c>
      <c r="J6" s="2" t="s">
        <v>84</v>
      </c>
      <c r="K6" s="8" t="n">
        <v>0.047</v>
      </c>
      <c r="L6" s="8" t="n">
        <v>0.19</v>
      </c>
      <c r="M6" s="8" t="n">
        <v>0.0423</v>
      </c>
      <c r="N6" s="8" t="n">
        <v>0.7207</v>
      </c>
      <c r="O6" s="8" t="n">
        <v>0.6688</v>
      </c>
      <c r="P6" s="8" t="n">
        <v>0.1937</v>
      </c>
      <c r="Q6" s="8" t="n">
        <v>0.0379</v>
      </c>
      <c r="R6" s="8" t="n">
        <v>0.0996</v>
      </c>
      <c r="S6" s="2" t="s">
        <v>24</v>
      </c>
      <c r="T6" s="2"/>
      <c r="U6" s="2"/>
      <c r="V6" s="2"/>
      <c r="W6" s="2"/>
      <c r="X6" s="2"/>
      <c r="Y6" s="2"/>
    </row>
    <row r="7" customFormat="false" ht="12.75" hidden="false" customHeight="true" outlineLevel="0" collapsed="false">
      <c r="A7" s="2" t="n">
        <v>6</v>
      </c>
      <c r="B7" s="2" t="n">
        <v>40</v>
      </c>
      <c r="C7" s="2" t="n">
        <f aca="false">100-B7-D7</f>
        <v>20</v>
      </c>
      <c r="D7" s="2" t="n">
        <v>40</v>
      </c>
      <c r="E7" s="2" t="n">
        <v>5</v>
      </c>
      <c r="F7" s="2" t="n">
        <v>100</v>
      </c>
      <c r="G7" s="2" t="n">
        <v>298</v>
      </c>
      <c r="H7" s="3" t="n">
        <v>1.0935E-005</v>
      </c>
      <c r="I7" s="3" t="n">
        <v>2.4418E-005</v>
      </c>
      <c r="J7" s="2" t="s">
        <v>85</v>
      </c>
      <c r="K7" s="8"/>
      <c r="L7" s="8"/>
      <c r="M7" s="8"/>
      <c r="N7" s="8"/>
      <c r="O7" s="8"/>
      <c r="P7" s="8"/>
      <c r="Q7" s="8"/>
      <c r="R7" s="8"/>
      <c r="S7" s="2" t="s">
        <v>25</v>
      </c>
      <c r="T7" s="2"/>
      <c r="U7" s="2"/>
      <c r="V7" s="2"/>
      <c r="W7" s="2"/>
      <c r="X7" s="2"/>
      <c r="Y7" s="2"/>
    </row>
    <row r="8" customFormat="false" ht="12.75" hidden="false" customHeight="true" outlineLevel="0" collapsed="false">
      <c r="A8" s="2"/>
      <c r="B8" s="2"/>
      <c r="C8" s="2"/>
      <c r="D8" s="2"/>
      <c r="E8" s="2"/>
      <c r="F8" s="2"/>
      <c r="G8" s="2"/>
      <c r="H8" s="3"/>
      <c r="I8" s="3"/>
      <c r="J8" s="2"/>
      <c r="K8" s="8"/>
      <c r="L8" s="8"/>
      <c r="M8" s="8"/>
      <c r="N8" s="8"/>
      <c r="O8" s="8"/>
      <c r="P8" s="8"/>
      <c r="Q8" s="8"/>
      <c r="R8" s="8"/>
      <c r="S8" s="2"/>
      <c r="T8" s="2"/>
      <c r="U8" s="2"/>
      <c r="V8" s="2"/>
      <c r="W8" s="2"/>
      <c r="X8" s="2"/>
      <c r="Y8" s="2"/>
    </row>
    <row r="9" customFormat="false" ht="12.75" hidden="false" customHeight="true" outlineLevel="0" collapsed="false">
      <c r="A9" s="14" t="n">
        <v>7</v>
      </c>
      <c r="B9" s="14" t="n">
        <v>40</v>
      </c>
      <c r="C9" s="14" t="n">
        <f aca="false">100-B9-D9</f>
        <v>20</v>
      </c>
      <c r="D9" s="14" t="n">
        <v>40</v>
      </c>
      <c r="E9" s="14" t="n">
        <v>3</v>
      </c>
      <c r="F9" s="14" t="n">
        <v>100</v>
      </c>
      <c r="G9" s="14" t="n">
        <v>303</v>
      </c>
      <c r="H9" s="15" t="n">
        <v>9.462E-006</v>
      </c>
      <c r="I9" s="15" t="n">
        <v>2.0372E-005</v>
      </c>
      <c r="J9" s="14" t="s">
        <v>86</v>
      </c>
      <c r="K9" s="17"/>
      <c r="L9" s="17"/>
      <c r="M9" s="17"/>
      <c r="N9" s="17"/>
      <c r="O9" s="17"/>
      <c r="P9" s="17"/>
      <c r="Q9" s="17"/>
      <c r="R9" s="17"/>
      <c r="S9" s="14" t="s">
        <v>28</v>
      </c>
      <c r="T9" s="14"/>
      <c r="U9" s="14"/>
      <c r="V9" s="14"/>
      <c r="W9" s="14"/>
      <c r="X9" s="14"/>
      <c r="Y9" s="14"/>
    </row>
    <row r="10" customFormat="false" ht="12.75" hidden="false" customHeight="true" outlineLevel="0" collapsed="false">
      <c r="A10" s="14"/>
      <c r="B10" s="14"/>
      <c r="C10" s="14"/>
      <c r="D10" s="14"/>
      <c r="E10" s="14"/>
      <c r="F10" s="14"/>
      <c r="G10" s="14"/>
      <c r="H10" s="15"/>
      <c r="I10" s="15"/>
      <c r="J10" s="14"/>
      <c r="K10" s="17"/>
      <c r="L10" s="17"/>
      <c r="M10" s="17"/>
      <c r="N10" s="17"/>
      <c r="O10" s="17"/>
      <c r="P10" s="17"/>
      <c r="Q10" s="17"/>
      <c r="R10" s="17"/>
      <c r="S10" s="14"/>
      <c r="T10" s="14"/>
      <c r="U10" s="14"/>
      <c r="V10" s="14"/>
      <c r="W10" s="14"/>
      <c r="X10" s="14"/>
      <c r="Y10" s="14"/>
    </row>
    <row r="11" customFormat="false" ht="12.75" hidden="false" customHeight="true" outlineLevel="0" collapsed="false">
      <c r="A11" s="14" t="n">
        <v>8</v>
      </c>
      <c r="B11" s="14" t="n">
        <v>40</v>
      </c>
      <c r="C11" s="14" t="n">
        <f aca="false">100-B11-D11</f>
        <v>20</v>
      </c>
      <c r="D11" s="14" t="n">
        <v>40</v>
      </c>
      <c r="E11" s="14" t="n">
        <v>3</v>
      </c>
      <c r="F11" s="14" t="n">
        <v>100</v>
      </c>
      <c r="G11" s="14" t="n">
        <v>308</v>
      </c>
      <c r="H11" s="15" t="n">
        <v>1.1863E-005</v>
      </c>
      <c r="I11" s="15" t="n">
        <v>2.8955E-005</v>
      </c>
      <c r="J11" s="14" t="s">
        <v>87</v>
      </c>
      <c r="K11" s="17"/>
      <c r="L11" s="17"/>
      <c r="M11" s="17"/>
      <c r="N11" s="17"/>
      <c r="O11" s="17"/>
      <c r="P11" s="17"/>
      <c r="Q11" s="17"/>
      <c r="R11" s="17"/>
      <c r="S11" s="14" t="s">
        <v>28</v>
      </c>
      <c r="T11" s="14"/>
      <c r="U11" s="14"/>
      <c r="V11" s="14"/>
      <c r="W11" s="14"/>
      <c r="X11" s="14"/>
      <c r="Y11" s="14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2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2.7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2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2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2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2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2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2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2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2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2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2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2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2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2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2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2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2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2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2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2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2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2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2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2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2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2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2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2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2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2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2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2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2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2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2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2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2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2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2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2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2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2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2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2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2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2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2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2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2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2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2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2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2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2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2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2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2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2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2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2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2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2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2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2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2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2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customFormat="false" ht="12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8.55"/>
    <col collapsed="false" customWidth="true" hidden="false" outlineLevel="0" max="3" min="3" style="0" width="4.66"/>
    <col collapsed="false" customWidth="true" hidden="false" outlineLevel="0" max="4" min="4" style="0" width="4.55"/>
    <col collapsed="false" customWidth="true" hidden="false" outlineLevel="0" max="5" min="5" style="0" width="4.66"/>
    <col collapsed="false" customWidth="true" hidden="false" outlineLevel="0" max="6" min="6" style="0" width="5.11"/>
    <col collapsed="false" customWidth="true" hidden="false" outlineLevel="0" max="10" min="7" style="0" width="14.66"/>
    <col collapsed="false" customWidth="true" hidden="false" outlineLevel="0" max="11" min="11" style="0" width="14.33"/>
    <col collapsed="false" customWidth="true" hidden="false" outlineLevel="0" max="12" min="12" style="0" width="6"/>
    <col collapsed="false" customWidth="true" hidden="false" outlineLevel="0" max="14" min="13" style="0" width="7.44"/>
    <col collapsed="false" customWidth="true" hidden="false" outlineLevel="0" max="15" min="15" style="0" width="6.11"/>
    <col collapsed="false" customWidth="true" hidden="false" outlineLevel="0" max="16" min="16" style="0" width="7.55"/>
    <col collapsed="false" customWidth="true" hidden="false" outlineLevel="0" max="20" min="17" style="0" width="7.44"/>
    <col collapsed="false" customWidth="true" hidden="false" outlineLevel="0" max="31" min="21" style="0" width="11.55"/>
  </cols>
  <sheetData>
    <row r="1" customFormat="false" ht="12.75" hidden="false" customHeight="true" outlineLevel="0" collapsed="false">
      <c r="A1" s="1" t="s">
        <v>0</v>
      </c>
      <c r="B1" s="1" t="s">
        <v>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89</v>
      </c>
      <c r="M1" s="1" t="s">
        <v>12</v>
      </c>
      <c r="N1" s="1" t="s">
        <v>13</v>
      </c>
      <c r="O1" s="1" t="s">
        <v>90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2"/>
      <c r="X1" s="2"/>
      <c r="Y1" s="2"/>
      <c r="Z1" s="2"/>
      <c r="AA1" s="2"/>
      <c r="AB1" s="2"/>
      <c r="AC1" s="2"/>
      <c r="AD1" s="2"/>
      <c r="AE1" s="2"/>
    </row>
    <row r="2" customFormat="false" ht="12.75" hidden="false" customHeight="true" outlineLevel="0" collapsed="false">
      <c r="A2" s="2" t="n">
        <v>1</v>
      </c>
      <c r="B2" s="2" t="n">
        <v>30</v>
      </c>
      <c r="C2" s="2" t="n">
        <f aca="false">100-B2-D2</f>
        <v>30</v>
      </c>
      <c r="D2" s="2" t="n">
        <v>40</v>
      </c>
      <c r="E2" s="2" t="n">
        <v>100</v>
      </c>
      <c r="F2" s="2" t="n">
        <v>308</v>
      </c>
      <c r="G2" s="3" t="n">
        <v>1.1707E-005</v>
      </c>
      <c r="H2" s="3" t="n">
        <v>1.1893E-005</v>
      </c>
      <c r="I2" s="3" t="n">
        <v>1.1141E-005</v>
      </c>
      <c r="J2" s="6" t="n">
        <f aca="false">H2/I2</f>
        <v>1.06749842922538</v>
      </c>
      <c r="K2" s="2" t="s">
        <v>91</v>
      </c>
      <c r="L2" s="8" t="n">
        <f aca="false">0.008+0.0406</f>
        <v>0.0486</v>
      </c>
      <c r="M2" s="8" t="n">
        <v>0.2991</v>
      </c>
      <c r="N2" s="8" t="n">
        <v>0.6523</v>
      </c>
      <c r="O2" s="8" t="n">
        <f aca="false">0.4085+0.2068</f>
        <v>0.6153</v>
      </c>
      <c r="P2" s="8" t="n">
        <v>0.3495</v>
      </c>
      <c r="Q2" s="8" t="n">
        <v>0.0353</v>
      </c>
      <c r="R2" s="8" t="n">
        <f aca="false">P2/M2</f>
        <v>1.16850551654965</v>
      </c>
      <c r="S2" s="8" t="n">
        <f aca="false">Q2/N2</f>
        <v>0.0541162042005212</v>
      </c>
      <c r="T2" s="8" t="n">
        <f aca="false">R2/S2</f>
        <v>21.5925254517092</v>
      </c>
      <c r="U2" s="2" t="s">
        <v>27</v>
      </c>
      <c r="V2" s="2"/>
      <c r="W2" s="2"/>
      <c r="X2" s="2"/>
      <c r="Y2" s="2"/>
      <c r="Z2" s="2"/>
      <c r="AA2" s="2"/>
      <c r="AB2" s="2"/>
      <c r="AC2" s="2"/>
      <c r="AD2" s="2"/>
      <c r="AE2" s="2"/>
    </row>
    <row r="3" customFormat="false" ht="12.75" hidden="false" customHeight="true" outlineLevel="0" collapsed="false">
      <c r="A3" s="2" t="n">
        <v>2</v>
      </c>
      <c r="B3" s="2" t="n">
        <v>35</v>
      </c>
      <c r="C3" s="2" t="n">
        <f aca="false">100-B3-D3</f>
        <v>25</v>
      </c>
      <c r="D3" s="2" t="n">
        <v>40</v>
      </c>
      <c r="E3" s="2" t="n">
        <v>100</v>
      </c>
      <c r="F3" s="2" t="n">
        <v>308</v>
      </c>
      <c r="G3" s="3" t="n">
        <v>1.1697E-005</v>
      </c>
      <c r="H3" s="3" t="n">
        <v>1.1739E-005</v>
      </c>
      <c r="I3" s="3" t="n">
        <v>1.2536E-005</v>
      </c>
      <c r="J3" s="6" t="n">
        <f aca="false">H3/I3</f>
        <v>0.936423101467773</v>
      </c>
      <c r="K3" s="2" t="s">
        <v>92</v>
      </c>
      <c r="L3" s="8" t="n">
        <f aca="false">0.0238+0.0409</f>
        <v>0.0647</v>
      </c>
      <c r="M3" s="8" t="n">
        <v>0.2617</v>
      </c>
      <c r="N3" s="8" t="n">
        <v>0.6736</v>
      </c>
      <c r="O3" s="8" t="n">
        <f aca="false">0.4214+0.2379</f>
        <v>0.6593</v>
      </c>
      <c r="P3" s="8" t="n">
        <v>0.2756</v>
      </c>
      <c r="Q3" s="8" t="n">
        <v>0.0651</v>
      </c>
      <c r="R3" s="8" t="n">
        <f aca="false">P3/M3</f>
        <v>1.05311425296141</v>
      </c>
      <c r="S3" s="8" t="n">
        <f aca="false">Q3/N3</f>
        <v>0.0966448931116389</v>
      </c>
      <c r="T3" s="8" t="n">
        <f aca="false">R3/S3</f>
        <v>10.8967397971552</v>
      </c>
      <c r="U3" s="2" t="s">
        <v>24</v>
      </c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12.75" hidden="false" customHeight="true" outlineLevel="0" collapsed="false">
      <c r="A4" s="2" t="n">
        <v>3</v>
      </c>
      <c r="B4" s="2" t="n">
        <v>40</v>
      </c>
      <c r="C4" s="2" t="n">
        <f aca="false">100-B4-D4</f>
        <v>20</v>
      </c>
      <c r="D4" s="2" t="n">
        <v>40</v>
      </c>
      <c r="E4" s="2" t="n">
        <v>100</v>
      </c>
      <c r="F4" s="2" t="n">
        <v>308</v>
      </c>
      <c r="G4" s="3" t="n">
        <v>1.1142E-005</v>
      </c>
      <c r="H4" s="3" t="n">
        <v>1.0683E-005</v>
      </c>
      <c r="I4" s="3" t="n">
        <v>1.1942E-005</v>
      </c>
      <c r="J4" s="6" t="n">
        <f aca="false">H4/I4</f>
        <v>0.894573773237314</v>
      </c>
      <c r="K4" s="2" t="s">
        <v>93</v>
      </c>
      <c r="L4" s="8" t="n">
        <f aca="false">0.014+0.0339</f>
        <v>0.0479</v>
      </c>
      <c r="M4" s="8" t="n">
        <v>0.2312</v>
      </c>
      <c r="N4" s="8" t="n">
        <v>0.7209</v>
      </c>
      <c r="O4" s="8" t="n">
        <f aca="false">0.4936+0.2875</f>
        <v>0.7811</v>
      </c>
      <c r="P4" s="8" t="n">
        <v>0.1949</v>
      </c>
      <c r="Q4" s="8" t="n">
        <v>0.024</v>
      </c>
      <c r="R4" s="8" t="n">
        <f aca="false">P4/M4</f>
        <v>0.842993079584775</v>
      </c>
      <c r="S4" s="8" t="n">
        <f aca="false">Q4/N4</f>
        <v>0.0332917186849771</v>
      </c>
      <c r="T4" s="8" t="n">
        <f aca="false">R4/S4</f>
        <v>25.3214046280277</v>
      </c>
      <c r="U4" s="2" t="s">
        <v>26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2.75" hidden="false" customHeight="true" outlineLevel="0" collapsed="false">
      <c r="A5" s="2" t="n">
        <v>4</v>
      </c>
      <c r="B5" s="2" t="n">
        <v>45</v>
      </c>
      <c r="C5" s="2" t="n">
        <f aca="false">100-B5-D5</f>
        <v>15</v>
      </c>
      <c r="D5" s="2" t="n">
        <v>40</v>
      </c>
      <c r="E5" s="2" t="n">
        <v>100</v>
      </c>
      <c r="F5" s="2" t="n">
        <v>308</v>
      </c>
      <c r="G5" s="3" t="n">
        <v>1.1366E-005</v>
      </c>
      <c r="H5" s="3" t="n">
        <v>1.1727E-005</v>
      </c>
      <c r="I5" s="3" t="n">
        <v>1.085E-005</v>
      </c>
      <c r="J5" s="6" t="n">
        <f aca="false">H5/I5</f>
        <v>1.08082949308756</v>
      </c>
      <c r="K5" s="2" t="s">
        <v>94</v>
      </c>
      <c r="L5" s="8" t="n">
        <f aca="false">0.0221+0.0537</f>
        <v>0.0758</v>
      </c>
      <c r="M5" s="8" t="n">
        <v>0.1736</v>
      </c>
      <c r="N5" s="8" t="n">
        <v>0.7506</v>
      </c>
      <c r="O5" s="8" t="n">
        <f aca="false">0.5222+0.2912</f>
        <v>0.8134</v>
      </c>
      <c r="P5" s="8" t="n">
        <v>0.1511</v>
      </c>
      <c r="Q5" s="8" t="n">
        <v>0.0355</v>
      </c>
      <c r="R5" s="8" t="n">
        <f aca="false">P5/M5</f>
        <v>0.870391705069124</v>
      </c>
      <c r="S5" s="8" t="n">
        <f aca="false">Q5/N5</f>
        <v>0.0472954969357847</v>
      </c>
      <c r="T5" s="8" t="n">
        <f aca="false">R5/S5</f>
        <v>18.4032679950672</v>
      </c>
      <c r="U5" s="2" t="s">
        <v>26</v>
      </c>
      <c r="V5" s="2"/>
      <c r="W5" s="2"/>
      <c r="X5" s="2"/>
      <c r="Y5" s="2"/>
      <c r="Z5" s="2"/>
      <c r="AA5" s="2"/>
      <c r="AB5" s="2"/>
      <c r="AC5" s="2"/>
      <c r="AD5" s="2"/>
      <c r="AE5" s="2"/>
    </row>
    <row r="6" customFormat="false" ht="12.75" hidden="false" customHeight="true" outlineLevel="0" collapsed="false">
      <c r="A6" s="2" t="n">
        <v>5</v>
      </c>
      <c r="B6" s="2" t="n">
        <v>50</v>
      </c>
      <c r="C6" s="2" t="n">
        <f aca="false">100-B6-D6</f>
        <v>10</v>
      </c>
      <c r="D6" s="2" t="n">
        <v>40</v>
      </c>
      <c r="E6" s="2" t="n">
        <v>100</v>
      </c>
      <c r="F6" s="2" t="n">
        <v>308</v>
      </c>
      <c r="G6" s="3" t="n">
        <v>9.751E-006</v>
      </c>
      <c r="H6" s="3" t="n">
        <v>9.848E-006</v>
      </c>
      <c r="I6" s="3" t="n">
        <v>9.652E-006</v>
      </c>
      <c r="J6" s="6" t="n">
        <f aca="false">H6/I6</f>
        <v>1.02030667219229</v>
      </c>
      <c r="K6" s="2" t="s">
        <v>95</v>
      </c>
      <c r="L6" s="8" t="n">
        <f aca="false">0.0276+0.0336</f>
        <v>0.0612</v>
      </c>
      <c r="M6" s="8" t="n">
        <v>0.111</v>
      </c>
      <c r="N6" s="8" t="n">
        <v>0.8278</v>
      </c>
      <c r="O6" s="8" t="n">
        <f aca="false">0.5187+0.3232</f>
        <v>0.8419</v>
      </c>
      <c r="P6" s="8" t="n">
        <v>0.11</v>
      </c>
      <c r="Q6" s="8" t="n">
        <v>0.048</v>
      </c>
      <c r="R6" s="8" t="n">
        <f aca="false">P6/M6</f>
        <v>0.990990990990991</v>
      </c>
      <c r="S6" s="8" t="n">
        <f aca="false">Q6/N6</f>
        <v>0.0579850205363614</v>
      </c>
      <c r="T6" s="8" t="n">
        <f aca="false">R6/S6</f>
        <v>17.0904654654655</v>
      </c>
      <c r="U6" s="2" t="s">
        <v>25</v>
      </c>
      <c r="V6" s="2"/>
      <c r="W6" s="2"/>
      <c r="X6" s="2"/>
      <c r="Y6" s="2"/>
      <c r="Z6" s="2"/>
      <c r="AA6" s="2"/>
      <c r="AB6" s="2"/>
      <c r="AC6" s="2"/>
      <c r="AD6" s="2"/>
      <c r="AE6" s="2"/>
    </row>
    <row r="7" customFormat="false" ht="12.7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customFormat="false" ht="12.7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customFormat="false" ht="12.7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customFormat="false" ht="12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customFormat="false" ht="12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customFormat="false" ht="12.7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customFormat="false" ht="12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customFormat="false" ht="12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customFormat="false" ht="12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customFormat="false" ht="12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customFormat="false" ht="12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customFormat="false" ht="12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customFormat="false" ht="12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customFormat="false" ht="12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2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customFormat="false" ht="12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customFormat="false" ht="12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2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customFormat="false" ht="12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customFormat="false" ht="12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customFormat="false" ht="12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customFormat="false" ht="12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customFormat="false" ht="12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customFormat="false" ht="12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customFormat="false" ht="12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customFormat="false" ht="12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customFormat="false" ht="12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customFormat="false" ht="12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customFormat="false" ht="12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customFormat="false" ht="12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2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customFormat="false" ht="12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customFormat="false" ht="12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customFormat="false" ht="12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customFormat="false" ht="12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customFormat="false" ht="12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customFormat="false" ht="12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customFormat="false" ht="12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customFormat="false" ht="12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customFormat="false" ht="12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2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customFormat="false" ht="12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customFormat="false" ht="12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customFormat="false" ht="12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customFormat="false" ht="12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customFormat="false" ht="12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customFormat="false" ht="12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customFormat="false" ht="12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customFormat="false" ht="12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customFormat="false" ht="12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customFormat="false" ht="12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customFormat="false" ht="12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customFormat="false" ht="12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2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2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2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customFormat="false" ht="12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customFormat="false" ht="12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customFormat="false" ht="12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customFormat="false" ht="12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customFormat="false" ht="12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customFormat="false" ht="12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customFormat="false" ht="12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customFormat="false" ht="12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customFormat="false" ht="12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customFormat="false" ht="12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customFormat="false" ht="12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customFormat="false" ht="12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customFormat="false" ht="12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customFormat="false" ht="12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customFormat="false" ht="12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2022-01-09T16:20:11Z</dcterms:created>
  <dc:creator>S.V.D. Nageswara Rao</dc:creator>
  <dc:description/>
  <dc:language>en-IN</dc:language>
  <cp:lastModifiedBy/>
  <dcterms:modified xsi:type="dcterms:W3CDTF">2022-05-29T11:28:24Z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