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filterPrivacy="1" codeName="ThisWorkbook"/>
  <bookViews>
    <workbookView xWindow="0" yWindow="0" windowWidth="22260" windowHeight="12645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95" i="1" l="1"/>
  <c r="AR193" i="1"/>
  <c r="AT243" i="1"/>
  <c r="AT244" i="1"/>
  <c r="AT248" i="1"/>
  <c r="AT221" i="1"/>
  <c r="AT226" i="1"/>
  <c r="AT227" i="1"/>
  <c r="AS275" i="1"/>
  <c r="AT275" i="1"/>
  <c r="AS274" i="1"/>
  <c r="AT274" i="1"/>
  <c r="D269" i="1"/>
  <c r="H269" i="1"/>
  <c r="L269" i="1"/>
  <c r="P269" i="1"/>
  <c r="T269" i="1"/>
  <c r="X269" i="1"/>
  <c r="AB269" i="1"/>
  <c r="AF269" i="1"/>
  <c r="AJ269" i="1"/>
  <c r="AN269" i="1"/>
  <c r="AR269" i="1"/>
  <c r="K269" i="1"/>
  <c r="W269" i="1"/>
  <c r="AE269" i="1"/>
  <c r="AQ269" i="1"/>
  <c r="E269" i="1"/>
  <c r="I269" i="1"/>
  <c r="M269" i="1"/>
  <c r="Q269" i="1"/>
  <c r="U269" i="1"/>
  <c r="Y269" i="1"/>
  <c r="AC269" i="1"/>
  <c r="AG269" i="1"/>
  <c r="AK269" i="1"/>
  <c r="AO269" i="1"/>
  <c r="AS269" i="1"/>
  <c r="O269" i="1"/>
  <c r="AA269" i="1"/>
  <c r="AM269" i="1"/>
  <c r="F269" i="1"/>
  <c r="J269" i="1"/>
  <c r="N269" i="1"/>
  <c r="R269" i="1"/>
  <c r="V269" i="1"/>
  <c r="Z269" i="1"/>
  <c r="AD269" i="1"/>
  <c r="AH269" i="1"/>
  <c r="AL269" i="1"/>
  <c r="AP269" i="1"/>
  <c r="G269" i="1"/>
  <c r="S269" i="1"/>
  <c r="AI269" i="1"/>
  <c r="AT269" i="1"/>
  <c r="K334" i="1" l="1"/>
  <c r="I334" i="1"/>
  <c r="AR248" i="1"/>
  <c r="AP248" i="1"/>
  <c r="AN248" i="1"/>
  <c r="AL248" i="1"/>
  <c r="AJ248" i="1"/>
  <c r="AR244" i="1"/>
  <c r="AP244" i="1"/>
  <c r="AN244" i="1"/>
  <c r="AL244" i="1"/>
  <c r="AJ244" i="1"/>
  <c r="AH244" i="1"/>
  <c r="AF244" i="1"/>
  <c r="AB244" i="1"/>
  <c r="AR243" i="1"/>
  <c r="AP243" i="1"/>
  <c r="AN243" i="1"/>
  <c r="AL243" i="1"/>
  <c r="AJ243" i="1"/>
  <c r="AH243" i="1"/>
  <c r="AF243" i="1"/>
  <c r="AB243" i="1"/>
  <c r="AR227" i="1"/>
  <c r="AP227" i="1"/>
  <c r="AN227" i="1"/>
  <c r="AL227" i="1"/>
  <c r="AJ227" i="1"/>
  <c r="AH227" i="1"/>
  <c r="AF227" i="1"/>
  <c r="AB227" i="1"/>
  <c r="AR226" i="1"/>
  <c r="AP226" i="1"/>
  <c r="AN226" i="1"/>
  <c r="AL226" i="1"/>
  <c r="AJ226" i="1"/>
  <c r="AH226" i="1"/>
  <c r="AF226" i="1"/>
  <c r="AB226" i="1"/>
  <c r="AR221" i="1"/>
  <c r="AP221" i="1"/>
  <c r="AN221" i="1"/>
  <c r="AL221" i="1"/>
  <c r="AJ221" i="1"/>
  <c r="AH221" i="1"/>
  <c r="AQ191" i="1"/>
  <c r="AO191" i="1"/>
  <c r="AM191" i="1"/>
  <c r="AK191" i="1"/>
  <c r="AI191" i="1"/>
  <c r="AT32" i="1"/>
  <c r="C6" i="1"/>
  <c r="D197" i="1"/>
  <c r="AB284" i="1"/>
  <c r="Q68" i="1"/>
  <c r="H10" i="1"/>
  <c r="U201" i="1"/>
  <c r="AO80" i="1"/>
  <c r="M161" i="1"/>
  <c r="AQ35" i="1"/>
  <c r="I264" i="1"/>
  <c r="H110" i="1"/>
  <c r="F86" i="1"/>
  <c r="O83" i="1"/>
  <c r="I162" i="1"/>
  <c r="AR23" i="1"/>
  <c r="K38" i="1"/>
  <c r="U90" i="1"/>
  <c r="AD85" i="1"/>
  <c r="W37" i="1"/>
  <c r="K125" i="1"/>
  <c r="AH293" i="1"/>
  <c r="L259" i="1"/>
  <c r="D11" i="1"/>
  <c r="T120" i="1"/>
  <c r="AN306" i="1"/>
  <c r="AN157" i="1"/>
  <c r="N30" i="1"/>
  <c r="AD56" i="1"/>
  <c r="AM93" i="1"/>
  <c r="AL34" i="1"/>
  <c r="AA201" i="1"/>
  <c r="AQ154" i="1"/>
  <c r="O306" i="1"/>
  <c r="AF11" i="1"/>
  <c r="P86" i="1"/>
  <c r="W162" i="1"/>
  <c r="E93" i="1"/>
  <c r="AD259" i="1"/>
  <c r="J90" i="1"/>
  <c r="AL179" i="1"/>
  <c r="AN34" i="1"/>
  <c r="AF280" i="1"/>
  <c r="W284" i="1"/>
  <c r="AS19" i="1"/>
  <c r="W121" i="1"/>
  <c r="AO112" i="1"/>
  <c r="T13" i="1"/>
  <c r="F78" i="1"/>
  <c r="J162" i="1"/>
  <c r="AG138" i="1"/>
  <c r="P294" i="1"/>
  <c r="AR179" i="1"/>
  <c r="AM294" i="1"/>
  <c r="AR80" i="1"/>
  <c r="AJ16" i="1"/>
  <c r="AL306" i="1"/>
  <c r="H12" i="1"/>
  <c r="E19" i="1"/>
  <c r="U14" i="1"/>
  <c r="AN285" i="1"/>
  <c r="AC125" i="1"/>
  <c r="AN10" i="1"/>
  <c r="K201" i="1"/>
  <c r="Q83" i="1"/>
  <c r="Z294" i="1"/>
  <c r="T275" i="1"/>
  <c r="AF201" i="1"/>
  <c r="V178" i="1"/>
  <c r="D201" i="1"/>
  <c r="T158" i="1"/>
  <c r="P179" i="1"/>
  <c r="AH99" i="1"/>
  <c r="Z179" i="1"/>
  <c r="AN23" i="1"/>
  <c r="L35" i="1"/>
  <c r="W259" i="1"/>
  <c r="AF91" i="1"/>
  <c r="Z283" i="1"/>
  <c r="AE260" i="1"/>
  <c r="T260" i="1"/>
  <c r="AI160" i="1"/>
  <c r="E137" i="1"/>
  <c r="X294" i="1"/>
  <c r="Z275" i="1"/>
  <c r="R121" i="1"/>
  <c r="AR11" i="1"/>
  <c r="AJ157" i="1"/>
  <c r="R16" i="1"/>
  <c r="S15" i="1"/>
  <c r="N79" i="1"/>
  <c r="AR283" i="1"/>
  <c r="AF138" i="1"/>
  <c r="E179" i="1"/>
  <c r="AB33" i="1"/>
  <c r="AP306" i="1"/>
  <c r="U10" i="1"/>
  <c r="AM75" i="1"/>
  <c r="T162" i="1"/>
  <c r="AR281" i="1"/>
  <c r="AO285" i="1"/>
  <c r="P52" i="1"/>
  <c r="AF294" i="1"/>
  <c r="AD160" i="1"/>
  <c r="AH52" i="1"/>
  <c r="J48" i="1"/>
  <c r="L24" i="1"/>
  <c r="O260" i="1"/>
  <c r="N179" i="1"/>
  <c r="M296" i="1"/>
  <c r="AF56" i="1"/>
  <c r="Z110" i="1"/>
  <c r="U80" i="1"/>
  <c r="I160" i="1"/>
  <c r="P154" i="1"/>
  <c r="W178" i="1"/>
  <c r="AQ30" i="1"/>
  <c r="AN52" i="1"/>
  <c r="V10" i="1"/>
  <c r="AC263" i="1"/>
  <c r="S109" i="1"/>
  <c r="U198" i="1"/>
  <c r="Q198" i="1"/>
  <c r="Y110" i="1"/>
  <c r="AP179" i="1"/>
  <c r="F161" i="1"/>
  <c r="AM18" i="1"/>
  <c r="AI83" i="1"/>
  <c r="AF95" i="1"/>
  <c r="Q294" i="1"/>
  <c r="AR14" i="1"/>
  <c r="G200" i="1"/>
  <c r="AM13" i="1"/>
  <c r="J157" i="1"/>
  <c r="AC100" i="1"/>
  <c r="V79" i="1"/>
  <c r="AL154" i="1"/>
  <c r="S134" i="1"/>
  <c r="O55" i="1"/>
  <c r="AR293" i="1"/>
  <c r="AA134" i="1"/>
  <c r="AR91" i="1"/>
  <c r="AO260" i="1"/>
  <c r="S91" i="1"/>
  <c r="AO13" i="1"/>
  <c r="V161" i="1"/>
  <c r="AS293" i="1"/>
  <c r="O79" i="1"/>
  <c r="AT42" i="1"/>
  <c r="AP43" i="1"/>
  <c r="AR258" i="1"/>
  <c r="AE197" i="1"/>
  <c r="AP41" i="1"/>
  <c r="AR301" i="1"/>
  <c r="AC161" i="1"/>
  <c r="AA28" i="1"/>
  <c r="H71" i="1"/>
  <c r="AT15" i="1"/>
  <c r="AC35" i="1"/>
  <c r="AB306" i="1"/>
  <c r="AG280" i="1"/>
  <c r="AI109" i="1"/>
  <c r="E139" i="1"/>
  <c r="E282" i="1"/>
  <c r="O137" i="1"/>
  <c r="O75" i="1"/>
  <c r="E198" i="1"/>
  <c r="N197" i="1"/>
  <c r="AP17" i="1"/>
  <c r="L71" i="1"/>
  <c r="M74" i="1"/>
  <c r="S54" i="1"/>
  <c r="Q19" i="1"/>
  <c r="U306" i="1"/>
  <c r="I284" i="1"/>
  <c r="S123" i="1"/>
  <c r="W161" i="1"/>
  <c r="Q46" i="1"/>
  <c r="AL198" i="1"/>
  <c r="J109" i="1"/>
  <c r="AL20" i="1"/>
  <c r="Z86" i="1"/>
  <c r="I263" i="1"/>
  <c r="AJ262" i="1"/>
  <c r="L134" i="1"/>
  <c r="AH284" i="1"/>
  <c r="AG161" i="1"/>
  <c r="AI14" i="1"/>
  <c r="Z162" i="1"/>
  <c r="AA95" i="1"/>
  <c r="AE45" i="1"/>
  <c r="F201" i="1"/>
  <c r="Y43" i="1"/>
  <c r="AG294" i="1"/>
  <c r="AB296" i="1"/>
  <c r="AH197" i="1"/>
  <c r="Y125" i="1"/>
  <c r="X52" i="1"/>
  <c r="AB264" i="1"/>
  <c r="E215" i="1"/>
  <c r="M85" i="1"/>
  <c r="AA263" i="1"/>
  <c r="D30" i="1"/>
  <c r="V154" i="1"/>
  <c r="M125" i="1"/>
  <c r="AN15" i="1"/>
  <c r="V125" i="1"/>
  <c r="W24" i="1"/>
  <c r="K95" i="1"/>
  <c r="V281" i="1"/>
  <c r="AJ261" i="1"/>
  <c r="AD284" i="1"/>
  <c r="X30" i="1"/>
  <c r="AM16" i="1"/>
  <c r="U43" i="1"/>
  <c r="AS261" i="1"/>
  <c r="Y124" i="1"/>
  <c r="L200" i="1"/>
  <c r="AB84" i="1"/>
  <c r="AK41" i="1"/>
  <c r="AH84" i="1"/>
  <c r="G26" i="1"/>
  <c r="V284" i="1"/>
  <c r="U99" i="1"/>
  <c r="L20" i="1"/>
  <c r="F160" i="1"/>
  <c r="D68" i="1"/>
  <c r="F125" i="1"/>
  <c r="T28" i="1"/>
  <c r="N234" i="1"/>
  <c r="AH198" i="1"/>
  <c r="AR10" i="1"/>
  <c r="F251" i="1"/>
  <c r="Z293" i="1"/>
  <c r="U95" i="1"/>
  <c r="Z296" i="1"/>
  <c r="W99" i="1"/>
  <c r="AP60" i="1"/>
  <c r="O80" i="1"/>
  <c r="AC23" i="1"/>
  <c r="J154" i="1"/>
  <c r="Q275" i="1"/>
  <c r="AO262" i="1"/>
  <c r="R34" i="1"/>
  <c r="F264" i="1"/>
  <c r="M95" i="1"/>
  <c r="AB281" i="1"/>
  <c r="AH48" i="1"/>
  <c r="AQ15" i="1"/>
  <c r="AJ43" i="1"/>
  <c r="AT48" i="1"/>
  <c r="AK281" i="1"/>
  <c r="D42" i="1"/>
  <c r="AH17" i="1"/>
  <c r="K34" i="1"/>
  <c r="AE154" i="1"/>
  <c r="T215" i="1"/>
  <c r="U41" i="1"/>
  <c r="AH158" i="1"/>
  <c r="AG18" i="1"/>
  <c r="I261" i="1"/>
  <c r="AN78" i="1"/>
  <c r="M160" i="1"/>
  <c r="X70" i="1"/>
  <c r="AB260" i="1"/>
  <c r="M179" i="1"/>
  <c r="K177" i="1"/>
  <c r="AQ124" i="1"/>
  <c r="AN139" i="1"/>
  <c r="Z261" i="1"/>
  <c r="Z58" i="1"/>
  <c r="AJ57" i="1"/>
  <c r="AA78" i="1"/>
  <c r="AL296" i="1"/>
  <c r="AQ16" i="1"/>
  <c r="I287" i="1"/>
  <c r="W10" i="1"/>
  <c r="AP262" i="1"/>
  <c r="AE178" i="1"/>
  <c r="H284" i="1"/>
  <c r="O160" i="1"/>
  <c r="AA109" i="1"/>
  <c r="AJ139" i="1"/>
  <c r="AQ306" i="1"/>
  <c r="AD261" i="1"/>
  <c r="AR154" i="1"/>
  <c r="T33" i="1"/>
  <c r="AE24" i="1"/>
  <c r="AP27" i="1"/>
  <c r="AD38" i="1"/>
  <c r="F134" i="1"/>
  <c r="Y294" i="1"/>
  <c r="S178" i="1"/>
  <c r="U15" i="1"/>
  <c r="I37" i="1"/>
  <c r="AH134" i="1"/>
  <c r="Z161" i="1"/>
  <c r="D234" i="1"/>
  <c r="AI263" i="1"/>
  <c r="J46" i="1"/>
  <c r="D109" i="1"/>
  <c r="AI58" i="1"/>
  <c r="F261" i="1"/>
  <c r="R179" i="1"/>
  <c r="AI282" i="1"/>
  <c r="W306" i="1"/>
  <c r="V68" i="1"/>
  <c r="N20" i="1"/>
  <c r="X139" i="1"/>
  <c r="AC264" i="1"/>
  <c r="AP35" i="1"/>
  <c r="AE78" i="1"/>
  <c r="AM262" i="1"/>
  <c r="E138" i="1"/>
  <c r="AG26" i="1"/>
  <c r="K14" i="1"/>
  <c r="AL99" i="1"/>
  <c r="G280" i="1"/>
  <c r="AR262" i="1"/>
  <c r="AC56" i="1"/>
  <c r="P111" i="1"/>
  <c r="N281" i="1"/>
  <c r="R74" i="1"/>
  <c r="AS294" i="1"/>
  <c r="K154" i="1"/>
  <c r="AE258" i="1"/>
  <c r="AH27" i="1"/>
  <c r="P43" i="1"/>
  <c r="X177" i="1"/>
  <c r="V306" i="1"/>
  <c r="AL27" i="1"/>
  <c r="W197" i="1"/>
  <c r="L282" i="1"/>
  <c r="W13" i="1"/>
  <c r="AP40" i="1"/>
  <c r="AO197" i="1"/>
  <c r="J55" i="1"/>
  <c r="R260" i="1"/>
  <c r="L293" i="1"/>
  <c r="S33" i="1"/>
  <c r="AP26" i="1"/>
  <c r="K111" i="1"/>
  <c r="V296" i="1"/>
  <c r="AK260" i="1"/>
  <c r="M10" i="1"/>
  <c r="AA124" i="1"/>
  <c r="D134" i="1"/>
  <c r="AG262" i="1"/>
  <c r="G110" i="1"/>
  <c r="AP161" i="1"/>
  <c r="D26" i="1"/>
  <c r="AC178" i="1"/>
  <c r="AD42" i="1"/>
  <c r="G296" i="1"/>
  <c r="P306" i="1"/>
  <c r="Y178" i="1"/>
  <c r="Y109" i="1"/>
  <c r="J68" i="1"/>
  <c r="W293" i="1"/>
  <c r="Q125" i="1"/>
  <c r="D21" i="1"/>
  <c r="AP23" i="1"/>
  <c r="AT59" i="1"/>
  <c r="AO178" i="1"/>
  <c r="AI41" i="1"/>
  <c r="O177" i="1"/>
  <c r="AH85" i="1"/>
  <c r="AC296" i="1"/>
  <c r="G124" i="1"/>
  <c r="T125" i="1"/>
  <c r="AD251" i="1"/>
  <c r="K104" i="1"/>
  <c r="J14" i="1"/>
  <c r="AF17" i="1"/>
  <c r="AK264" i="1"/>
  <c r="U258" i="1"/>
  <c r="AF58" i="1"/>
  <c r="K48" i="1"/>
  <c r="Q41" i="1"/>
  <c r="H275" i="1"/>
  <c r="AA100" i="1"/>
  <c r="K86" i="1"/>
  <c r="AL258" i="1"/>
  <c r="AJ301" i="1"/>
  <c r="AJ178" i="1"/>
  <c r="H20" i="1"/>
  <c r="J264" i="1"/>
  <c r="D121" i="1"/>
  <c r="J54" i="1"/>
  <c r="AJ154" i="1"/>
  <c r="AG83" i="1"/>
  <c r="S78" i="1"/>
  <c r="N260" i="1"/>
  <c r="AK14" i="1"/>
  <c r="T99" i="1"/>
  <c r="K74" i="1"/>
  <c r="Z258" i="1"/>
  <c r="G16" i="1"/>
  <c r="Y275" i="1"/>
  <c r="F262" i="1"/>
  <c r="Q263" i="1"/>
  <c r="V121" i="1"/>
  <c r="O23" i="1"/>
  <c r="T71" i="1"/>
  <c r="I293" i="1"/>
  <c r="G45" i="1"/>
  <c r="P280" i="1"/>
  <c r="AM201" i="1"/>
  <c r="Y59" i="1"/>
  <c r="AO263" i="1"/>
  <c r="X293" i="1"/>
  <c r="I161" i="1"/>
  <c r="I281" i="1"/>
  <c r="AK158" i="1"/>
  <c r="Q258" i="1"/>
  <c r="X154" i="1"/>
  <c r="AR24" i="1"/>
  <c r="R109" i="1"/>
  <c r="AP79" i="1"/>
  <c r="X274" i="1"/>
  <c r="AD103" i="1"/>
  <c r="AA282" i="1"/>
  <c r="N264" i="1"/>
  <c r="J42" i="1"/>
  <c r="AF162" i="1"/>
  <c r="T259" i="1"/>
  <c r="W138" i="1"/>
  <c r="E259" i="1"/>
  <c r="AL200" i="1"/>
  <c r="U177" i="1"/>
  <c r="AG283" i="1"/>
  <c r="V41" i="1"/>
  <c r="AT84" i="1"/>
  <c r="AG296" i="1"/>
  <c r="V162" i="1"/>
  <c r="J70" i="1"/>
  <c r="T43" i="1"/>
  <c r="AP263" i="1"/>
  <c r="T21" i="1"/>
  <c r="AJ21" i="1"/>
  <c r="AJ274" i="1"/>
  <c r="AL263" i="1"/>
  <c r="AT14" i="1"/>
  <c r="T281" i="1"/>
  <c r="G125" i="1"/>
  <c r="AH11" i="1"/>
  <c r="G293" i="1"/>
  <c r="Y80" i="1"/>
  <c r="J104" i="1"/>
  <c r="AQ26" i="1"/>
  <c r="X14" i="1"/>
  <c r="N86" i="1"/>
  <c r="Q57" i="1"/>
  <c r="F83" i="1"/>
  <c r="I42" i="1"/>
  <c r="AD71" i="1"/>
  <c r="AE70" i="1"/>
  <c r="W263" i="1"/>
  <c r="E38" i="1"/>
  <c r="G43" i="1"/>
  <c r="AJ200" i="1"/>
  <c r="AG55" i="1"/>
  <c r="Z178" i="1"/>
  <c r="G46" i="1"/>
  <c r="W35" i="1"/>
  <c r="I259" i="1"/>
  <c r="J33" i="1"/>
  <c r="U55" i="1"/>
  <c r="Q42" i="1"/>
  <c r="AR95" i="1"/>
  <c r="AA16" i="1"/>
  <c r="X84" i="1"/>
  <c r="AO27" i="1"/>
  <c r="G84" i="1"/>
  <c r="L58" i="1"/>
  <c r="AL201" i="1"/>
  <c r="V138" i="1"/>
  <c r="W71" i="1"/>
  <c r="P57" i="1"/>
  <c r="AQ111" i="1"/>
  <c r="AS281" i="1"/>
  <c r="AO21" i="1"/>
  <c r="AG54" i="1"/>
  <c r="P77" i="1"/>
  <c r="Z138" i="1"/>
  <c r="AI287" i="1"/>
  <c r="Y46" i="1"/>
  <c r="M157" i="1"/>
  <c r="D139" i="1"/>
  <c r="G11" i="1"/>
  <c r="D110" i="1"/>
  <c r="L124" i="1"/>
  <c r="E57" i="1"/>
  <c r="D67" i="1"/>
  <c r="V86" i="1"/>
  <c r="M293" i="1"/>
  <c r="AF251" i="1"/>
  <c r="AG124" i="1"/>
  <c r="T20" i="1"/>
  <c r="M200" i="1"/>
  <c r="H160" i="1"/>
  <c r="AB137" i="1"/>
  <c r="AC75" i="1"/>
  <c r="AO124" i="1"/>
  <c r="AP158" i="1"/>
  <c r="AT17" i="1"/>
  <c r="AD70" i="1"/>
  <c r="S157" i="1"/>
  <c r="AJ80" i="1"/>
  <c r="W40" i="1"/>
  <c r="N42" i="1"/>
  <c r="AR60" i="1"/>
  <c r="U134" i="1"/>
  <c r="M15" i="1"/>
  <c r="AP52" i="1"/>
  <c r="AC68" i="1"/>
  <c r="G13" i="1"/>
  <c r="Z100" i="1"/>
  <c r="AQ262" i="1"/>
  <c r="AA15" i="1"/>
  <c r="Q79" i="1"/>
  <c r="Y40" i="1"/>
  <c r="N23" i="1"/>
  <c r="AP10" i="1"/>
  <c r="G154" i="1"/>
  <c r="D280" i="1"/>
  <c r="AM161" i="1"/>
  <c r="I23" i="1"/>
  <c r="X24" i="1"/>
  <c r="P260" i="1"/>
  <c r="N104" i="1"/>
  <c r="AO40" i="1"/>
  <c r="AE161" i="1"/>
  <c r="AP259" i="1"/>
  <c r="F103" i="1"/>
  <c r="Q284" i="1"/>
  <c r="AI261" i="1"/>
  <c r="AD200" i="1"/>
  <c r="L111" i="1"/>
  <c r="AP121" i="1"/>
  <c r="N16" i="1"/>
  <c r="D285" i="1"/>
  <c r="T110" i="1"/>
  <c r="AQ123" i="1"/>
  <c r="I91" i="1"/>
  <c r="Z61" i="1"/>
  <c r="Q99" i="1"/>
  <c r="E234" i="1"/>
  <c r="AQ10" i="1"/>
  <c r="AN123" i="1"/>
  <c r="E157" i="1"/>
  <c r="V201" i="1"/>
  <c r="AD57" i="1"/>
  <c r="AP68" i="1"/>
  <c r="H260" i="1"/>
  <c r="AD296" i="1"/>
  <c r="AD161" i="1"/>
  <c r="AO28" i="1"/>
  <c r="AI42" i="1"/>
  <c r="AD86" i="1"/>
  <c r="R40" i="1"/>
  <c r="T60" i="1"/>
  <c r="S19" i="1"/>
  <c r="P24" i="1"/>
  <c r="N13" i="1"/>
  <c r="D120" i="1"/>
  <c r="J20" i="1"/>
  <c r="D40" i="1"/>
  <c r="P33" i="1"/>
  <c r="W46" i="1"/>
  <c r="AN200" i="1"/>
  <c r="Q200" i="1"/>
  <c r="X56" i="1"/>
  <c r="P60" i="1"/>
  <c r="AS109" i="1"/>
  <c r="AE15" i="1"/>
  <c r="AR93" i="1"/>
  <c r="AN14" i="1"/>
  <c r="AN54" i="1"/>
  <c r="AA287" i="1"/>
  <c r="W282" i="1"/>
  <c r="AL262" i="1"/>
  <c r="G179" i="1"/>
  <c r="R178" i="1"/>
  <c r="O121" i="1"/>
  <c r="Q138" i="1"/>
  <c r="S264" i="1"/>
  <c r="O59" i="1"/>
  <c r="AJ99" i="1"/>
  <c r="AN43" i="1"/>
  <c r="E55" i="1"/>
  <c r="AN95" i="1"/>
  <c r="N160" i="1"/>
  <c r="K215" i="1"/>
  <c r="AJ70" i="1"/>
  <c r="K57" i="1"/>
  <c r="F197" i="1"/>
  <c r="AH161" i="1"/>
  <c r="Y262" i="1"/>
  <c r="AK70" i="1"/>
  <c r="AB302" i="1"/>
  <c r="AH91" i="1"/>
  <c r="AH125" i="1"/>
  <c r="AM260" i="1"/>
  <c r="AM71" i="1"/>
  <c r="J234" i="1"/>
  <c r="R37" i="1"/>
  <c r="AG100" i="1"/>
  <c r="U162" i="1"/>
  <c r="AP86" i="1"/>
  <c r="AE99" i="1"/>
  <c r="AI139" i="1"/>
  <c r="AK16" i="1"/>
  <c r="Q10" i="1"/>
  <c r="AD280" i="1"/>
  <c r="K68" i="1"/>
  <c r="I52" i="1"/>
  <c r="AD283" i="1"/>
  <c r="AB93" i="1"/>
  <c r="AH16" i="1"/>
  <c r="D261" i="1"/>
  <c r="R35" i="1"/>
  <c r="AA68" i="1"/>
  <c r="AP258" i="1"/>
  <c r="AN201" i="1"/>
  <c r="P34" i="1"/>
  <c r="AO93" i="1"/>
  <c r="N37" i="1"/>
  <c r="L178" i="1"/>
  <c r="AE104" i="1"/>
  <c r="L91" i="1"/>
  <c r="I125" i="1"/>
  <c r="AG99" i="1"/>
  <c r="N12" i="1"/>
  <c r="AO198" i="1"/>
  <c r="H287" i="1"/>
  <c r="AN301" i="1"/>
  <c r="AH100" i="1"/>
  <c r="W74" i="1"/>
  <c r="AD16" i="1"/>
  <c r="X79" i="1"/>
  <c r="O162" i="1"/>
  <c r="AL283" i="1"/>
  <c r="H294" i="1"/>
  <c r="P103" i="1"/>
  <c r="AA18" i="1"/>
  <c r="W91" i="1"/>
  <c r="O198" i="1"/>
  <c r="L110" i="1"/>
  <c r="AC42" i="1"/>
  <c r="Q80" i="1"/>
  <c r="G100" i="1"/>
  <c r="AF281" i="1"/>
  <c r="S275" i="1"/>
  <c r="W234" i="1"/>
  <c r="AQ41" i="1"/>
  <c r="S74" i="1"/>
  <c r="AG70" i="1"/>
  <c r="U30" i="1"/>
  <c r="AI80" i="1"/>
  <c r="V294" i="1"/>
  <c r="W19" i="1"/>
  <c r="Z60" i="1"/>
  <c r="O52" i="1"/>
  <c r="AD179" i="1"/>
  <c r="AM95" i="1"/>
  <c r="AE138" i="1"/>
  <c r="Q75" i="1"/>
  <c r="R251" i="1"/>
  <c r="H137" i="1"/>
  <c r="J280" i="1"/>
  <c r="AN38" i="1"/>
  <c r="W157" i="1"/>
  <c r="I134" i="1"/>
  <c r="S17" i="1"/>
  <c r="AP33" i="1"/>
  <c r="AJ37" i="1"/>
  <c r="I282" i="1"/>
  <c r="X36" i="1"/>
  <c r="U17" i="1"/>
  <c r="Q103" i="1"/>
  <c r="Y284" i="1"/>
  <c r="G137" i="1"/>
  <c r="AD91" i="1"/>
  <c r="Q260" i="1"/>
  <c r="AH45" i="1"/>
  <c r="X261" i="1"/>
  <c r="G134" i="1"/>
  <c r="J40" i="1"/>
  <c r="J56" i="1"/>
  <c r="AS77" i="1"/>
  <c r="AL13" i="1"/>
  <c r="AP294" i="1"/>
  <c r="M287" i="1"/>
  <c r="AJ40" i="1"/>
  <c r="X125" i="1"/>
  <c r="AO36" i="1"/>
  <c r="AM15" i="1"/>
  <c r="Y23" i="1"/>
  <c r="S23" i="1"/>
  <c r="H158" i="1"/>
  <c r="Y215" i="1"/>
  <c r="P26" i="1"/>
  <c r="E91" i="1"/>
  <c r="AN99" i="1"/>
  <c r="J296" i="1"/>
  <c r="AG137" i="1"/>
  <c r="L251" i="1"/>
  <c r="AS30" i="1"/>
  <c r="AO109" i="1"/>
  <c r="V282" i="1"/>
  <c r="AR46" i="1"/>
  <c r="AQ109" i="1"/>
  <c r="AJ27" i="1"/>
  <c r="AQ282" i="1"/>
  <c r="F68" i="1"/>
  <c r="AH262" i="1"/>
  <c r="AA23" i="1"/>
  <c r="X200" i="1"/>
  <c r="Z177" i="1"/>
  <c r="AF20" i="1"/>
  <c r="AB46" i="1"/>
  <c r="AR12" i="1"/>
  <c r="L275" i="1"/>
  <c r="AR282" i="1"/>
  <c r="N258" i="1"/>
  <c r="E36" i="1"/>
  <c r="F99" i="1"/>
  <c r="Z154" i="1"/>
  <c r="M80" i="1"/>
  <c r="Y280" i="1"/>
  <c r="U86" i="1"/>
  <c r="AK78" i="1"/>
  <c r="P40" i="1"/>
  <c r="AD264" i="1"/>
  <c r="AJ103" i="1"/>
  <c r="AG306" i="1"/>
  <c r="G14" i="1"/>
  <c r="AG59" i="1"/>
  <c r="Q52" i="1"/>
  <c r="AP284" i="1"/>
  <c r="J160" i="1"/>
  <c r="Q93" i="1"/>
  <c r="O275" i="1"/>
  <c r="U137" i="1"/>
  <c r="R57" i="1"/>
  <c r="X215" i="1"/>
  <c r="W285" i="1"/>
  <c r="W23" i="1"/>
  <c r="AJ26" i="1"/>
  <c r="K18" i="1"/>
  <c r="AH15" i="1"/>
  <c r="S55" i="1"/>
  <c r="S58" i="1"/>
  <c r="AE30" i="1"/>
  <c r="AJ111" i="1"/>
  <c r="AB85" i="1"/>
  <c r="G52" i="1"/>
  <c r="AH60" i="1"/>
  <c r="R85" i="1"/>
  <c r="R281" i="1"/>
  <c r="AL285" i="1"/>
  <c r="Z134" i="1"/>
  <c r="AN68" i="1"/>
  <c r="AH200" i="1"/>
  <c r="AQ137" i="1"/>
  <c r="K15" i="1"/>
  <c r="L160" i="1"/>
  <c r="AO95" i="1"/>
  <c r="F61" i="1"/>
  <c r="J45" i="1"/>
  <c r="Z120" i="1"/>
  <c r="F138" i="1"/>
  <c r="S259" i="1"/>
  <c r="AJ258" i="1"/>
  <c r="K110" i="1"/>
  <c r="AB18" i="1"/>
  <c r="AN35" i="1"/>
  <c r="W80" i="1"/>
  <c r="AE294" i="1"/>
  <c r="AH83" i="1"/>
  <c r="AP103" i="1"/>
  <c r="D38" i="1"/>
  <c r="S90" i="1"/>
  <c r="AP55" i="1"/>
  <c r="O293" i="1"/>
  <c r="Z259" i="1"/>
  <c r="V259" i="1"/>
  <c r="AL86" i="1"/>
  <c r="AR86" i="1"/>
  <c r="W84" i="1"/>
  <c r="Y121" i="1"/>
  <c r="AG36" i="1"/>
  <c r="I80" i="1"/>
  <c r="G85" i="1"/>
  <c r="AH61" i="1"/>
  <c r="V293" i="1"/>
  <c r="AI10" i="1"/>
  <c r="X54" i="1"/>
  <c r="F77" i="1"/>
  <c r="N120" i="1"/>
  <c r="AM27" i="1"/>
  <c r="AP296" i="1"/>
  <c r="W103" i="1"/>
  <c r="N294" i="1"/>
  <c r="AP287" i="1"/>
  <c r="L70" i="1"/>
  <c r="N200" i="1"/>
  <c r="G75" i="1"/>
  <c r="Y281" i="1"/>
  <c r="AM17" i="1"/>
  <c r="AT37" i="1"/>
  <c r="P16" i="1"/>
  <c r="Z41" i="1"/>
  <c r="AH20" i="1"/>
  <c r="AP61" i="1"/>
  <c r="AE287" i="1"/>
  <c r="N125" i="1"/>
  <c r="Q77" i="1"/>
  <c r="AB103" i="1"/>
  <c r="AQ77" i="1"/>
  <c r="T294" i="1"/>
  <c r="F30" i="1"/>
  <c r="AE275" i="1"/>
  <c r="AI111" i="1"/>
  <c r="I24" i="1"/>
  <c r="V34" i="1"/>
  <c r="AL294" i="1"/>
  <c r="AR70" i="1"/>
  <c r="L100" i="1"/>
  <c r="X109" i="1"/>
  <c r="AF215" i="1"/>
  <c r="AJ161" i="1"/>
  <c r="N112" i="1"/>
  <c r="U33" i="1"/>
  <c r="E80" i="1"/>
  <c r="O124" i="1"/>
  <c r="N70" i="1"/>
  <c r="AD59" i="1"/>
  <c r="AF301" i="1"/>
  <c r="Y234" i="1"/>
  <c r="J78" i="1"/>
  <c r="E287" i="1"/>
  <c r="AM198" i="1"/>
  <c r="N262" i="1"/>
  <c r="AK259" i="1"/>
  <c r="AA306" i="1"/>
  <c r="AO59" i="1"/>
  <c r="AT34" i="1"/>
  <c r="AC294" i="1"/>
  <c r="F234" i="1"/>
  <c r="I201" i="1"/>
  <c r="AR56" i="1"/>
  <c r="M215" i="1"/>
  <c r="I56" i="1"/>
  <c r="D36" i="1"/>
  <c r="J284" i="1"/>
  <c r="AF83" i="1"/>
  <c r="AP56" i="1"/>
  <c r="AM200" i="1"/>
  <c r="E59" i="1"/>
  <c r="AO33" i="1"/>
  <c r="AB54" i="1"/>
  <c r="I154" i="1"/>
  <c r="AQ74" i="1"/>
  <c r="AB282" i="1"/>
  <c r="AK91" i="1"/>
  <c r="AQ12" i="1"/>
  <c r="K28" i="1"/>
  <c r="AJ10" i="1"/>
  <c r="AS43" i="1"/>
  <c r="AC33" i="1"/>
  <c r="U275" i="1"/>
  <c r="AE84" i="1"/>
  <c r="H197" i="1"/>
  <c r="AF13" i="1"/>
  <c r="G21" i="1"/>
  <c r="AS282" i="1"/>
  <c r="O111" i="1"/>
  <c r="J138" i="1"/>
  <c r="AF197" i="1"/>
  <c r="W34" i="1"/>
  <c r="AN138" i="1"/>
  <c r="AH109" i="1"/>
  <c r="AF161" i="1"/>
  <c r="AS120" i="1"/>
  <c r="H14" i="1"/>
  <c r="H280" i="1"/>
  <c r="V158" i="1"/>
  <c r="V55" i="1"/>
  <c r="AC95" i="1"/>
  <c r="AT27" i="1"/>
  <c r="Y112" i="1"/>
  <c r="H234" i="1"/>
  <c r="AH14" i="1"/>
  <c r="AD139" i="1"/>
  <c r="G197" i="1"/>
  <c r="AP198" i="1"/>
  <c r="T27" i="1"/>
  <c r="D61" i="1"/>
  <c r="F139" i="1"/>
  <c r="Z33" i="1"/>
  <c r="AB262" i="1"/>
  <c r="AH56" i="1"/>
  <c r="F20" i="1"/>
  <c r="T197" i="1"/>
  <c r="AH90" i="1"/>
  <c r="M37" i="1"/>
  <c r="AS58" i="1"/>
  <c r="O15" i="1"/>
  <c r="V19" i="1"/>
  <c r="AJ285" i="1"/>
  <c r="AH275" i="1"/>
  <c r="AH160" i="1"/>
  <c r="V33" i="1"/>
  <c r="AN111" i="1"/>
  <c r="AI56" i="1"/>
  <c r="AK46" i="1"/>
  <c r="G264" i="1"/>
  <c r="AH104" i="1"/>
  <c r="V61" i="1"/>
  <c r="P99" i="1"/>
  <c r="V80" i="1"/>
  <c r="F33" i="1"/>
  <c r="Y138" i="1"/>
  <c r="AD40" i="1"/>
  <c r="Z109" i="1"/>
  <c r="AF57" i="1"/>
  <c r="AJ36" i="1"/>
  <c r="U287" i="1"/>
  <c r="AC58" i="1"/>
  <c r="Y198" i="1"/>
  <c r="M264" i="1"/>
  <c r="AG177" i="1"/>
  <c r="V112" i="1"/>
  <c r="AF264" i="1"/>
  <c r="E160" i="1"/>
  <c r="T258" i="1"/>
  <c r="Q27" i="1"/>
  <c r="X110" i="1"/>
  <c r="AC134" i="1"/>
  <c r="AD260" i="1"/>
  <c r="AE285" i="1"/>
  <c r="O201" i="1"/>
  <c r="O19" i="1"/>
  <c r="F60" i="1"/>
  <c r="W18" i="1"/>
  <c r="AI306" i="1"/>
  <c r="AN91" i="1"/>
  <c r="AS124" i="1"/>
  <c r="Z45" i="1"/>
  <c r="J110" i="1"/>
  <c r="Z30" i="1"/>
  <c r="H79" i="1"/>
  <c r="AK12" i="1"/>
  <c r="Y84" i="1"/>
  <c r="AF86" i="1"/>
  <c r="P10" i="1"/>
  <c r="M17" i="1"/>
  <c r="J120" i="1"/>
  <c r="AM56" i="1"/>
  <c r="AJ294" i="1"/>
  <c r="AB21" i="1"/>
  <c r="L158" i="1"/>
  <c r="W154" i="1"/>
  <c r="AP177" i="1"/>
  <c r="AE103" i="1"/>
  <c r="N100" i="1"/>
  <c r="Y100" i="1"/>
  <c r="Q14" i="1"/>
  <c r="Y93" i="1"/>
  <c r="AK30" i="1"/>
  <c r="AK306" i="1"/>
  <c r="AH37" i="1"/>
  <c r="AC109" i="1"/>
  <c r="N284" i="1"/>
  <c r="T134" i="1"/>
  <c r="T35" i="1"/>
  <c r="M137" i="1"/>
  <c r="M19" i="1"/>
  <c r="AL284" i="1"/>
  <c r="U259" i="1"/>
  <c r="L79" i="1"/>
  <c r="AQ33" i="1"/>
  <c r="AF41" i="1"/>
  <c r="AP75" i="1"/>
  <c r="Y91" i="1"/>
  <c r="S294" i="1"/>
  <c r="AT56" i="1"/>
  <c r="V123" i="1"/>
  <c r="Q55" i="1"/>
  <c r="AI179" i="1"/>
  <c r="E46" i="1"/>
  <c r="E261" i="1"/>
  <c r="W177" i="1"/>
  <c r="S10" i="1"/>
  <c r="AB280" i="1"/>
  <c r="AG23" i="1"/>
  <c r="I74" i="1"/>
  <c r="L197" i="1"/>
  <c r="X251" i="1"/>
  <c r="G30" i="1"/>
  <c r="K27" i="1"/>
  <c r="AJ74" i="1"/>
  <c r="I57" i="1"/>
  <c r="I104" i="1"/>
  <c r="M280" i="1"/>
  <c r="AD17" i="1"/>
  <c r="Q15" i="1"/>
  <c r="N35" i="1"/>
  <c r="I30" i="1"/>
  <c r="T178" i="1"/>
  <c r="AE34" i="1"/>
  <c r="R137" i="1"/>
  <c r="O99" i="1"/>
  <c r="O139" i="1"/>
  <c r="AA55" i="1"/>
  <c r="X258" i="1"/>
  <c r="AL45" i="1"/>
  <c r="Y36" i="1"/>
  <c r="AH260" i="1"/>
  <c r="AI275" i="1"/>
  <c r="V15" i="1"/>
  <c r="O10" i="1"/>
  <c r="R18" i="1"/>
  <c r="AB83" i="1"/>
  <c r="X275" i="1"/>
  <c r="AH296" i="1"/>
  <c r="U42" i="1"/>
  <c r="E17" i="1"/>
  <c r="AG104" i="1"/>
  <c r="R275" i="1"/>
  <c r="I70" i="1"/>
  <c r="E27" i="1"/>
  <c r="AH124" i="1"/>
  <c r="E104" i="1"/>
  <c r="AN125" i="1"/>
  <c r="V258" i="1"/>
  <c r="AG160" i="1"/>
  <c r="R84" i="1"/>
  <c r="N251" i="1"/>
  <c r="AQ28" i="1"/>
  <c r="G157" i="1"/>
  <c r="L296" i="1"/>
  <c r="AC59" i="1"/>
  <c r="R56" i="1"/>
  <c r="AC19" i="1"/>
  <c r="N75" i="1"/>
  <c r="R28" i="1"/>
  <c r="W179" i="1"/>
  <c r="I75" i="1"/>
  <c r="P18" i="1"/>
  <c r="F27" i="1"/>
  <c r="P284" i="1"/>
  <c r="AJ125" i="1"/>
  <c r="Y38" i="1"/>
  <c r="R83" i="1"/>
  <c r="E37" i="1"/>
  <c r="K43" i="1"/>
  <c r="I90" i="1"/>
  <c r="Z215" i="1"/>
  <c r="S24" i="1"/>
  <c r="F75" i="1"/>
  <c r="AA275" i="1"/>
  <c r="G284" i="1"/>
  <c r="D14" i="1"/>
  <c r="E162" i="1"/>
  <c r="Z99" i="1"/>
  <c r="S21" i="1"/>
  <c r="T17" i="1"/>
  <c r="AI178" i="1"/>
  <c r="AF112" i="1"/>
  <c r="AA26" i="1"/>
  <c r="S179" i="1"/>
  <c r="K112" i="1"/>
  <c r="J74" i="1"/>
  <c r="AC234" i="1"/>
  <c r="AJ45" i="1"/>
  <c r="AF274" i="1"/>
  <c r="Q34" i="1"/>
  <c r="AJ287" i="1"/>
  <c r="H57" i="1"/>
  <c r="AJ284" i="1"/>
  <c r="H134" i="1"/>
  <c r="F23" i="1"/>
  <c r="AA24" i="1"/>
  <c r="AC139" i="1"/>
  <c r="AB99" i="1"/>
  <c r="AD197" i="1"/>
  <c r="AF261" i="1"/>
  <c r="AA59" i="1"/>
  <c r="AQ100" i="1"/>
  <c r="AI77" i="1"/>
  <c r="AR306" i="1"/>
  <c r="L18" i="1"/>
  <c r="P123" i="1"/>
  <c r="Z19" i="1"/>
  <c r="Y139" i="1"/>
  <c r="R46" i="1"/>
  <c r="U16" i="1"/>
  <c r="T274" i="1"/>
  <c r="AB201" i="1"/>
  <c r="AK124" i="1"/>
  <c r="AE264" i="1"/>
  <c r="M33" i="1"/>
  <c r="AQ259" i="1"/>
  <c r="G19" i="1"/>
  <c r="AB259" i="1"/>
  <c r="AR264" i="1"/>
  <c r="AQ38" i="1"/>
  <c r="AN283" i="1"/>
  <c r="O12" i="1"/>
  <c r="I285" i="1"/>
  <c r="U54" i="1"/>
  <c r="K296" i="1"/>
  <c r="K139" i="1"/>
  <c r="AG260" i="1"/>
  <c r="AI99" i="1"/>
  <c r="AE20" i="1"/>
  <c r="F37" i="1"/>
  <c r="K120" i="1"/>
  <c r="AF120" i="1"/>
  <c r="M99" i="1"/>
  <c r="AO74" i="1"/>
  <c r="AQ48" i="1"/>
  <c r="P90" i="1"/>
  <c r="T83" i="1"/>
  <c r="AL104" i="1"/>
  <c r="L36" i="1"/>
  <c r="O120" i="1"/>
  <c r="J27" i="1"/>
  <c r="X13" i="1"/>
  <c r="Y15" i="1"/>
  <c r="P296" i="1"/>
  <c r="S103" i="1"/>
  <c r="AN112" i="1"/>
  <c r="N52" i="1"/>
  <c r="F280" i="1"/>
  <c r="AK294" i="1"/>
  <c r="Z21" i="1"/>
  <c r="AN137" i="1"/>
  <c r="AF284" i="1"/>
  <c r="G215" i="1"/>
  <c r="AS28" i="1"/>
  <c r="AD12" i="1"/>
  <c r="X281" i="1"/>
  <c r="AP46" i="1"/>
  <c r="AQ201" i="1"/>
  <c r="AO57" i="1"/>
  <c r="AK179" i="1"/>
  <c r="AB56" i="1"/>
  <c r="Z10" i="1"/>
  <c r="H306" i="1"/>
  <c r="AI260" i="1"/>
  <c r="AC28" i="1"/>
  <c r="AM112" i="1"/>
  <c r="N285" i="1"/>
  <c r="H78" i="1"/>
  <c r="AD281" i="1"/>
  <c r="AG201" i="1"/>
  <c r="U215" i="1"/>
  <c r="AC85" i="1"/>
  <c r="Q95" i="1"/>
  <c r="AC179" i="1"/>
  <c r="AF42" i="1"/>
  <c r="L61" i="1"/>
  <c r="AE162" i="1"/>
  <c r="AH123" i="1"/>
  <c r="S161" i="1"/>
  <c r="AG259" i="1"/>
  <c r="Y134" i="1"/>
  <c r="AD201" i="1"/>
  <c r="AR52" i="1"/>
  <c r="AG78" i="1"/>
  <c r="AC20" i="1"/>
  <c r="W86" i="1"/>
  <c r="AL35" i="1"/>
  <c r="U124" i="1"/>
  <c r="AN282" i="1"/>
  <c r="W30" i="1"/>
  <c r="G58" i="1"/>
  <c r="AR234" i="1"/>
  <c r="AN263" i="1"/>
  <c r="AJ120" i="1"/>
  <c r="O70" i="1"/>
  <c r="O258" i="1"/>
  <c r="AF137" i="1"/>
  <c r="AT77" i="1"/>
  <c r="D178" i="1"/>
  <c r="W75" i="1"/>
  <c r="M275" i="1"/>
  <c r="AM109" i="1"/>
  <c r="AJ264" i="1"/>
  <c r="AF259" i="1"/>
  <c r="Z95" i="1"/>
  <c r="AE234" i="1"/>
  <c r="AI283" i="1"/>
  <c r="O13" i="1"/>
  <c r="F10" i="1"/>
  <c r="T283" i="1"/>
  <c r="P21" i="1"/>
  <c r="E16" i="1"/>
  <c r="R90" i="1"/>
  <c r="Z54" i="1"/>
  <c r="V124" i="1"/>
  <c r="AO103" i="1"/>
  <c r="D179" i="1"/>
  <c r="AO179" i="1"/>
  <c r="AO41" i="1"/>
  <c r="S43" i="1"/>
  <c r="X80" i="1"/>
  <c r="J36" i="1"/>
  <c r="AM134" i="1"/>
  <c r="AN33" i="1"/>
  <c r="L26" i="1"/>
  <c r="L11" i="1"/>
  <c r="T90" i="1"/>
  <c r="I21" i="1"/>
  <c r="AO24" i="1"/>
  <c r="AT21" i="1"/>
  <c r="E78" i="1"/>
  <c r="U45" i="1"/>
  <c r="M124" i="1"/>
  <c r="W294" i="1"/>
  <c r="Q20" i="1"/>
  <c r="Z93" i="1"/>
  <c r="AO200" i="1"/>
  <c r="X160" i="1"/>
  <c r="J261" i="1"/>
  <c r="AB36" i="1"/>
  <c r="I26" i="1"/>
  <c r="AT11" i="1"/>
  <c r="AD78" i="1"/>
  <c r="T52" i="1"/>
  <c r="O38" i="1"/>
  <c r="M120" i="1"/>
  <c r="AJ23" i="1"/>
  <c r="AT24" i="1"/>
  <c r="AG45" i="1"/>
  <c r="L201" i="1"/>
  <c r="H124" i="1"/>
  <c r="AS285" i="1"/>
  <c r="AS296" i="1"/>
  <c r="V40" i="1"/>
  <c r="AB161" i="1"/>
  <c r="AB59" i="1"/>
  <c r="S281" i="1"/>
  <c r="AG17" i="1"/>
  <c r="AD282" i="1"/>
  <c r="AP38" i="1"/>
  <c r="P11" i="1"/>
  <c r="AA280" i="1"/>
  <c r="Z84" i="1"/>
  <c r="AK100" i="1"/>
  <c r="AE27" i="1"/>
  <c r="AL77" i="1"/>
  <c r="K258" i="1"/>
  <c r="AA284" i="1"/>
  <c r="U293" i="1"/>
  <c r="S120" i="1"/>
  <c r="AI23" i="1"/>
  <c r="F293" i="1"/>
  <c r="AB23" i="1"/>
  <c r="AG263" i="1"/>
  <c r="K58" i="1"/>
  <c r="J263" i="1"/>
  <c r="F70" i="1"/>
  <c r="S198" i="1"/>
  <c r="K23" i="1"/>
  <c r="AH10" i="1"/>
  <c r="AM33" i="1"/>
  <c r="AA137" i="1"/>
  <c r="Y157" i="1"/>
  <c r="AI95" i="1"/>
  <c r="F59" i="1"/>
  <c r="M263" i="1"/>
  <c r="O17" i="1"/>
  <c r="N58" i="1"/>
  <c r="AC61" i="1"/>
  <c r="V103" i="1"/>
  <c r="AD137" i="1"/>
  <c r="AK54" i="1"/>
  <c r="X59" i="1"/>
  <c r="K293" i="1"/>
  <c r="H293" i="1"/>
  <c r="AE36" i="1"/>
  <c r="AH23" i="1"/>
  <c r="AI158" i="1"/>
  <c r="E12" i="1"/>
  <c r="AF15" i="1"/>
  <c r="T137" i="1"/>
  <c r="AR177" i="1"/>
  <c r="G139" i="1"/>
  <c r="AK33" i="1"/>
  <c r="P258" i="1"/>
  <c r="AL37" i="1"/>
  <c r="AQ293" i="1"/>
  <c r="AT10" i="1"/>
  <c r="AM21" i="1"/>
  <c r="M258" i="1"/>
  <c r="T111" i="1"/>
  <c r="T80" i="1"/>
  <c r="D48" i="1"/>
  <c r="D78" i="1"/>
  <c r="P138" i="1"/>
  <c r="AD74" i="1"/>
  <c r="AH283" i="1"/>
  <c r="AA294" i="1"/>
  <c r="AS280" i="1"/>
  <c r="O85" i="1"/>
  <c r="Y161" i="1"/>
  <c r="T54" i="1"/>
  <c r="AO10" i="1"/>
  <c r="N99" i="1"/>
  <c r="P28" i="1"/>
  <c r="N282" i="1"/>
  <c r="Q120" i="1"/>
  <c r="AK139" i="1"/>
  <c r="F16" i="1"/>
  <c r="D27" i="1"/>
  <c r="N95" i="1"/>
  <c r="AE28" i="1"/>
  <c r="AR103" i="1"/>
  <c r="AI103" i="1"/>
  <c r="AR260" i="1"/>
  <c r="AT261" i="1"/>
  <c r="Q48" i="1"/>
  <c r="K90" i="1"/>
  <c r="S45" i="1"/>
  <c r="M201" i="1"/>
  <c r="S285" i="1"/>
  <c r="M285" i="1"/>
  <c r="I200" i="1"/>
  <c r="M83" i="1"/>
  <c r="I110" i="1"/>
  <c r="P281" i="1"/>
  <c r="H30" i="1"/>
  <c r="L179" i="1"/>
  <c r="AC37" i="1"/>
  <c r="AO91" i="1"/>
  <c r="R95" i="1"/>
  <c r="V17" i="1"/>
  <c r="M154" i="1"/>
  <c r="F285" i="1"/>
  <c r="AP109" i="1"/>
  <c r="E58" i="1"/>
  <c r="AH281" i="1"/>
  <c r="J285" i="1"/>
  <c r="V95" i="1"/>
  <c r="S93" i="1"/>
  <c r="U284" i="1"/>
  <c r="AQ93" i="1"/>
  <c r="Q33" i="1"/>
  <c r="R154" i="1"/>
  <c r="U262" i="1"/>
  <c r="AN281" i="1"/>
  <c r="AG77" i="1"/>
  <c r="Q282" i="1"/>
  <c r="K259" i="1"/>
  <c r="U21" i="1"/>
  <c r="AI295" i="1"/>
  <c r="E103" i="1"/>
  <c r="H77" i="1"/>
  <c r="AS15" i="1"/>
  <c r="O262" i="1"/>
  <c r="P68" i="1"/>
  <c r="K134" i="1"/>
  <c r="J28" i="1"/>
  <c r="AK112" i="1"/>
  <c r="AA38" i="1"/>
  <c r="AQ58" i="1"/>
  <c r="R24" i="1"/>
  <c r="R78" i="1"/>
  <c r="T37" i="1"/>
  <c r="AL40" i="1"/>
  <c r="AL123" i="1"/>
  <c r="W38" i="1"/>
  <c r="R294" i="1"/>
  <c r="AS61" i="1"/>
  <c r="X34" i="1"/>
  <c r="AE284" i="1"/>
  <c r="AI75" i="1"/>
  <c r="AA12" i="1"/>
  <c r="G93" i="1"/>
  <c r="AK296" i="1"/>
  <c r="AF103" i="1"/>
  <c r="N111" i="1"/>
  <c r="F198" i="1"/>
  <c r="U264" i="1"/>
  <c r="D12" i="1"/>
  <c r="S263" i="1"/>
  <c r="AG61" i="1"/>
  <c r="AE281" i="1"/>
  <c r="AC15" i="1"/>
  <c r="AF71" i="1"/>
  <c r="AO259" i="1"/>
  <c r="H283" i="1"/>
  <c r="AI259" i="1"/>
  <c r="E13" i="1"/>
  <c r="Y13" i="1"/>
  <c r="I38" i="1"/>
  <c r="AE120" i="1"/>
  <c r="AM43" i="1"/>
  <c r="Q134" i="1"/>
  <c r="P251" i="1"/>
  <c r="K137" i="1"/>
  <c r="T11" i="1"/>
  <c r="AP99" i="1"/>
  <c r="K75" i="1"/>
  <c r="AJ75" i="1"/>
  <c r="J281" i="1"/>
  <c r="AG68" i="1"/>
  <c r="J287" i="1"/>
  <c r="P120" i="1"/>
  <c r="X85" i="1"/>
  <c r="AD36" i="1"/>
  <c r="H258" i="1"/>
  <c r="AD23" i="1"/>
  <c r="H121" i="1"/>
  <c r="AI198" i="1"/>
  <c r="J24" i="1"/>
  <c r="AC74" i="1"/>
  <c r="AI296" i="1"/>
  <c r="S282" i="1"/>
  <c r="AJ34" i="1"/>
  <c r="K61" i="1"/>
  <c r="AC52" i="1"/>
  <c r="AA91" i="1"/>
  <c r="AD93" i="1"/>
  <c r="AL23" i="1"/>
  <c r="K275" i="1"/>
  <c r="R54" i="1"/>
  <c r="AR275" i="1"/>
  <c r="AF14" i="1"/>
  <c r="J37" i="1"/>
  <c r="AI280" i="1"/>
  <c r="AK157" i="1"/>
  <c r="H84" i="1"/>
  <c r="AM263" i="1"/>
  <c r="AM258" i="1"/>
  <c r="N293" i="1"/>
  <c r="T296" i="1"/>
  <c r="I296" i="1"/>
  <c r="AD95" i="1"/>
  <c r="AK75" i="1"/>
  <c r="E178" i="1"/>
  <c r="Z46" i="1"/>
  <c r="X26" i="1"/>
  <c r="AT86" i="1"/>
  <c r="AB74" i="1"/>
  <c r="J19" i="1"/>
  <c r="AS41" i="1"/>
  <c r="R112" i="1"/>
  <c r="AO35" i="1"/>
  <c r="S138" i="1"/>
  <c r="O45" i="1"/>
  <c r="J71" i="1"/>
  <c r="Y259" i="1"/>
  <c r="N46" i="1"/>
  <c r="AG258" i="1"/>
  <c r="AP260" i="1"/>
  <c r="U121" i="1"/>
  <c r="AI37" i="1"/>
  <c r="R12" i="1"/>
  <c r="AK282" i="1"/>
  <c r="AP70" i="1"/>
  <c r="R282" i="1"/>
  <c r="AQ52" i="1"/>
  <c r="AH287" i="1"/>
  <c r="AO71" i="1"/>
  <c r="S68" i="1"/>
  <c r="J80" i="1"/>
  <c r="M52" i="1"/>
  <c r="R10" i="1"/>
  <c r="AN79" i="1"/>
  <c r="H38" i="1"/>
  <c r="M123" i="1"/>
  <c r="N59" i="1"/>
  <c r="AM59" i="1"/>
  <c r="Y55" i="1"/>
  <c r="AM124" i="1"/>
  <c r="O296" i="1"/>
  <c r="V264" i="1"/>
  <c r="U296" i="1"/>
  <c r="AP21" i="1"/>
  <c r="AR20" i="1"/>
  <c r="X17" i="1"/>
  <c r="L30" i="1"/>
  <c r="E23" i="1"/>
  <c r="AC283" i="1"/>
  <c r="AD79" i="1"/>
  <c r="J15" i="1"/>
  <c r="AA83" i="1"/>
  <c r="AA77" i="1"/>
  <c r="AE60" i="1"/>
  <c r="Q111" i="1"/>
  <c r="AQ200" i="1"/>
  <c r="AM28" i="1"/>
  <c r="W36" i="1"/>
  <c r="AS48" i="1"/>
  <c r="AD24" i="1"/>
  <c r="AH178" i="1"/>
  <c r="AL74" i="1"/>
  <c r="AQ263" i="1"/>
  <c r="D263" i="1"/>
  <c r="E134" i="1"/>
  <c r="E125" i="1"/>
  <c r="Y48" i="1"/>
  <c r="G262" i="1"/>
  <c r="AL41" i="1"/>
  <c r="V71" i="1"/>
  <c r="AB27" i="1"/>
  <c r="AA262" i="1"/>
  <c r="AH110" i="1"/>
  <c r="X18" i="1"/>
  <c r="AN71" i="1"/>
  <c r="P78" i="1"/>
  <c r="AM20" i="1"/>
  <c r="AE43" i="1"/>
  <c r="I43" i="1"/>
  <c r="R36" i="1"/>
  <c r="AL71" i="1"/>
  <c r="AP100" i="1"/>
  <c r="I120" i="1"/>
  <c r="I59" i="1"/>
  <c r="D79" i="1"/>
  <c r="N24" i="1"/>
  <c r="V91" i="1"/>
  <c r="M91" i="1"/>
  <c r="I54" i="1"/>
  <c r="M38" i="1"/>
  <c r="AS40" i="1"/>
  <c r="S139" i="1"/>
  <c r="L41" i="1"/>
  <c r="AG95" i="1"/>
  <c r="O179" i="1"/>
  <c r="R264" i="1"/>
  <c r="U24" i="1"/>
  <c r="AG281" i="1"/>
  <c r="S260" i="1"/>
  <c r="AI19" i="1"/>
  <c r="AH234" i="1"/>
  <c r="Q28" i="1"/>
  <c r="M121" i="1"/>
  <c r="V215" i="1"/>
  <c r="Z68" i="1"/>
  <c r="AC78" i="1"/>
  <c r="AC258" i="1"/>
  <c r="I158" i="1"/>
  <c r="U261" i="1"/>
  <c r="K19" i="1"/>
  <c r="AA120" i="1"/>
  <c r="AC259" i="1"/>
  <c r="T15" i="1"/>
  <c r="Z79" i="1"/>
  <c r="AK55" i="1"/>
  <c r="R161" i="1"/>
  <c r="AE80" i="1"/>
  <c r="I95" i="1"/>
  <c r="AF200" i="1"/>
  <c r="N60" i="1"/>
  <c r="O26" i="1"/>
  <c r="AL161" i="1"/>
  <c r="M48" i="1"/>
  <c r="AN287" i="1"/>
  <c r="Q283" i="1"/>
  <c r="AJ77" i="1"/>
  <c r="AC43" i="1"/>
  <c r="R162" i="1"/>
  <c r="S40" i="1"/>
  <c r="W158" i="1"/>
  <c r="J16" i="1"/>
  <c r="L85" i="1"/>
  <c r="AQ60" i="1"/>
  <c r="O18" i="1"/>
  <c r="G261" i="1"/>
  <c r="J61" i="1"/>
  <c r="N295" i="1"/>
  <c r="U19" i="1"/>
  <c r="S85" i="1"/>
  <c r="AS306" i="1"/>
  <c r="F48" i="1"/>
  <c r="L60" i="1"/>
  <c r="AO100" i="1"/>
  <c r="AS264" i="1"/>
  <c r="K280" i="1"/>
  <c r="K45" i="1"/>
  <c r="D112" i="1"/>
  <c r="D46" i="1"/>
  <c r="Q30" i="1"/>
  <c r="AO37" i="1"/>
  <c r="L17" i="1"/>
  <c r="AD123" i="1"/>
  <c r="AR21" i="1"/>
  <c r="AH137" i="1"/>
  <c r="AO294" i="1"/>
  <c r="U56" i="1"/>
  <c r="N61" i="1"/>
  <c r="AQ21" i="1"/>
  <c r="AM61" i="1"/>
  <c r="AT100" i="1"/>
  <c r="H40" i="1"/>
  <c r="AC177" i="1"/>
  <c r="AH80" i="1"/>
  <c r="G260" i="1"/>
  <c r="AK90" i="1"/>
  <c r="AJ15" i="1"/>
  <c r="AL46" i="1"/>
  <c r="AH263" i="1"/>
  <c r="Y264" i="1"/>
  <c r="I283" i="1"/>
  <c r="AP123" i="1"/>
  <c r="AJ160" i="1"/>
  <c r="AG275" i="1"/>
  <c r="AL157" i="1"/>
  <c r="AM100" i="1"/>
  <c r="AP42" i="1"/>
  <c r="H48" i="1"/>
  <c r="AR198" i="1"/>
  <c r="M284" i="1"/>
  <c r="P12" i="1"/>
  <c r="AF52" i="1"/>
  <c r="W137" i="1"/>
  <c r="Q78" i="1"/>
  <c r="AM79" i="1"/>
  <c r="AA178" i="1"/>
  <c r="I46" i="1"/>
  <c r="K59" i="1"/>
  <c r="AH111" i="1"/>
  <c r="AA10" i="1"/>
  <c r="AR287" i="1"/>
  <c r="AL18" i="1"/>
  <c r="AH280" i="1"/>
  <c r="D35" i="1"/>
  <c r="AC138" i="1"/>
  <c r="S110" i="1"/>
  <c r="D17" i="1"/>
  <c r="AB14" i="1"/>
  <c r="AR78" i="1"/>
  <c r="Y160" i="1"/>
  <c r="X83" i="1"/>
  <c r="E75" i="1"/>
  <c r="AM38" i="1"/>
  <c r="T14" i="1"/>
  <c r="AJ158" i="1"/>
  <c r="G55" i="1"/>
  <c r="AT280" i="1"/>
  <c r="R77" i="1"/>
  <c r="AH295" i="1"/>
  <c r="AR104" i="1"/>
  <c r="AL12" i="1"/>
  <c r="D125" i="1"/>
  <c r="AJ260" i="1"/>
  <c r="U260" i="1"/>
  <c r="AA36" i="1"/>
  <c r="H86" i="1"/>
  <c r="K13" i="1"/>
  <c r="AR79" i="1"/>
  <c r="AS83" i="1"/>
  <c r="AT79" i="1"/>
  <c r="T77" i="1"/>
  <c r="T121" i="1"/>
  <c r="AJ78" i="1"/>
  <c r="AF260" i="1"/>
  <c r="AK37" i="1"/>
  <c r="W260" i="1"/>
  <c r="AM46" i="1"/>
  <c r="I306" i="1"/>
  <c r="AQ258" i="1"/>
  <c r="P74" i="1"/>
  <c r="AC54" i="1"/>
  <c r="P262" i="1"/>
  <c r="H55" i="1"/>
  <c r="AL26" i="1"/>
  <c r="Q306" i="1"/>
  <c r="AQ198" i="1"/>
  <c r="L263" i="1"/>
  <c r="AP111" i="1"/>
  <c r="AP77" i="1"/>
  <c r="AB200" i="1"/>
  <c r="U12" i="1"/>
  <c r="AC30" i="1"/>
  <c r="AG46" i="1"/>
  <c r="E41" i="1"/>
  <c r="AD121" i="1"/>
  <c r="AE179" i="1"/>
  <c r="F91" i="1"/>
  <c r="L123" i="1"/>
  <c r="J10" i="1"/>
  <c r="AQ75" i="1"/>
  <c r="U59" i="1"/>
  <c r="S284" i="1"/>
  <c r="AQ45" i="1"/>
  <c r="AL68" i="1"/>
  <c r="D77" i="1"/>
  <c r="AE18" i="1"/>
  <c r="AH28" i="1"/>
  <c r="Q24" i="1"/>
  <c r="F80" i="1"/>
  <c r="X162" i="1"/>
  <c r="Y37" i="1"/>
  <c r="AJ33" i="1"/>
  <c r="AP125" i="1"/>
  <c r="L283" i="1"/>
  <c r="AE68" i="1"/>
  <c r="S280" i="1"/>
  <c r="AN11" i="1"/>
  <c r="AE12" i="1"/>
  <c r="Y258" i="1"/>
  <c r="AO137" i="1"/>
  <c r="AB68" i="1"/>
  <c r="AB78" i="1"/>
  <c r="J262" i="1"/>
  <c r="AP85" i="1"/>
  <c r="AP201" i="1"/>
  <c r="AS46" i="1"/>
  <c r="T157" i="1"/>
  <c r="AM80" i="1"/>
  <c r="AS14" i="1"/>
  <c r="AP112" i="1"/>
  <c r="S75" i="1"/>
  <c r="H42" i="1"/>
  <c r="Y111" i="1"/>
  <c r="Q59" i="1"/>
  <c r="AO60" i="1"/>
  <c r="X285" i="1"/>
  <c r="U120" i="1"/>
  <c r="AH42" i="1"/>
  <c r="AS33" i="1"/>
  <c r="I138" i="1"/>
  <c r="H259" i="1"/>
  <c r="AO85" i="1"/>
  <c r="AM264" i="1"/>
  <c r="G90" i="1"/>
  <c r="AN261" i="1"/>
  <c r="AB234" i="1"/>
  <c r="J112" i="1"/>
  <c r="AF160" i="1"/>
  <c r="E60" i="1"/>
  <c r="AE77" i="1"/>
  <c r="R15" i="1"/>
  <c r="AP20" i="1"/>
  <c r="AO121" i="1"/>
  <c r="Q12" i="1"/>
  <c r="Q23" i="1"/>
  <c r="S18" i="1"/>
  <c r="AG139" i="1"/>
  <c r="P95" i="1"/>
  <c r="H281" i="1"/>
  <c r="W258" i="1"/>
  <c r="Z124" i="1"/>
  <c r="J178" i="1"/>
  <c r="AJ251" i="1"/>
  <c r="V59" i="1"/>
  <c r="H27" i="1"/>
  <c r="AI20" i="1"/>
  <c r="AL281" i="1"/>
  <c r="AL79" i="1"/>
  <c r="P70" i="1"/>
  <c r="AN18" i="1"/>
  <c r="Z42" i="1"/>
  <c r="Z13" i="1"/>
  <c r="AQ139" i="1"/>
  <c r="AR90" i="1"/>
  <c r="AB58" i="1"/>
  <c r="AM78" i="1"/>
  <c r="AE111" i="1"/>
  <c r="J283" i="1"/>
  <c r="P79" i="1"/>
  <c r="AJ110" i="1"/>
  <c r="AF296" i="1"/>
  <c r="U60" i="1"/>
  <c r="AP91" i="1"/>
  <c r="R86" i="1"/>
  <c r="H13" i="1"/>
  <c r="AA61" i="1"/>
  <c r="S36" i="1"/>
  <c r="AD125" i="1"/>
  <c r="O95" i="1"/>
  <c r="AL124" i="1"/>
  <c r="AG43" i="1"/>
  <c r="AN48" i="1"/>
  <c r="AO110" i="1"/>
  <c r="AN110" i="1"/>
  <c r="D19" i="1"/>
  <c r="AI68" i="1"/>
  <c r="AO23" i="1"/>
  <c r="AD18" i="1"/>
  <c r="AJ79" i="1"/>
  <c r="X100" i="1"/>
  <c r="U79" i="1"/>
  <c r="AT54" i="1"/>
  <c r="AK34" i="1"/>
  <c r="P160" i="1"/>
  <c r="AN177" i="1"/>
  <c r="AH58" i="1"/>
  <c r="AG123" i="1"/>
  <c r="AN60" i="1"/>
  <c r="F34" i="1"/>
  <c r="D55" i="1"/>
  <c r="AK104" i="1"/>
  <c r="Z121" i="1"/>
  <c r="AS37" i="1"/>
  <c r="AH251" i="1"/>
  <c r="AS42" i="1"/>
  <c r="J275" i="1"/>
  <c r="S261" i="1"/>
  <c r="I77" i="1"/>
  <c r="M103" i="1"/>
  <c r="T30" i="1"/>
  <c r="AK11" i="1"/>
  <c r="J21" i="1"/>
  <c r="Z55" i="1"/>
  <c r="X11" i="1"/>
  <c r="Y74" i="1"/>
  <c r="M93" i="1"/>
  <c r="AB215" i="1"/>
  <c r="AP59" i="1"/>
  <c r="R197" i="1"/>
  <c r="L43" i="1"/>
  <c r="AA215" i="1"/>
  <c r="AK27" i="1"/>
  <c r="X40" i="1"/>
  <c r="AI121" i="1"/>
  <c r="G80" i="1"/>
  <c r="AM45" i="1"/>
  <c r="S70" i="1"/>
  <c r="AI86" i="1"/>
  <c r="I15" i="1"/>
  <c r="AF43" i="1"/>
  <c r="G160" i="1"/>
  <c r="E85" i="1"/>
  <c r="P201" i="1"/>
  <c r="AB52" i="1"/>
  <c r="E74" i="1"/>
  <c r="G17" i="1"/>
  <c r="K179" i="1"/>
  <c r="AJ48" i="1"/>
  <c r="AN85" i="1"/>
  <c r="AI74" i="1"/>
  <c r="S154" i="1"/>
  <c r="G23" i="1"/>
  <c r="Q45" i="1"/>
  <c r="AF59" i="1"/>
  <c r="Y306" i="1"/>
  <c r="F55" i="1"/>
  <c r="V179" i="1"/>
  <c r="W120" i="1"/>
  <c r="AM41" i="1"/>
  <c r="AM160" i="1"/>
  <c r="M45" i="1"/>
  <c r="Q21" i="1"/>
  <c r="H123" i="1"/>
  <c r="F281" i="1"/>
  <c r="U27" i="1"/>
  <c r="P112" i="1"/>
  <c r="AF177" i="1"/>
  <c r="G54" i="1"/>
  <c r="AF157" i="1"/>
  <c r="AG12" i="1"/>
  <c r="M294" i="1"/>
  <c r="AF110" i="1"/>
  <c r="S137" i="1"/>
  <c r="AI91" i="1"/>
  <c r="AG178" i="1"/>
  <c r="Y68" i="1"/>
  <c r="AL21" i="1"/>
  <c r="AT61" i="1"/>
  <c r="K234" i="1"/>
  <c r="Q112" i="1"/>
  <c r="AC83" i="1"/>
  <c r="AH12" i="1"/>
  <c r="V261" i="1"/>
  <c r="Y197" i="1"/>
  <c r="AK42" i="1"/>
  <c r="L93" i="1"/>
  <c r="AJ259" i="1"/>
  <c r="AS21" i="1"/>
  <c r="AJ55" i="1"/>
  <c r="V120" i="1"/>
  <c r="Z28" i="1"/>
  <c r="AM24" i="1"/>
  <c r="H21" i="1"/>
  <c r="N68" i="1"/>
  <c r="F84" i="1"/>
  <c r="AH54" i="1"/>
  <c r="Z78" i="1"/>
  <c r="AD34" i="1"/>
  <c r="O27" i="1"/>
  <c r="F306" i="1"/>
  <c r="AL275" i="1"/>
  <c r="AJ121" i="1"/>
  <c r="G121" i="1"/>
  <c r="AT74" i="1"/>
  <c r="L234" i="1"/>
  <c r="P80" i="1"/>
  <c r="R80" i="1"/>
  <c r="S57" i="1"/>
  <c r="AM306" i="1"/>
  <c r="AF123" i="1"/>
  <c r="AR85" i="1"/>
  <c r="AT18" i="1"/>
  <c r="K283" i="1"/>
  <c r="AN42" i="1"/>
  <c r="D52" i="1"/>
  <c r="Y10" i="1"/>
  <c r="AI17" i="1"/>
  <c r="AF104" i="1"/>
  <c r="D58" i="1"/>
  <c r="AB104" i="1"/>
  <c r="AO78" i="1"/>
  <c r="AI161" i="1"/>
  <c r="AC41" i="1"/>
  <c r="E109" i="1"/>
  <c r="X48" i="1"/>
  <c r="K99" i="1"/>
  <c r="O154" i="1"/>
  <c r="S201" i="1"/>
  <c r="J12" i="1"/>
  <c r="AJ85" i="1"/>
  <c r="AK61" i="1"/>
  <c r="X16" i="1"/>
  <c r="Q162" i="1"/>
  <c r="N157" i="1"/>
  <c r="AI16" i="1"/>
  <c r="H296" i="1"/>
  <c r="AR19" i="1"/>
  <c r="F74" i="1"/>
  <c r="AN251" i="1"/>
  <c r="T68" i="1"/>
  <c r="H85" i="1"/>
  <c r="L21" i="1"/>
  <c r="W61" i="1"/>
  <c r="F121" i="1"/>
  <c r="D91" i="1"/>
  <c r="AA261" i="1"/>
  <c r="AQ287" i="1"/>
  <c r="AG57" i="1"/>
  <c r="AN274" i="1"/>
  <c r="AT285" i="1"/>
  <c r="S112" i="1"/>
  <c r="AD11" i="1"/>
  <c r="AB13" i="1"/>
  <c r="F178" i="1"/>
  <c r="T12" i="1"/>
  <c r="X15" i="1"/>
  <c r="AC60" i="1"/>
  <c r="AG179" i="1"/>
  <c r="U37" i="1"/>
  <c r="AO42" i="1"/>
  <c r="K36" i="1"/>
  <c r="AQ177" i="1"/>
  <c r="V57" i="1"/>
  <c r="S295" i="1"/>
  <c r="AK57" i="1"/>
  <c r="AC200" i="1"/>
  <c r="M261" i="1"/>
  <c r="AN16" i="1"/>
  <c r="AE48" i="1"/>
  <c r="AO52" i="1"/>
  <c r="AL80" i="1"/>
  <c r="AR112" i="1"/>
  <c r="R68" i="1"/>
  <c r="E33" i="1"/>
  <c r="D75" i="1"/>
  <c r="AJ263" i="1"/>
  <c r="J258" i="1"/>
  <c r="T40" i="1"/>
  <c r="E84" i="1"/>
  <c r="AN28" i="1"/>
  <c r="AN160" i="1"/>
  <c r="Q58" i="1"/>
  <c r="F12" i="1"/>
  <c r="AK83" i="1"/>
  <c r="AO296" i="1"/>
  <c r="O78" i="1"/>
  <c r="J75" i="1"/>
  <c r="AH40" i="1"/>
  <c r="E52" i="1"/>
  <c r="AD68" i="1"/>
  <c r="G35" i="1"/>
  <c r="AK79" i="1"/>
  <c r="G259" i="1"/>
  <c r="AR38" i="1"/>
  <c r="E306" i="1"/>
  <c r="AK20" i="1"/>
  <c r="AK134" i="1"/>
  <c r="AB251" i="1"/>
  <c r="G138" i="1"/>
  <c r="L23" i="1"/>
  <c r="R30" i="1"/>
  <c r="T36" i="1"/>
  <c r="AA75" i="1"/>
  <c r="T91" i="1"/>
  <c r="Z40" i="1"/>
  <c r="AF24" i="1"/>
  <c r="W160" i="1"/>
  <c r="AP57" i="1"/>
  <c r="AT296" i="1"/>
  <c r="AM121" i="1"/>
  <c r="Y295" i="1"/>
  <c r="P177" i="1"/>
  <c r="AK123" i="1"/>
  <c r="D56" i="1"/>
  <c r="M283" i="1"/>
  <c r="Q137" i="1"/>
  <c r="W93" i="1"/>
  <c r="AM19" i="1"/>
  <c r="M71" i="1"/>
  <c r="U280" i="1"/>
  <c r="AJ134" i="1"/>
  <c r="AT78" i="1"/>
  <c r="M13" i="1"/>
  <c r="AN161" i="1"/>
  <c r="AP90" i="1"/>
  <c r="G201" i="1"/>
  <c r="Q85" i="1"/>
  <c r="R110" i="1"/>
  <c r="R20" i="1"/>
  <c r="AL10" i="1"/>
  <c r="F295" i="1"/>
  <c r="T79" i="1"/>
  <c r="AQ70" i="1"/>
  <c r="X137" i="1"/>
  <c r="U48" i="1"/>
  <c r="U263" i="1"/>
  <c r="Q86" i="1"/>
  <c r="D90" i="1"/>
  <c r="Q60" i="1"/>
  <c r="AH24" i="1"/>
  <c r="Z43" i="1"/>
  <c r="AA17" i="1"/>
  <c r="M21" i="1"/>
  <c r="Y30" i="1"/>
  <c r="G60" i="1"/>
  <c r="I260" i="1"/>
  <c r="AN83" i="1"/>
  <c r="AB287" i="1"/>
  <c r="AQ284" i="1"/>
  <c r="AD198" i="1"/>
  <c r="J197" i="1"/>
  <c r="M282" i="1"/>
  <c r="H111" i="1"/>
  <c r="H282" i="1"/>
  <c r="Y201" i="1"/>
  <c r="AO11" i="1"/>
  <c r="AK138" i="1"/>
  <c r="AN40" i="1"/>
  <c r="AM284" i="1"/>
  <c r="O46" i="1"/>
  <c r="AS84" i="1"/>
  <c r="AO77" i="1"/>
  <c r="R234" i="1"/>
  <c r="R79" i="1"/>
  <c r="AP58" i="1"/>
  <c r="AM282" i="1"/>
  <c r="E285" i="1"/>
  <c r="M55" i="1"/>
  <c r="X284" i="1"/>
  <c r="AH294" i="1"/>
  <c r="T306" i="1"/>
  <c r="AN280" i="1"/>
  <c r="AA285" i="1"/>
  <c r="AK111" i="1"/>
  <c r="AL261" i="1"/>
  <c r="X123" i="1"/>
  <c r="AT13" i="1"/>
  <c r="AO61" i="1"/>
  <c r="Y95" i="1"/>
  <c r="AD20" i="1"/>
  <c r="AK40" i="1"/>
  <c r="AE86" i="1"/>
  <c r="D251" i="1"/>
  <c r="Y179" i="1"/>
  <c r="L285" i="1"/>
  <c r="V260" i="1"/>
  <c r="AS258" i="1"/>
  <c r="D215" i="1"/>
  <c r="V45" i="1"/>
  <c r="AS103" i="1"/>
  <c r="AQ161" i="1"/>
  <c r="Y104" i="1"/>
  <c r="Y162" i="1"/>
  <c r="AF21" i="1"/>
  <c r="D111" i="1"/>
  <c r="AJ177" i="1"/>
  <c r="AA158" i="1"/>
  <c r="AF85" i="1"/>
  <c r="AQ80" i="1"/>
  <c r="X61" i="1"/>
  <c r="O20" i="1"/>
  <c r="AL264" i="1"/>
  <c r="AD28" i="1"/>
  <c r="AR13" i="1"/>
  <c r="H154" i="1"/>
  <c r="Y260" i="1"/>
  <c r="AT99" i="1"/>
  <c r="AI43" i="1"/>
  <c r="O123" i="1"/>
  <c r="AM154" i="1"/>
  <c r="D295" i="1"/>
  <c r="K35" i="1"/>
  <c r="Q26" i="1"/>
  <c r="R71" i="1"/>
  <c r="AS57" i="1"/>
  <c r="J30" i="1"/>
  <c r="AK86" i="1"/>
  <c r="AN93" i="1"/>
  <c r="R177" i="1"/>
  <c r="AN264" i="1"/>
  <c r="Z17" i="1"/>
  <c r="P84" i="1"/>
  <c r="N71" i="1"/>
  <c r="AC280" i="1"/>
  <c r="D281" i="1"/>
  <c r="E83" i="1"/>
  <c r="AP80" i="1"/>
  <c r="J38" i="1"/>
  <c r="M42" i="1"/>
  <c r="AD80" i="1"/>
  <c r="AK258" i="1"/>
  <c r="AC11" i="1"/>
  <c r="AR59" i="1"/>
  <c r="D161" i="1"/>
  <c r="AR161" i="1"/>
  <c r="AP45" i="1"/>
  <c r="Q201" i="1"/>
  <c r="W54" i="1"/>
  <c r="H138" i="1"/>
  <c r="AJ20" i="1"/>
  <c r="I85" i="1"/>
  <c r="Q157" i="1"/>
  <c r="V46" i="1"/>
  <c r="I12" i="1"/>
  <c r="AM23" i="1"/>
  <c r="AR34" i="1"/>
  <c r="I99" i="1"/>
  <c r="Z263" i="1"/>
  <c r="AD104" i="1"/>
  <c r="S56" i="1"/>
  <c r="AI18" i="1"/>
  <c r="S13" i="1"/>
  <c r="AK56" i="1"/>
  <c r="AL78" i="1"/>
  <c r="AB17" i="1"/>
  <c r="AL42" i="1"/>
  <c r="T18" i="1"/>
  <c r="M41" i="1"/>
  <c r="L52" i="1"/>
  <c r="AS91" i="1"/>
  <c r="AL111" i="1"/>
  <c r="H91" i="1"/>
  <c r="AT103" i="1"/>
  <c r="Z57" i="1"/>
  <c r="Z91" i="1"/>
  <c r="AP251" i="1"/>
  <c r="AS112" i="1"/>
  <c r="G68" i="1"/>
  <c r="V137" i="1"/>
  <c r="AS11" i="1"/>
  <c r="AS295" i="1"/>
  <c r="Q234" i="1"/>
  <c r="AA40" i="1"/>
  <c r="O134" i="1"/>
  <c r="AO258" i="1"/>
  <c r="M262" i="1"/>
  <c r="R124" i="1"/>
  <c r="P261" i="1"/>
  <c r="AL197" i="1"/>
  <c r="Y296" i="1"/>
  <c r="Q61" i="1"/>
  <c r="Q54" i="1"/>
  <c r="T160" i="1"/>
  <c r="AB86" i="1"/>
  <c r="E258" i="1"/>
  <c r="AF283" i="1"/>
  <c r="AD138" i="1"/>
  <c r="E296" i="1"/>
  <c r="H200" i="1"/>
  <c r="G109" i="1"/>
  <c r="E77" i="1"/>
  <c r="G10" i="1"/>
  <c r="AL58" i="1"/>
  <c r="AO281" i="1"/>
  <c r="U28" i="1"/>
  <c r="AT46" i="1"/>
  <c r="R215" i="1"/>
  <c r="M84" i="1"/>
  <c r="AS18" i="1"/>
  <c r="L83" i="1"/>
  <c r="AB19" i="1"/>
  <c r="V85" i="1"/>
  <c r="AC36" i="1"/>
  <c r="AO99" i="1"/>
  <c r="AR35" i="1"/>
  <c r="AR285" i="1"/>
  <c r="AK109" i="1"/>
  <c r="AG24" i="1"/>
  <c r="I45" i="1"/>
  <c r="M90" i="1"/>
  <c r="AD295" i="1"/>
  <c r="AA74" i="1"/>
  <c r="AH121" i="1"/>
  <c r="Q100" i="1"/>
  <c r="AL93" i="1"/>
  <c r="AK162" i="1"/>
  <c r="N38" i="1"/>
  <c r="AL43" i="1"/>
  <c r="R293" i="1"/>
  <c r="N14" i="1"/>
  <c r="I41" i="1"/>
  <c r="R27" i="1"/>
  <c r="AR157" i="1"/>
  <c r="Z285" i="1"/>
  <c r="AA110" i="1"/>
  <c r="I36" i="1"/>
  <c r="AM60" i="1"/>
  <c r="L10" i="1"/>
  <c r="U197" i="1"/>
  <c r="AA103" i="1"/>
  <c r="P161" i="1"/>
  <c r="AB258" i="1"/>
  <c r="AG16" i="1"/>
  <c r="AS262" i="1"/>
  <c r="AM293" i="1"/>
  <c r="T293" i="1"/>
  <c r="AC27" i="1"/>
  <c r="AB43" i="1"/>
  <c r="J99" i="1"/>
  <c r="Z125" i="1"/>
  <c r="AA48" i="1"/>
  <c r="AL100" i="1"/>
  <c r="W58" i="1"/>
  <c r="N177" i="1"/>
  <c r="AB55" i="1"/>
  <c r="N10" i="1"/>
  <c r="AO19" i="1"/>
  <c r="V200" i="1"/>
  <c r="AA45" i="1"/>
  <c r="Y60" i="1"/>
  <c r="K306" i="1"/>
  <c r="I68" i="1"/>
  <c r="S28" i="1"/>
  <c r="L59" i="1"/>
  <c r="P93" i="1"/>
  <c r="E26" i="1"/>
  <c r="U36" i="1"/>
  <c r="M57" i="1"/>
  <c r="X46" i="1"/>
  <c r="V16" i="1"/>
  <c r="AK261" i="1"/>
  <c r="AK80" i="1"/>
  <c r="U77" i="1"/>
  <c r="AR36" i="1"/>
  <c r="I19" i="1"/>
  <c r="X263" i="1"/>
  <c r="Q285" i="1"/>
  <c r="Q91" i="1"/>
  <c r="AJ280" i="1"/>
  <c r="Y27" i="1"/>
  <c r="W21" i="1"/>
  <c r="AC12" i="1"/>
  <c r="AT282" i="1"/>
  <c r="T261" i="1"/>
  <c r="AD27" i="1"/>
  <c r="U58" i="1"/>
  <c r="AI35" i="1"/>
  <c r="S124" i="1"/>
  <c r="R17" i="1"/>
  <c r="S41" i="1"/>
  <c r="O295" i="1"/>
  <c r="AC13" i="1"/>
  <c r="L264" i="1"/>
  <c r="M11" i="1"/>
  <c r="H215" i="1"/>
  <c r="H162" i="1"/>
  <c r="AI12" i="1"/>
  <c r="AI294" i="1"/>
  <c r="O16" i="1"/>
  <c r="X306" i="1"/>
  <c r="U100" i="1"/>
  <c r="AD60" i="1"/>
  <c r="K85" i="1"/>
  <c r="AJ93" i="1"/>
  <c r="U84" i="1"/>
  <c r="AQ261" i="1"/>
  <c r="AP37" i="1"/>
  <c r="AQ13" i="1"/>
  <c r="AS104" i="1"/>
  <c r="K282" i="1"/>
  <c r="O234" i="1"/>
  <c r="AT43" i="1"/>
  <c r="D41" i="1"/>
  <c r="Y58" i="1"/>
  <c r="AQ90" i="1"/>
  <c r="AL138" i="1"/>
  <c r="S158" i="1"/>
  <c r="F56" i="1"/>
  <c r="H83" i="1"/>
  <c r="Y287" i="1"/>
  <c r="AJ91" i="1"/>
  <c r="D57" i="1"/>
  <c r="Q37" i="1"/>
  <c r="AE263" i="1"/>
  <c r="AN86" i="1"/>
  <c r="AK295" i="1"/>
  <c r="X234" i="1"/>
  <c r="AI120" i="1"/>
  <c r="U52" i="1"/>
  <c r="AQ83" i="1"/>
  <c r="AD84" i="1"/>
  <c r="AR284" i="1"/>
  <c r="AI125" i="1"/>
  <c r="AT20" i="1"/>
  <c r="T280" i="1"/>
  <c r="R261" i="1"/>
  <c r="AS68" i="1"/>
  <c r="D103" i="1"/>
  <c r="L274" i="1"/>
  <c r="AS17" i="1"/>
  <c r="AQ103" i="1"/>
  <c r="AA85" i="1"/>
  <c r="M60" i="1"/>
  <c r="AK198" i="1"/>
  <c r="AK103" i="1"/>
  <c r="Y154" i="1"/>
  <c r="K285" i="1"/>
  <c r="G178" i="1"/>
  <c r="AN24" i="1"/>
  <c r="N43" i="1"/>
  <c r="AQ86" i="1"/>
  <c r="H18" i="1"/>
  <c r="AF178" i="1"/>
  <c r="I40" i="1"/>
  <c r="N18" i="1"/>
  <c r="F137" i="1"/>
  <c r="AE137" i="1"/>
  <c r="AA52" i="1"/>
  <c r="AK60" i="1"/>
  <c r="AP280" i="1"/>
  <c r="AG197" i="1"/>
  <c r="Q293" i="1"/>
  <c r="N162" i="1"/>
  <c r="AI46" i="1"/>
  <c r="AR197" i="1"/>
  <c r="M28" i="1"/>
  <c r="AP18" i="1"/>
  <c r="AP71" i="1"/>
  <c r="Z90" i="1"/>
  <c r="G294" i="1"/>
  <c r="AS70" i="1"/>
  <c r="AR54" i="1"/>
  <c r="Y17" i="1"/>
  <c r="L99" i="1"/>
  <c r="AJ17" i="1"/>
  <c r="Z70" i="1"/>
  <c r="N124" i="1"/>
  <c r="AB45" i="1"/>
  <c r="AK283" i="1"/>
  <c r="AT80" i="1"/>
  <c r="H70" i="1"/>
  <c r="AQ138" i="1"/>
  <c r="AC45" i="1"/>
  <c r="AB109" i="1"/>
  <c r="AQ24" i="1"/>
  <c r="AM83" i="1"/>
  <c r="W287" i="1"/>
  <c r="H139" i="1"/>
  <c r="W27" i="1"/>
  <c r="AD285" i="1"/>
  <c r="AL103" i="1"/>
  <c r="R91" i="1"/>
  <c r="W275" i="1"/>
  <c r="F19" i="1"/>
  <c r="W11" i="1"/>
  <c r="AK13" i="1"/>
  <c r="P178" i="1"/>
  <c r="F36" i="1"/>
  <c r="U161" i="1"/>
  <c r="AO125" i="1"/>
  <c r="AD262" i="1"/>
  <c r="K84" i="1"/>
  <c r="S234" i="1"/>
  <c r="Z280" i="1"/>
  <c r="AE100" i="1"/>
  <c r="X21" i="1"/>
  <c r="P85" i="1"/>
  <c r="F52" i="1"/>
  <c r="Y52" i="1"/>
  <c r="G37" i="1"/>
  <c r="P38" i="1"/>
  <c r="R287" i="1"/>
  <c r="AS125" i="1"/>
  <c r="D296" i="1"/>
  <c r="V48" i="1"/>
  <c r="AA90" i="1"/>
  <c r="AK28" i="1"/>
  <c r="AK121" i="1"/>
  <c r="AM280" i="1"/>
  <c r="P282" i="1"/>
  <c r="AC215" i="1"/>
  <c r="AA41" i="1"/>
  <c r="P41" i="1"/>
  <c r="N83" i="1"/>
  <c r="W134" i="1"/>
  <c r="F24" i="1"/>
  <c r="AK95" i="1"/>
  <c r="AF80" i="1"/>
  <c r="AH70" i="1"/>
  <c r="AE26" i="1"/>
  <c r="U294" i="1"/>
  <c r="AE177" i="1"/>
  <c r="F259" i="1"/>
  <c r="AL134" i="1"/>
  <c r="AM138" i="1"/>
  <c r="D70" i="1"/>
  <c r="F54" i="1"/>
  <c r="AK71" i="1"/>
  <c r="O56" i="1"/>
  <c r="S48" i="1"/>
  <c r="AN100" i="1"/>
  <c r="J179" i="1"/>
  <c r="T95" i="1"/>
  <c r="AB16" i="1"/>
  <c r="W17" i="1"/>
  <c r="J95" i="1"/>
  <c r="R111" i="1"/>
  <c r="M197" i="1"/>
  <c r="L38" i="1"/>
  <c r="Z158" i="1"/>
  <c r="Z80" i="1"/>
  <c r="T123" i="1"/>
  <c r="L281" i="1"/>
  <c r="AT36" i="1"/>
  <c r="V134" i="1"/>
  <c r="S287" i="1"/>
  <c r="AN77" i="1"/>
  <c r="G78" i="1"/>
  <c r="K103" i="1"/>
  <c r="U40" i="1"/>
  <c r="AA80" i="1"/>
  <c r="W48" i="1"/>
  <c r="L120" i="1"/>
  <c r="N109" i="1"/>
  <c r="AC91" i="1"/>
  <c r="Z139" i="1"/>
  <c r="D200" i="1"/>
  <c r="AA112" i="1"/>
  <c r="AF134" i="1"/>
  <c r="O54" i="1"/>
  <c r="G27" i="1"/>
  <c r="AL54" i="1"/>
  <c r="F11" i="1"/>
  <c r="E30" i="1"/>
  <c r="AL139" i="1"/>
  <c r="AD83" i="1"/>
  <c r="AA177" i="1"/>
  <c r="X287" i="1"/>
  <c r="K83" i="1"/>
  <c r="J294" i="1"/>
  <c r="AC18" i="1"/>
  <c r="AM36" i="1"/>
  <c r="P13" i="1"/>
  <c r="Q139" i="1"/>
  <c r="I35" i="1"/>
  <c r="AA258" i="1"/>
  <c r="V109" i="1"/>
  <c r="AB162" i="1"/>
  <c r="V111" i="1"/>
  <c r="H75" i="1"/>
  <c r="O112" i="1"/>
  <c r="AA259" i="1"/>
  <c r="AS259" i="1"/>
  <c r="I48" i="1"/>
  <c r="AJ90" i="1"/>
  <c r="T139" i="1"/>
  <c r="H41" i="1"/>
  <c r="W198" i="1"/>
  <c r="D262" i="1"/>
  <c r="AQ264" i="1"/>
  <c r="O259" i="1"/>
  <c r="M295" i="1"/>
  <c r="H15" i="1"/>
  <c r="AD35" i="1"/>
  <c r="V38" i="1"/>
  <c r="T57" i="1"/>
  <c r="E111" i="1"/>
  <c r="W296" i="1"/>
  <c r="AS283" i="1"/>
  <c r="R280" i="1"/>
  <c r="J306" i="1"/>
  <c r="AT121" i="1"/>
  <c r="L138" i="1"/>
  <c r="H34" i="1"/>
  <c r="AM158" i="1"/>
  <c r="H93" i="1"/>
  <c r="AB111" i="1"/>
  <c r="H43" i="1"/>
  <c r="I112" i="1"/>
  <c r="Z23" i="1"/>
  <c r="AE79" i="1"/>
  <c r="AG19" i="1"/>
  <c r="W295" i="1"/>
  <c r="X12" i="1"/>
  <c r="AL11" i="1"/>
  <c r="R11" i="1"/>
  <c r="H24" i="1"/>
  <c r="AQ34" i="1"/>
  <c r="AI26" i="1"/>
  <c r="V36" i="1"/>
  <c r="AQ71" i="1"/>
  <c r="AS78" i="1"/>
  <c r="W43" i="1"/>
  <c r="AC306" i="1"/>
  <c r="AL95" i="1"/>
  <c r="Q18" i="1"/>
  <c r="J93" i="1"/>
  <c r="U200" i="1"/>
  <c r="AB110" i="1"/>
  <c r="D100" i="1"/>
  <c r="F17" i="1"/>
  <c r="AT294" i="1"/>
  <c r="AF124" i="1"/>
  <c r="AI40" i="1"/>
  <c r="T138" i="1"/>
  <c r="J52" i="1"/>
  <c r="AN198" i="1"/>
  <c r="AT264" i="1"/>
  <c r="AI293" i="1"/>
  <c r="P27" i="1"/>
  <c r="AJ123" i="1"/>
  <c r="AQ178" i="1"/>
  <c r="AS138" i="1"/>
  <c r="AI285" i="1"/>
  <c r="AP281" i="1"/>
  <c r="AD263" i="1"/>
  <c r="M198" i="1"/>
  <c r="R158" i="1"/>
  <c r="T24" i="1"/>
  <c r="AS35" i="1"/>
  <c r="AN80" i="1"/>
  <c r="I157" i="1"/>
  <c r="AN20" i="1"/>
  <c r="K60" i="1"/>
  <c r="J134" i="1"/>
  <c r="AF55" i="1"/>
  <c r="AR15" i="1"/>
  <c r="AT45" i="1"/>
  <c r="N28" i="1"/>
  <c r="K162" i="1"/>
  <c r="P104" i="1"/>
  <c r="R134" i="1"/>
  <c r="AH68" i="1"/>
  <c r="Q287" i="1"/>
  <c r="AJ95" i="1"/>
  <c r="P54" i="1"/>
  <c r="AI34" i="1"/>
  <c r="AA139" i="1"/>
  <c r="L90" i="1"/>
  <c r="D259" i="1"/>
  <c r="AR48" i="1"/>
  <c r="I197" i="1"/>
  <c r="AQ59" i="1"/>
  <c r="AP95" i="1"/>
  <c r="AP93" i="1"/>
  <c r="AE35" i="1"/>
  <c r="AE37" i="1"/>
  <c r="E61" i="1"/>
  <c r="AA70" i="1"/>
  <c r="AJ112" i="1"/>
  <c r="K264" i="1"/>
  <c r="P293" i="1"/>
  <c r="AN46" i="1"/>
  <c r="AC262" i="1"/>
  <c r="P198" i="1"/>
  <c r="AM12" i="1"/>
  <c r="O36" i="1"/>
  <c r="AQ125" i="1"/>
  <c r="Z52" i="1"/>
  <c r="P14" i="1"/>
  <c r="L295" i="1"/>
  <c r="P162" i="1"/>
  <c r="D28" i="1"/>
  <c r="M111" i="1"/>
  <c r="AC112" i="1"/>
  <c r="T41" i="1"/>
  <c r="AI200" i="1"/>
  <c r="AQ104" i="1"/>
  <c r="AO68" i="1"/>
  <c r="AL38" i="1"/>
  <c r="AE42" i="1"/>
  <c r="H26" i="1"/>
  <c r="D138" i="1"/>
  <c r="W85" i="1"/>
  <c r="V27" i="1"/>
  <c r="F283" i="1"/>
  <c r="V280" i="1"/>
  <c r="Z137" i="1"/>
  <c r="AN36" i="1"/>
  <c r="J124" i="1"/>
  <c r="L57" i="1"/>
  <c r="E123" i="1"/>
  <c r="H68" i="1"/>
  <c r="AD120" i="1"/>
  <c r="AR111" i="1"/>
  <c r="H264" i="1"/>
  <c r="Q197" i="1"/>
  <c r="AJ137" i="1"/>
  <c r="AB295" i="1"/>
  <c r="F120" i="1"/>
  <c r="AN55" i="1"/>
  <c r="AQ260" i="1"/>
  <c r="AK93" i="1"/>
  <c r="AQ36" i="1"/>
  <c r="AQ121" i="1"/>
  <c r="G57" i="1"/>
  <c r="O93" i="1"/>
  <c r="AM111" i="1"/>
  <c r="P30" i="1"/>
  <c r="AL125" i="1"/>
  <c r="AS38" i="1"/>
  <c r="AQ54" i="1"/>
  <c r="AJ124" i="1"/>
  <c r="AD55" i="1"/>
  <c r="R60" i="1"/>
  <c r="V30" i="1"/>
  <c r="O77" i="1"/>
  <c r="AN61" i="1"/>
  <c r="AS20" i="1"/>
  <c r="K93" i="1"/>
  <c r="W28" i="1"/>
  <c r="AN57" i="1"/>
  <c r="T109" i="1"/>
  <c r="AF33" i="1"/>
  <c r="G120" i="1"/>
  <c r="AI57" i="1"/>
  <c r="AE91" i="1"/>
  <c r="F95" i="1"/>
  <c r="AA19" i="1"/>
  <c r="L198" i="1"/>
  <c r="AN120" i="1"/>
  <c r="AS90" i="1"/>
  <c r="AN21" i="1"/>
  <c r="M104" i="1"/>
  <c r="AS27" i="1"/>
  <c r="AP36" i="1"/>
  <c r="AP78" i="1"/>
  <c r="AN13" i="1"/>
  <c r="R198" i="1"/>
  <c r="AM259" i="1"/>
  <c r="X134" i="1"/>
  <c r="D264" i="1"/>
  <c r="T46" i="1"/>
  <c r="AO280" i="1"/>
  <c r="S306" i="1"/>
  <c r="D13" i="1"/>
  <c r="G99" i="1"/>
  <c r="AG58" i="1"/>
  <c r="AL121" i="1"/>
  <c r="V285" i="1"/>
  <c r="Z71" i="1"/>
  <c r="AQ294" i="1"/>
  <c r="Y282" i="1"/>
  <c r="D293" i="1"/>
  <c r="U75" i="1"/>
  <c r="P20" i="1"/>
  <c r="H60" i="1"/>
  <c r="AA42" i="1"/>
  <c r="K158" i="1"/>
  <c r="AJ100" i="1"/>
  <c r="Z157" i="1"/>
  <c r="AE306" i="1"/>
  <c r="AP12" i="1"/>
  <c r="AP139" i="1"/>
  <c r="AH38" i="1"/>
  <c r="I111" i="1"/>
  <c r="AB38" i="1"/>
  <c r="J121" i="1"/>
  <c r="AA21" i="1"/>
  <c r="L19" i="1"/>
  <c r="E293" i="1"/>
  <c r="V283" i="1"/>
  <c r="D258" i="1"/>
  <c r="F104" i="1"/>
  <c r="AL295" i="1"/>
  <c r="AK287" i="1"/>
  <c r="AN26" i="1"/>
  <c r="Y71" i="1"/>
  <c r="D104" i="1"/>
  <c r="I178" i="1"/>
  <c r="AF70" i="1"/>
  <c r="AP138" i="1"/>
  <c r="AC99" i="1"/>
  <c r="G103" i="1"/>
  <c r="M61" i="1"/>
  <c r="F41" i="1"/>
  <c r="AM91" i="1"/>
  <c r="AI100" i="1"/>
  <c r="AN75" i="1"/>
  <c r="AF28" i="1"/>
  <c r="AJ35" i="1"/>
  <c r="Q35" i="1"/>
  <c r="AP160" i="1"/>
  <c r="P125" i="1"/>
  <c r="N56" i="1"/>
  <c r="L262" i="1"/>
  <c r="K109" i="1"/>
  <c r="H61" i="1"/>
  <c r="K123" i="1"/>
  <c r="T93" i="1"/>
  <c r="AE46" i="1"/>
  <c r="AC260" i="1"/>
  <c r="AM48" i="1"/>
  <c r="AQ40" i="1"/>
  <c r="AK125" i="1"/>
  <c r="X157" i="1"/>
  <c r="Z18" i="1"/>
  <c r="U158" i="1"/>
  <c r="K71" i="1"/>
  <c r="O282" i="1"/>
  <c r="AM55" i="1"/>
  <c r="R201" i="1"/>
  <c r="M18" i="1"/>
  <c r="AO45" i="1"/>
  <c r="V28" i="1"/>
  <c r="AE134" i="1"/>
  <c r="AH179" i="1"/>
  <c r="AC21" i="1"/>
  <c r="I60" i="1"/>
  <c r="AG282" i="1"/>
  <c r="L80" i="1"/>
  <c r="X262" i="1"/>
  <c r="Y35" i="1"/>
  <c r="K56" i="1"/>
  <c r="AN234" i="1"/>
  <c r="AP134" i="1"/>
  <c r="J86" i="1"/>
  <c r="AQ46" i="1"/>
  <c r="AG287" i="1"/>
  <c r="I100" i="1"/>
  <c r="M139" i="1"/>
  <c r="AE259" i="1"/>
  <c r="S11" i="1"/>
  <c r="AO26" i="1"/>
  <c r="AK178" i="1"/>
  <c r="AC154" i="1"/>
  <c r="M40" i="1"/>
  <c r="Z197" i="1"/>
  <c r="AQ84" i="1"/>
  <c r="J18" i="1"/>
  <c r="AD43" i="1"/>
  <c r="AK24" i="1"/>
  <c r="M234" i="1"/>
  <c r="AE19" i="1"/>
  <c r="AR42" i="1"/>
  <c r="F71" i="1"/>
  <c r="AK263" i="1"/>
  <c r="AF54" i="1"/>
  <c r="AT52" i="1"/>
  <c r="V93" i="1"/>
  <c r="E95" i="1"/>
  <c r="S27" i="1"/>
  <c r="AK200" i="1"/>
  <c r="M20" i="1"/>
  <c r="U103" i="1"/>
  <c r="R100" i="1"/>
  <c r="L95" i="1"/>
  <c r="AJ58" i="1"/>
  <c r="Z198" i="1"/>
  <c r="O74" i="1"/>
  <c r="AD41" i="1"/>
  <c r="AN27" i="1"/>
  <c r="AE83" i="1"/>
  <c r="P139" i="1"/>
  <c r="N137" i="1"/>
  <c r="AJ283" i="1"/>
  <c r="K12" i="1"/>
  <c r="AT95" i="1"/>
  <c r="AB178" i="1"/>
  <c r="L40" i="1"/>
  <c r="AA281" i="1"/>
  <c r="Y83" i="1"/>
  <c r="Q123" i="1"/>
  <c r="T45" i="1"/>
  <c r="Z24" i="1"/>
  <c r="R139" i="1"/>
  <c r="AM37" i="1"/>
  <c r="M281" i="1"/>
  <c r="AK154" i="1"/>
  <c r="AR61" i="1"/>
  <c r="AB57" i="1"/>
  <c r="I234" i="1"/>
  <c r="H295" i="1"/>
  <c r="K24" i="1"/>
  <c r="W33" i="1"/>
  <c r="G33" i="1"/>
  <c r="AR280" i="1"/>
  <c r="AC275" i="1"/>
  <c r="AN59" i="1"/>
  <c r="Q38" i="1"/>
  <c r="AQ17" i="1"/>
  <c r="O21" i="1"/>
  <c r="H23" i="1"/>
  <c r="O197" i="1"/>
  <c r="T84" i="1"/>
  <c r="F57" i="1"/>
  <c r="S52" i="1"/>
  <c r="AM162" i="1"/>
  <c r="AF275" i="1"/>
  <c r="AN19" i="1"/>
  <c r="E110" i="1"/>
  <c r="L280" i="1"/>
  <c r="AK197" i="1"/>
  <c r="I109" i="1"/>
  <c r="W90" i="1"/>
  <c r="J103" i="1"/>
  <c r="AA34" i="1"/>
  <c r="AT120" i="1"/>
  <c r="AB60" i="1"/>
  <c r="R120" i="1"/>
  <c r="AG13" i="1"/>
  <c r="L75" i="1"/>
  <c r="AL160" i="1"/>
  <c r="V262" i="1"/>
  <c r="AG34" i="1"/>
  <c r="M68" i="1"/>
  <c r="N55" i="1"/>
  <c r="AK84" i="1"/>
  <c r="S80" i="1"/>
  <c r="AC285" i="1"/>
  <c r="W109" i="1"/>
  <c r="O60" i="1"/>
  <c r="F42" i="1"/>
  <c r="E158" i="1"/>
  <c r="AA121" i="1"/>
  <c r="AL109" i="1"/>
  <c r="AQ61" i="1"/>
  <c r="AC121" i="1"/>
  <c r="AB75" i="1"/>
  <c r="AP295" i="1"/>
  <c r="T34" i="1"/>
  <c r="K42" i="1"/>
  <c r="F109" i="1"/>
  <c r="W45" i="1"/>
  <c r="X120" i="1"/>
  <c r="N178" i="1"/>
  <c r="R295" i="1"/>
  <c r="AB100" i="1"/>
  <c r="AL251" i="1"/>
  <c r="AL83" i="1"/>
  <c r="O11" i="1"/>
  <c r="AQ283" i="1"/>
  <c r="AN296" i="1"/>
  <c r="J198" i="1"/>
  <c r="AQ281" i="1"/>
  <c r="K79" i="1"/>
  <c r="AK74" i="1"/>
  <c r="N261" i="1"/>
  <c r="V74" i="1"/>
  <c r="AQ37" i="1"/>
  <c r="AJ296" i="1"/>
  <c r="L45" i="1"/>
  <c r="AI61" i="1"/>
  <c r="AS162" i="1"/>
  <c r="AI110" i="1"/>
  <c r="D80" i="1"/>
  <c r="T264" i="1"/>
  <c r="R285" i="1"/>
  <c r="AB261" i="1"/>
  <c r="F90" i="1"/>
  <c r="AT41" i="1"/>
  <c r="AM137" i="1"/>
  <c r="AG264" i="1"/>
  <c r="I275" i="1"/>
  <c r="S283" i="1"/>
  <c r="R38" i="1"/>
  <c r="AG41" i="1"/>
  <c r="U160" i="1"/>
  <c r="D37" i="1"/>
  <c r="D284" i="1"/>
  <c r="AR125" i="1"/>
  <c r="AF293" i="1"/>
  <c r="AN41" i="1"/>
  <c r="F294" i="1"/>
  <c r="L42" i="1"/>
  <c r="AG284" i="1"/>
  <c r="N36" i="1"/>
  <c r="AJ281" i="1"/>
  <c r="S197" i="1"/>
  <c r="AQ42" i="1"/>
  <c r="AG14" i="1"/>
  <c r="H17" i="1"/>
  <c r="U138" i="1"/>
  <c r="AC103" i="1"/>
  <c r="K17" i="1"/>
  <c r="AP15" i="1"/>
  <c r="AE61" i="1"/>
  <c r="V14" i="1"/>
  <c r="J260" i="1"/>
  <c r="AT111" i="1"/>
  <c r="F85" i="1"/>
  <c r="S77" i="1"/>
  <c r="AP104" i="1"/>
  <c r="AA57" i="1"/>
  <c r="K21" i="1"/>
  <c r="I179" i="1"/>
  <c r="P259" i="1"/>
  <c r="AA260" i="1"/>
  <c r="AG90" i="1"/>
  <c r="AD33" i="1"/>
  <c r="Z111" i="1"/>
  <c r="V52" i="1"/>
  <c r="H56" i="1"/>
  <c r="E154" i="1"/>
  <c r="AK99" i="1"/>
  <c r="S95" i="1"/>
  <c r="AC79" i="1"/>
  <c r="AA104" i="1"/>
  <c r="AT85" i="1"/>
  <c r="AQ296" i="1"/>
  <c r="J43" i="1"/>
  <c r="AB177" i="1"/>
  <c r="AK160" i="1"/>
  <c r="AB79" i="1"/>
  <c r="Q295" i="1"/>
  <c r="Z306" i="1"/>
  <c r="E28" i="1"/>
  <c r="V12" i="1"/>
  <c r="AE293" i="1"/>
  <c r="AG157" i="1"/>
  <c r="O40" i="1"/>
  <c r="H261" i="1"/>
  <c r="AA43" i="1"/>
  <c r="V99" i="1"/>
  <c r="U179" i="1"/>
  <c r="AH30" i="1"/>
  <c r="D45" i="1"/>
  <c r="U18" i="1"/>
  <c r="AL59" i="1"/>
  <c r="Q11" i="1"/>
  <c r="AM123" i="1"/>
  <c r="G34" i="1"/>
  <c r="AL60" i="1"/>
  <c r="Y158" i="1"/>
  <c r="E56" i="1"/>
  <c r="AQ56" i="1"/>
  <c r="AG27" i="1"/>
  <c r="AR137" i="1"/>
  <c r="T74" i="1"/>
  <c r="K37" i="1"/>
  <c r="P36" i="1"/>
  <c r="F13" i="1"/>
  <c r="AS13" i="1"/>
  <c r="AR162" i="1"/>
  <c r="I103" i="1"/>
  <c r="AS24" i="1"/>
  <c r="L13" i="1"/>
  <c r="H35" i="1"/>
  <c r="AD30" i="1"/>
  <c r="W125" i="1"/>
  <c r="AA160" i="1"/>
  <c r="G15" i="1"/>
  <c r="AI21" i="1"/>
  <c r="X111" i="1"/>
  <c r="H251" i="1"/>
  <c r="L125" i="1"/>
  <c r="J201" i="1"/>
  <c r="AC281" i="1"/>
  <c r="AM179" i="1"/>
  <c r="M23" i="1"/>
  <c r="O41" i="1"/>
  <c r="AF34" i="1"/>
  <c r="AB37" i="1"/>
  <c r="D177" i="1"/>
  <c r="I139" i="1"/>
  <c r="X71" i="1"/>
  <c r="Z56" i="1"/>
  <c r="H262" i="1"/>
  <c r="AB121" i="1"/>
  <c r="AQ68" i="1"/>
  <c r="AG48" i="1"/>
  <c r="AM285" i="1"/>
  <c r="O264" i="1"/>
  <c r="AI36" i="1"/>
  <c r="AR251" i="1"/>
  <c r="W60" i="1"/>
  <c r="AI281" i="1"/>
  <c r="AD52" i="1"/>
  <c r="AC57" i="1"/>
  <c r="M138" i="1"/>
  <c r="AD112" i="1"/>
  <c r="M27" i="1"/>
  <c r="I27" i="1"/>
  <c r="AI38" i="1"/>
  <c r="F162" i="1"/>
  <c r="AD157" i="1"/>
  <c r="M78" i="1"/>
  <c r="AI70" i="1"/>
  <c r="AJ201" i="1"/>
  <c r="AC46" i="1"/>
  <c r="I78" i="1"/>
  <c r="AM74" i="1"/>
  <c r="G104" i="1"/>
  <c r="AL75" i="1"/>
  <c r="K294" i="1"/>
  <c r="Z11" i="1"/>
  <c r="X41" i="1"/>
  <c r="Z48" i="1"/>
  <c r="P274" i="1"/>
  <c r="AO177" i="1"/>
  <c r="X295" i="1"/>
  <c r="U38" i="1"/>
  <c r="AA125" i="1"/>
  <c r="G282" i="1"/>
  <c r="AN30" i="1"/>
  <c r="U104" i="1"/>
  <c r="V70" i="1"/>
  <c r="N306" i="1"/>
  <c r="AH79" i="1"/>
  <c r="AE295" i="1"/>
  <c r="L74" i="1"/>
  <c r="N34" i="1"/>
  <c r="K295" i="1"/>
  <c r="AF61" i="1"/>
  <c r="D15" i="1"/>
  <c r="AP261" i="1"/>
  <c r="AT83" i="1"/>
  <c r="AQ295" i="1"/>
  <c r="AH103" i="1"/>
  <c r="W79" i="1"/>
  <c r="X42" i="1"/>
  <c r="AJ84" i="1"/>
  <c r="Q160" i="1"/>
  <c r="Q178" i="1"/>
  <c r="S160" i="1"/>
  <c r="AT139" i="1"/>
  <c r="AO38" i="1"/>
  <c r="G12" i="1"/>
  <c r="AG20" i="1"/>
  <c r="K121" i="1"/>
  <c r="R23" i="1"/>
  <c r="AB42" i="1"/>
  <c r="U283" i="1"/>
  <c r="AL48" i="1"/>
  <c r="N15" i="1"/>
  <c r="R157" i="1"/>
  <c r="AG74" i="1"/>
  <c r="Y86" i="1"/>
  <c r="AQ157" i="1"/>
  <c r="R13" i="1"/>
  <c r="M162" i="1"/>
  <c r="AG154" i="1"/>
  <c r="K77" i="1"/>
  <c r="L162" i="1"/>
  <c r="O110" i="1"/>
  <c r="AK284" i="1"/>
  <c r="AL57" i="1"/>
  <c r="AF198" i="1"/>
  <c r="AG110" i="1"/>
  <c r="Y26" i="1"/>
  <c r="AI112" i="1"/>
  <c r="AQ57" i="1"/>
  <c r="AP74" i="1"/>
  <c r="AE11" i="1"/>
  <c r="I86" i="1"/>
  <c r="F123" i="1"/>
  <c r="Y200" i="1"/>
  <c r="AC84" i="1"/>
  <c r="AN74" i="1"/>
  <c r="E34" i="1"/>
  <c r="AP293" i="1"/>
  <c r="AF26" i="1"/>
  <c r="I177" i="1"/>
  <c r="U282" i="1"/>
  <c r="AD177" i="1"/>
  <c r="AM34" i="1"/>
  <c r="L84" i="1"/>
  <c r="AD21" i="1"/>
  <c r="P45" i="1"/>
  <c r="AD14" i="1"/>
  <c r="AR28" i="1"/>
  <c r="AN260" i="1"/>
  <c r="AN154" i="1"/>
  <c r="AA13" i="1"/>
  <c r="Q179" i="1"/>
  <c r="S35" i="1"/>
  <c r="P75" i="1"/>
  <c r="P158" i="1"/>
  <c r="F58" i="1"/>
  <c r="AP283" i="1"/>
  <c r="AO48" i="1"/>
  <c r="I71" i="1"/>
  <c r="AT263" i="1"/>
  <c r="Y57" i="1"/>
  <c r="AR75" i="1"/>
  <c r="AF84" i="1"/>
  <c r="O57" i="1"/>
  <c r="AK280" i="1"/>
  <c r="H58" i="1"/>
  <c r="AI52" i="1"/>
  <c r="AG261" i="1"/>
  <c r="T179" i="1"/>
  <c r="Q43" i="1"/>
  <c r="AD10" i="1"/>
  <c r="AC80" i="1"/>
  <c r="AS137" i="1"/>
  <c r="AS60" i="1"/>
  <c r="I16" i="1"/>
  <c r="O284" i="1"/>
  <c r="AK18" i="1"/>
  <c r="P91" i="1"/>
  <c r="M306" i="1"/>
  <c r="W78" i="1"/>
  <c r="M35" i="1"/>
  <c r="H37" i="1"/>
  <c r="AS111" i="1"/>
  <c r="N134" i="1"/>
  <c r="AO120" i="1"/>
  <c r="G83" i="1"/>
  <c r="AJ60" i="1"/>
  <c r="J282" i="1"/>
  <c r="AL19" i="1"/>
  <c r="X28" i="1"/>
  <c r="AK293" i="1"/>
  <c r="AJ302" i="1"/>
  <c r="AK45" i="1"/>
  <c r="AL15" i="1"/>
  <c r="AL70" i="1"/>
  <c r="E35" i="1"/>
  <c r="E45" i="1"/>
  <c r="R263" i="1"/>
  <c r="N215" i="1"/>
  <c r="AP197" i="1"/>
  <c r="T10" i="1"/>
  <c r="AR110" i="1"/>
  <c r="AT109" i="1"/>
  <c r="AJ295" i="1"/>
  <c r="AI48" i="1"/>
  <c r="N54" i="1"/>
  <c r="AM68" i="1"/>
  <c r="X58" i="1"/>
  <c r="AL120" i="1"/>
  <c r="AR55" i="1"/>
  <c r="J17" i="1"/>
  <c r="AE121" i="1"/>
  <c r="AL260" i="1"/>
  <c r="O24" i="1"/>
  <c r="R45" i="1"/>
  <c r="T201" i="1"/>
  <c r="V198" i="1"/>
  <c r="S111" i="1"/>
  <c r="AT33" i="1"/>
  <c r="P55" i="1"/>
  <c r="P197" i="1"/>
  <c r="AN12" i="1"/>
  <c r="O200" i="1"/>
  <c r="D154" i="1"/>
  <c r="AS160" i="1"/>
  <c r="U78" i="1"/>
  <c r="AN302" i="1"/>
  <c r="E124" i="1"/>
  <c r="U111" i="1"/>
  <c r="T284" i="1"/>
  <c r="AE125" i="1"/>
  <c r="Q161" i="1"/>
  <c r="AE40" i="1"/>
  <c r="T42" i="1"/>
  <c r="Y70" i="1"/>
  <c r="T198" i="1"/>
  <c r="AN134" i="1"/>
  <c r="V177" i="1"/>
  <c r="AK48" i="1"/>
  <c r="AT281" i="1"/>
  <c r="AO58" i="1"/>
  <c r="M109" i="1"/>
  <c r="J13" i="1"/>
  <c r="AC34" i="1"/>
  <c r="O84" i="1"/>
  <c r="AG200" i="1"/>
  <c r="P17" i="1"/>
  <c r="AH282" i="1"/>
  <c r="U70" i="1"/>
  <c r="F15" i="1"/>
  <c r="V11" i="1"/>
  <c r="AT293" i="1"/>
  <c r="I20" i="1"/>
  <c r="AT68" i="1"/>
  <c r="T154" i="1"/>
  <c r="S258" i="1"/>
  <c r="W52" i="1"/>
  <c r="L54" i="1"/>
  <c r="AA264" i="1"/>
  <c r="O263" i="1"/>
  <c r="AG111" i="1"/>
  <c r="Y79" i="1"/>
  <c r="S37" i="1"/>
  <c r="X78" i="1"/>
  <c r="S59" i="1"/>
  <c r="K11" i="1"/>
  <c r="AE38" i="1"/>
  <c r="Y137" i="1"/>
  <c r="N48" i="1"/>
  <c r="AM296" i="1"/>
  <c r="AL158" i="1"/>
  <c r="E100" i="1"/>
  <c r="AL24" i="1"/>
  <c r="T295" i="1"/>
  <c r="AA283" i="1"/>
  <c r="R99" i="1"/>
  <c r="AA79" i="1"/>
  <c r="X283" i="1"/>
  <c r="P19" i="1"/>
  <c r="AQ55" i="1"/>
  <c r="S100" i="1"/>
  <c r="AO75" i="1"/>
  <c r="I215" i="1"/>
  <c r="F177" i="1"/>
  <c r="AL56" i="1"/>
  <c r="U123" i="1"/>
  <c r="T19" i="1"/>
  <c r="AH21" i="1"/>
  <c r="S71" i="1"/>
  <c r="AT123" i="1"/>
  <c r="Y90" i="1"/>
  <c r="AG120" i="1"/>
  <c r="T26" i="1"/>
  <c r="R48" i="1"/>
  <c r="AL55" i="1"/>
  <c r="I61" i="1"/>
  <c r="Z59" i="1"/>
  <c r="AR16" i="1"/>
  <c r="AO104" i="1"/>
  <c r="Z26" i="1"/>
  <c r="AE75" i="1"/>
  <c r="D10" i="1"/>
  <c r="U93" i="1"/>
  <c r="AM104" i="1"/>
  <c r="AT71" i="1"/>
  <c r="AQ95" i="1"/>
  <c r="W77" i="1"/>
  <c r="AG75" i="1"/>
  <c r="H16" i="1"/>
  <c r="R55" i="1"/>
  <c r="AR58" i="1"/>
  <c r="Z112" i="1"/>
  <c r="O61" i="1"/>
  <c r="Z123" i="1"/>
  <c r="R75" i="1"/>
  <c r="AS23" i="1"/>
  <c r="W111" i="1"/>
  <c r="AO14" i="1"/>
  <c r="Y77" i="1"/>
  <c r="D283" i="1"/>
  <c r="AT295" i="1"/>
  <c r="H263" i="1"/>
  <c r="AR139" i="1"/>
  <c r="K33" i="1"/>
  <c r="AR30" i="1"/>
  <c r="AM283" i="1"/>
  <c r="AA123" i="1"/>
  <c r="AS93" i="1"/>
  <c r="X43" i="1"/>
  <c r="AT55" i="1"/>
  <c r="F100" i="1"/>
  <c r="AC111" i="1"/>
  <c r="S121" i="1"/>
  <c r="Y34" i="1"/>
  <c r="J158" i="1"/>
  <c r="AC287" i="1"/>
  <c r="K54" i="1"/>
  <c r="AC90" i="1"/>
  <c r="AA35" i="1"/>
  <c r="AI71" i="1"/>
  <c r="X296" i="1"/>
  <c r="J59" i="1"/>
  <c r="AB158" i="1"/>
  <c r="AN104" i="1"/>
  <c r="AG80" i="1"/>
  <c r="AS36" i="1"/>
  <c r="AP16" i="1"/>
  <c r="P35" i="1"/>
  <c r="R43" i="1"/>
  <c r="AQ23" i="1"/>
  <c r="AS54" i="1"/>
  <c r="AE71" i="1"/>
  <c r="J295" i="1"/>
  <c r="D83" i="1"/>
  <c r="AO138" i="1"/>
  <c r="AD306" i="1"/>
  <c r="AK177" i="1"/>
  <c r="G86" i="1"/>
  <c r="AQ27" i="1"/>
  <c r="AT124" i="1"/>
  <c r="AB11" i="1"/>
  <c r="Z287" i="1"/>
  <c r="S99" i="1"/>
  <c r="AT259" i="1"/>
  <c r="S42" i="1"/>
  <c r="G234" i="1"/>
  <c r="AF68" i="1"/>
  <c r="E161" i="1"/>
  <c r="G24" i="1"/>
  <c r="T263" i="1"/>
  <c r="V56" i="1"/>
  <c r="AG125" i="1"/>
  <c r="E86" i="1"/>
  <c r="AJ68" i="1"/>
  <c r="AF154" i="1"/>
  <c r="AA14" i="1"/>
  <c r="Y28" i="1"/>
  <c r="AR134" i="1"/>
  <c r="W12" i="1"/>
  <c r="G177" i="1"/>
  <c r="K138" i="1"/>
  <c r="U281" i="1"/>
  <c r="AG134" i="1"/>
  <c r="AP84" i="1"/>
  <c r="W281" i="1"/>
  <c r="O42" i="1"/>
  <c r="AF19" i="1"/>
  <c r="E14" i="1"/>
  <c r="AE110" i="1"/>
  <c r="H103" i="1"/>
  <c r="AT260" i="1"/>
  <c r="G91" i="1"/>
  <c r="AS71" i="1"/>
  <c r="AL287" i="1"/>
  <c r="AJ11" i="1"/>
  <c r="AN103" i="1"/>
  <c r="P137" i="1"/>
  <c r="AO295" i="1"/>
  <c r="V35" i="1"/>
  <c r="X259" i="1"/>
  <c r="AQ162" i="1"/>
  <c r="G263" i="1"/>
  <c r="D287" i="1"/>
  <c r="AJ38" i="1"/>
  <c r="AT57" i="1"/>
  <c r="L56" i="1"/>
  <c r="AH264" i="1"/>
  <c r="AE33" i="1"/>
  <c r="AD13" i="1"/>
  <c r="J251" i="1"/>
  <c r="U26" i="1"/>
  <c r="E294" i="1"/>
  <c r="AJ30" i="1"/>
  <c r="V54" i="1"/>
  <c r="W16" i="1"/>
  <c r="AR201" i="1"/>
  <c r="AE280" i="1"/>
  <c r="I83" i="1"/>
  <c r="W100" i="1"/>
  <c r="AJ234" i="1"/>
  <c r="Q264" i="1"/>
  <c r="S296" i="1"/>
  <c r="G61" i="1"/>
  <c r="AN178" i="1"/>
  <c r="T177" i="1"/>
  <c r="N45" i="1"/>
  <c r="AH26" i="1"/>
  <c r="AQ197" i="1"/>
  <c r="AC55" i="1"/>
  <c r="AE17" i="1"/>
  <c r="AG285" i="1"/>
  <c r="W123" i="1"/>
  <c r="AS260" i="1"/>
  <c r="AH139" i="1"/>
  <c r="V13" i="1"/>
  <c r="AH157" i="1"/>
  <c r="AI264" i="1"/>
  <c r="AL36" i="1"/>
  <c r="AB90" i="1"/>
  <c r="AO293" i="1"/>
  <c r="K261" i="1"/>
  <c r="E280" i="1"/>
  <c r="AL28" i="1"/>
  <c r="AA56" i="1"/>
  <c r="V275" i="1"/>
  <c r="E121" i="1"/>
  <c r="AA84" i="1"/>
  <c r="N91" i="1"/>
  <c r="AA200" i="1"/>
  <c r="U285" i="1"/>
  <c r="AN275" i="1"/>
  <c r="AK43" i="1"/>
  <c r="D23" i="1"/>
  <c r="AG40" i="1"/>
  <c r="Y123" i="1"/>
  <c r="F112" i="1"/>
  <c r="P124" i="1"/>
  <c r="AG295" i="1"/>
  <c r="Y283" i="1"/>
  <c r="AR83" i="1"/>
  <c r="X57" i="1"/>
  <c r="Z35" i="1"/>
  <c r="W262" i="1"/>
  <c r="AA179" i="1"/>
  <c r="T58" i="1"/>
  <c r="K260" i="1"/>
  <c r="Q36" i="1"/>
  <c r="AM30" i="1"/>
  <c r="Q177" i="1"/>
  <c r="G41" i="1"/>
  <c r="AF77" i="1"/>
  <c r="I11" i="1"/>
  <c r="AK68" i="1"/>
  <c r="L14" i="1"/>
  <c r="W201" i="1"/>
  <c r="AQ280" i="1"/>
  <c r="AO261" i="1"/>
  <c r="AP275" i="1"/>
  <c r="AR160" i="1"/>
  <c r="G70" i="1"/>
  <c r="AT161" i="1"/>
  <c r="Q17" i="1"/>
  <c r="AO20" i="1"/>
  <c r="AC282" i="1"/>
  <c r="D198" i="1"/>
  <c r="AK35" i="1"/>
  <c r="AI59" i="1"/>
  <c r="AT70" i="1"/>
  <c r="AL178" i="1"/>
  <c r="P56" i="1"/>
  <c r="S215" i="1"/>
  <c r="X161" i="1"/>
  <c r="L260" i="1"/>
  <c r="H274" i="1"/>
  <c r="AL91" i="1"/>
  <c r="AF23" i="1"/>
  <c r="Q262" i="1"/>
  <c r="V251" i="1"/>
  <c r="K20" i="1"/>
  <c r="W112" i="1"/>
  <c r="U74" i="1"/>
  <c r="AA86" i="1"/>
  <c r="V37" i="1"/>
  <c r="AI123" i="1"/>
  <c r="N21" i="1"/>
  <c r="AC93" i="1"/>
  <c r="AR57" i="1"/>
  <c r="R58" i="1"/>
  <c r="AM54" i="1"/>
  <c r="J83" i="1"/>
  <c r="Q84" i="1"/>
  <c r="AJ52" i="1"/>
  <c r="U11" i="1"/>
  <c r="I294" i="1"/>
  <c r="E20" i="1"/>
  <c r="N123" i="1"/>
  <c r="AF285" i="1"/>
  <c r="AB24" i="1"/>
  <c r="P109" i="1"/>
  <c r="Q70" i="1"/>
  <c r="E79" i="1"/>
  <c r="K26" i="1"/>
  <c r="D123" i="1"/>
  <c r="AA295" i="1"/>
  <c r="K55" i="1"/>
  <c r="AC86" i="1"/>
  <c r="AR123" i="1"/>
  <c r="AI13" i="1"/>
  <c r="F26" i="1"/>
  <c r="I55" i="1"/>
  <c r="AO43" i="1"/>
  <c r="AJ198" i="1"/>
  <c r="AJ71" i="1"/>
  <c r="I58" i="1"/>
  <c r="T287" i="1"/>
  <c r="AA46" i="1"/>
  <c r="Q158" i="1"/>
  <c r="E264" i="1"/>
  <c r="E43" i="1"/>
  <c r="AC157" i="1"/>
  <c r="AP264" i="1"/>
  <c r="AR40" i="1"/>
  <c r="N138" i="1"/>
  <c r="AE54" i="1"/>
  <c r="V83" i="1"/>
  <c r="AD99" i="1"/>
  <c r="O58" i="1"/>
  <c r="AP154" i="1"/>
  <c r="L34" i="1"/>
  <c r="O161" i="1"/>
  <c r="AE10" i="1"/>
  <c r="AQ110" i="1"/>
  <c r="F93" i="1"/>
  <c r="AD100" i="1"/>
  <c r="M260" i="1"/>
  <c r="N17" i="1"/>
  <c r="AA154" i="1"/>
  <c r="T103" i="1"/>
  <c r="U35" i="1"/>
  <c r="AQ285" i="1"/>
  <c r="AB70" i="1"/>
  <c r="T23" i="1"/>
  <c r="AC48" i="1"/>
  <c r="F284" i="1"/>
  <c r="F110" i="1"/>
  <c r="AM90" i="1"/>
  <c r="N19" i="1"/>
  <c r="G281" i="1"/>
  <c r="K178" i="1"/>
  <c r="AR33" i="1"/>
  <c r="AT287" i="1"/>
  <c r="W110" i="1"/>
  <c r="O280" i="1"/>
  <c r="Y61" i="1"/>
  <c r="W68" i="1"/>
  <c r="AJ109" i="1"/>
  <c r="Y103" i="1"/>
  <c r="AD124" i="1"/>
  <c r="J58" i="1"/>
  <c r="AL17" i="1"/>
  <c r="M14" i="1"/>
  <c r="AD134" i="1"/>
  <c r="AB61" i="1"/>
  <c r="M43" i="1"/>
  <c r="K16" i="1"/>
  <c r="AO139" i="1"/>
  <c r="T56" i="1"/>
  <c r="AO15" i="1"/>
  <c r="J34" i="1"/>
  <c r="S200" i="1"/>
  <c r="AR84" i="1"/>
  <c r="AK19" i="1"/>
  <c r="M54" i="1"/>
  <c r="E112" i="1"/>
  <c r="Z27" i="1"/>
  <c r="W200" i="1"/>
  <c r="W26" i="1"/>
  <c r="Y78" i="1"/>
  <c r="L68" i="1"/>
  <c r="AR120" i="1"/>
  <c r="AE21" i="1"/>
  <c r="V157" i="1"/>
  <c r="AQ19" i="1"/>
  <c r="T75" i="1"/>
  <c r="AP11" i="1"/>
  <c r="AR138" i="1"/>
  <c r="AT60" i="1"/>
  <c r="W95" i="1"/>
  <c r="AB20" i="1"/>
  <c r="AD294" i="1"/>
  <c r="M58" i="1"/>
  <c r="O71" i="1"/>
  <c r="Z15" i="1"/>
  <c r="AO30" i="1"/>
  <c r="AN37" i="1"/>
  <c r="AJ54" i="1"/>
  <c r="AS134" i="1"/>
  <c r="AR27" i="1"/>
  <c r="O178" i="1"/>
  <c r="I258" i="1"/>
  <c r="AD109" i="1"/>
  <c r="AE59" i="1"/>
  <c r="P110" i="1"/>
  <c r="AE93" i="1"/>
  <c r="AM120" i="1"/>
  <c r="AS16" i="1"/>
  <c r="AC198" i="1"/>
  <c r="M75" i="1"/>
  <c r="AF79" i="1"/>
  <c r="AF16" i="1"/>
  <c r="AR45" i="1"/>
  <c r="AF74" i="1"/>
  <c r="AK52" i="1"/>
  <c r="AR74" i="1"/>
  <c r="AR274" i="1"/>
  <c r="R70" i="1"/>
  <c r="AC137" i="1"/>
  <c r="W215" i="1"/>
  <c r="J215" i="1"/>
  <c r="AD90" i="1"/>
  <c r="AP285" i="1"/>
  <c r="AO154" i="1"/>
  <c r="U34" i="1"/>
  <c r="X91" i="1"/>
  <c r="D282" i="1"/>
  <c r="X112" i="1"/>
  <c r="AS45" i="1"/>
  <c r="M259" i="1"/>
  <c r="K10" i="1"/>
  <c r="N121" i="1"/>
  <c r="V20" i="1"/>
  <c r="AS10" i="1"/>
  <c r="AQ85" i="1"/>
  <c r="AR294" i="1"/>
  <c r="L86" i="1"/>
  <c r="U112" i="1"/>
  <c r="F111" i="1"/>
  <c r="AK21" i="1"/>
  <c r="P275" i="1"/>
  <c r="AO79" i="1"/>
  <c r="X60" i="1"/>
  <c r="AD154" i="1"/>
  <c r="AA162" i="1"/>
  <c r="AK38" i="1"/>
  <c r="N154" i="1"/>
  <c r="AE124" i="1"/>
  <c r="P61" i="1"/>
  <c r="H45" i="1"/>
  <c r="AF121" i="1"/>
  <c r="D93" i="1"/>
  <c r="Z12" i="1"/>
  <c r="W104" i="1"/>
  <c r="AJ83" i="1"/>
  <c r="AO70" i="1"/>
  <c r="AI45" i="1"/>
  <c r="AQ18" i="1"/>
  <c r="AB293" i="1"/>
  <c r="AT137" i="1"/>
  <c r="AG93" i="1"/>
  <c r="H19" i="1"/>
  <c r="T161" i="1"/>
  <c r="O285" i="1"/>
  <c r="H161" i="1"/>
  <c r="N26" i="1"/>
  <c r="AE123" i="1"/>
  <c r="E48" i="1"/>
  <c r="AF27" i="1"/>
  <c r="AG52" i="1"/>
  <c r="K281" i="1"/>
  <c r="V287" i="1"/>
  <c r="N259" i="1"/>
  <c r="M86" i="1"/>
  <c r="AM99" i="1"/>
  <c r="P42" i="1"/>
  <c r="AD110" i="1"/>
  <c r="AC160" i="1"/>
  <c r="AI134" i="1"/>
  <c r="AS100" i="1"/>
  <c r="AO55" i="1"/>
  <c r="Z77" i="1"/>
  <c r="E71" i="1"/>
  <c r="AT104" i="1"/>
  <c r="E42" i="1"/>
  <c r="S20" i="1"/>
  <c r="F43" i="1"/>
  <c r="AF35" i="1"/>
  <c r="AK77" i="1"/>
  <c r="AT93" i="1"/>
  <c r="AI33" i="1"/>
  <c r="Z160" i="1"/>
  <c r="T104" i="1"/>
  <c r="V295" i="1"/>
  <c r="J85" i="1"/>
  <c r="AH138" i="1"/>
  <c r="V75" i="1"/>
  <c r="AE112" i="1"/>
  <c r="U295" i="1"/>
  <c r="O37" i="1"/>
  <c r="AJ24" i="1"/>
  <c r="G38" i="1"/>
  <c r="X201" i="1"/>
  <c r="AG30" i="1"/>
  <c r="S125" i="1"/>
  <c r="P15" i="1"/>
  <c r="S26" i="1"/>
  <c r="AP14" i="1"/>
  <c r="D16" i="1"/>
  <c r="R283" i="1"/>
  <c r="X124" i="1"/>
  <c r="AJ12" i="1"/>
  <c r="AM125" i="1"/>
  <c r="I198" i="1"/>
  <c r="G162" i="1"/>
  <c r="AF125" i="1"/>
  <c r="AK137" i="1"/>
  <c r="G59" i="1"/>
  <c r="AQ14" i="1"/>
  <c r="I295" i="1"/>
  <c r="T61" i="1"/>
  <c r="AA33" i="1"/>
  <c r="AD287" i="1"/>
  <c r="U125" i="1"/>
  <c r="AS158" i="1"/>
  <c r="H201" i="1"/>
  <c r="AG71" i="1"/>
  <c r="G18" i="1"/>
  <c r="AT283" i="1"/>
  <c r="G111" i="1"/>
  <c r="I124" i="1"/>
  <c r="J137" i="1"/>
  <c r="M12" i="1"/>
  <c r="Y99" i="1"/>
  <c r="Q281" i="1"/>
  <c r="AK285" i="1"/>
  <c r="L37" i="1"/>
  <c r="I33" i="1"/>
  <c r="Y14" i="1"/>
  <c r="AT28" i="1"/>
  <c r="S86" i="1"/>
  <c r="E260" i="1"/>
  <c r="AT16" i="1"/>
  <c r="S30" i="1"/>
  <c r="Q109" i="1"/>
  <c r="Y41" i="1"/>
  <c r="W283" i="1"/>
  <c r="E284" i="1"/>
  <c r="AF111" i="1"/>
  <c r="L12" i="1"/>
  <c r="AE262" i="1"/>
  <c r="AE13" i="1"/>
  <c r="W124" i="1"/>
  <c r="AL293" i="1"/>
  <c r="F263" i="1"/>
  <c r="AN179" i="1"/>
  <c r="G158" i="1"/>
  <c r="T112" i="1"/>
  <c r="AC16" i="1"/>
  <c r="L177" i="1"/>
  <c r="AC162" i="1"/>
  <c r="D294" i="1"/>
  <c r="Z264" i="1"/>
  <c r="AB10" i="1"/>
  <c r="U110" i="1"/>
  <c r="AM139" i="1"/>
  <c r="K124" i="1"/>
  <c r="AO46" i="1"/>
  <c r="F282" i="1"/>
  <c r="L48" i="1"/>
  <c r="Z104" i="1"/>
  <c r="V78" i="1"/>
  <c r="J60" i="1"/>
  <c r="Y24" i="1"/>
  <c r="F28" i="1"/>
  <c r="X90" i="1"/>
  <c r="X260" i="1"/>
  <c r="AK275" i="1"/>
  <c r="AH59" i="1"/>
  <c r="D162" i="1"/>
  <c r="U91" i="1"/>
  <c r="U20" i="1"/>
  <c r="X178" i="1"/>
  <c r="N287" i="1"/>
  <c r="X19" i="1"/>
  <c r="V21" i="1"/>
  <c r="AO162" i="1"/>
  <c r="AM177" i="1"/>
  <c r="AJ197" i="1"/>
  <c r="J100" i="1"/>
  <c r="AI15" i="1"/>
  <c r="K198" i="1"/>
  <c r="M26" i="1"/>
  <c r="R104" i="1"/>
  <c r="AB160" i="1"/>
  <c r="AA157" i="1"/>
  <c r="AL259" i="1"/>
  <c r="H74" i="1"/>
  <c r="V42" i="1"/>
  <c r="H179" i="1"/>
  <c r="AH57" i="1"/>
  <c r="J91" i="1"/>
  <c r="D95" i="1"/>
  <c r="AA197" i="1"/>
  <c r="AO283" i="1"/>
  <c r="H54" i="1"/>
  <c r="P48" i="1"/>
  <c r="AE261" i="1"/>
  <c r="F260" i="1"/>
  <c r="M30" i="1"/>
  <c r="W261" i="1"/>
  <c r="L154" i="1"/>
  <c r="AP120" i="1"/>
  <c r="AE23" i="1"/>
  <c r="Z14" i="1"/>
  <c r="AD258" i="1"/>
  <c r="K262" i="1"/>
  <c r="AL280" i="1"/>
  <c r="S83" i="1"/>
  <c r="AF139" i="1"/>
  <c r="AL112" i="1"/>
  <c r="AI11" i="1"/>
  <c r="AS263" i="1"/>
  <c r="AB154" i="1"/>
  <c r="F46" i="1"/>
  <c r="K80" i="1"/>
  <c r="E11" i="1"/>
  <c r="AI157" i="1"/>
  <c r="P287" i="1"/>
  <c r="AS178" i="1"/>
  <c r="AS177" i="1"/>
  <c r="X99" i="1"/>
  <c r="AE95" i="1"/>
  <c r="J125" i="1"/>
  <c r="AB125" i="1"/>
  <c r="W56" i="1"/>
  <c r="Z284" i="1"/>
  <c r="V58" i="1"/>
  <c r="AD61" i="1"/>
  <c r="AF90" i="1"/>
  <c r="AJ59" i="1"/>
  <c r="Q154" i="1"/>
  <c r="AI162" i="1"/>
  <c r="AN90" i="1"/>
  <c r="T16" i="1"/>
  <c r="AF158" i="1"/>
  <c r="AM281" i="1"/>
  <c r="AI138" i="1"/>
  <c r="J177" i="1"/>
  <c r="AB71" i="1"/>
  <c r="AQ134" i="1"/>
  <c r="H125" i="1"/>
  <c r="W42" i="1"/>
  <c r="AE55" i="1"/>
  <c r="AE85" i="1"/>
  <c r="I10" i="1"/>
  <c r="V160" i="1"/>
  <c r="D34" i="1"/>
  <c r="AK58" i="1"/>
  <c r="E99" i="1"/>
  <c r="AF100" i="1"/>
  <c r="AL61" i="1"/>
  <c r="AL16" i="1"/>
  <c r="M59" i="1"/>
  <c r="AB35" i="1"/>
  <c r="M79" i="1"/>
  <c r="E200" i="1"/>
  <c r="AP28" i="1"/>
  <c r="AE109" i="1"/>
  <c r="Z36" i="1"/>
  <c r="L77" i="1"/>
  <c r="AD15" i="1"/>
  <c r="AD77" i="1"/>
  <c r="I93" i="1"/>
  <c r="AE198" i="1"/>
  <c r="H99" i="1"/>
  <c r="L78" i="1"/>
  <c r="AK17" i="1"/>
  <c r="N90" i="1"/>
  <c r="R125" i="1"/>
  <c r="G95" i="1"/>
  <c r="AD234" i="1"/>
  <c r="N84" i="1"/>
  <c r="AH261" i="1"/>
  <c r="H90" i="1"/>
  <c r="AE296" i="1"/>
  <c r="X103" i="1"/>
  <c r="W20" i="1"/>
  <c r="AS75" i="1"/>
  <c r="T262" i="1"/>
  <c r="AB179" i="1"/>
  <c r="F35" i="1"/>
  <c r="N11" i="1"/>
  <c r="AA27" i="1"/>
  <c r="U68" i="1"/>
  <c r="X138" i="1"/>
  <c r="AQ11" i="1"/>
  <c r="M110" i="1"/>
  <c r="AD293" i="1"/>
  <c r="M70" i="1"/>
  <c r="O158" i="1"/>
  <c r="Z85" i="1"/>
  <c r="Z37" i="1"/>
  <c r="M36" i="1"/>
  <c r="Y85" i="1"/>
  <c r="J293" i="1"/>
  <c r="AI177" i="1"/>
  <c r="R284" i="1"/>
  <c r="AR26" i="1"/>
  <c r="R21" i="1"/>
  <c r="AO264" i="1"/>
  <c r="AH35" i="1"/>
  <c r="K160" i="1"/>
  <c r="AS284" i="1"/>
  <c r="AC70" i="1"/>
  <c r="H33" i="1"/>
  <c r="AT40" i="1"/>
  <c r="AG103" i="1"/>
  <c r="Y120" i="1"/>
  <c r="V90" i="1"/>
  <c r="D33" i="1"/>
  <c r="AJ56" i="1"/>
  <c r="Z262" i="1"/>
  <c r="Q74" i="1"/>
  <c r="AM40" i="1"/>
  <c r="X77" i="1"/>
  <c r="M16" i="1"/>
  <c r="O35" i="1"/>
  <c r="AP83" i="1"/>
  <c r="AI90" i="1"/>
  <c r="AT262" i="1"/>
  <c r="L258" i="1"/>
  <c r="AE16" i="1"/>
  <c r="AG84" i="1"/>
  <c r="D260" i="1"/>
  <c r="X197" i="1"/>
  <c r="J11" i="1"/>
  <c r="T285" i="1"/>
  <c r="T100" i="1"/>
  <c r="AD19" i="1"/>
  <c r="R123" i="1"/>
  <c r="K161" i="1"/>
  <c r="Y293" i="1"/>
  <c r="T251" i="1"/>
  <c r="R52" i="1"/>
  <c r="Q121" i="1"/>
  <c r="E283" i="1"/>
  <c r="AH93" i="1"/>
  <c r="H46" i="1"/>
  <c r="AC261" i="1"/>
  <c r="AK161" i="1"/>
  <c r="AR71" i="1"/>
  <c r="AN109" i="1"/>
  <c r="U13" i="1"/>
  <c r="AO134" i="1"/>
  <c r="H100" i="1"/>
  <c r="AT178" i="1"/>
  <c r="AJ86" i="1"/>
  <c r="AH258" i="1"/>
  <c r="X74" i="1"/>
  <c r="I14" i="1"/>
  <c r="AR77" i="1"/>
  <c r="N33" i="1"/>
  <c r="X10" i="1"/>
  <c r="AF40" i="1"/>
  <c r="G48" i="1"/>
  <c r="AG56" i="1"/>
  <c r="R306" i="1"/>
  <c r="U157" i="1"/>
  <c r="N85" i="1"/>
  <c r="S61" i="1"/>
  <c r="AM58" i="1"/>
  <c r="AO284" i="1"/>
  <c r="AA11" i="1"/>
  <c r="T282" i="1"/>
  <c r="AR99" i="1"/>
  <c r="AP34" i="1"/>
  <c r="X282" i="1"/>
  <c r="O294" i="1"/>
  <c r="AA30" i="1"/>
  <c r="AO90" i="1"/>
  <c r="AC14" i="1"/>
  <c r="AF93" i="1"/>
  <c r="O109" i="1"/>
  <c r="V110" i="1"/>
  <c r="AF12" i="1"/>
  <c r="AF78" i="1"/>
  <c r="AK59" i="1"/>
  <c r="AD275" i="1"/>
  <c r="AM103" i="1"/>
  <c r="H52" i="1"/>
  <c r="G198" i="1"/>
  <c r="M56" i="1"/>
  <c r="AJ275" i="1"/>
  <c r="AL33" i="1"/>
  <c r="AB95" i="1"/>
  <c r="AN158" i="1"/>
  <c r="AA198" i="1"/>
  <c r="Y19" i="1"/>
  <c r="R262" i="1"/>
  <c r="Q71" i="1"/>
  <c r="G40" i="1"/>
  <c r="AE282" i="1"/>
  <c r="I18" i="1"/>
  <c r="AG293" i="1"/>
  <c r="AI84" i="1"/>
  <c r="AB15" i="1"/>
  <c r="AQ79" i="1"/>
  <c r="M134" i="1"/>
  <c r="AF48" i="1"/>
  <c r="R258" i="1"/>
  <c r="AK110" i="1"/>
  <c r="H157" i="1"/>
  <c r="V100" i="1"/>
  <c r="Q280" i="1"/>
  <c r="AE52" i="1"/>
  <c r="K52" i="1"/>
  <c r="AI93" i="1"/>
  <c r="AF287" i="1"/>
  <c r="X27" i="1"/>
  <c r="AM52" i="1"/>
  <c r="AN17" i="1"/>
  <c r="L121" i="1"/>
  <c r="R200" i="1"/>
  <c r="AE58" i="1"/>
  <c r="AH46" i="1"/>
  <c r="K200" i="1"/>
  <c r="AI124" i="1"/>
  <c r="AO161" i="1"/>
  <c r="Y56" i="1"/>
  <c r="T38" i="1"/>
  <c r="J84" i="1"/>
  <c r="AR43" i="1"/>
  <c r="D43" i="1"/>
  <c r="AA37" i="1"/>
  <c r="AM85" i="1"/>
  <c r="AT125" i="1"/>
  <c r="I280" i="1"/>
  <c r="E281" i="1"/>
  <c r="AK120" i="1"/>
  <c r="AB77" i="1"/>
  <c r="X33" i="1"/>
  <c r="AN197" i="1"/>
  <c r="V197" i="1"/>
  <c r="AT258" i="1"/>
  <c r="I34" i="1"/>
  <c r="T85" i="1"/>
  <c r="AN58" i="1"/>
  <c r="AP200" i="1"/>
  <c r="AR18" i="1"/>
  <c r="AR100" i="1"/>
  <c r="AB274" i="1"/>
  <c r="AC201" i="1"/>
  <c r="AJ19" i="1"/>
  <c r="AD215" i="1"/>
  <c r="AH34" i="1"/>
  <c r="AG33" i="1"/>
  <c r="AI78" i="1"/>
  <c r="E15" i="1"/>
  <c r="Q261" i="1"/>
  <c r="F157" i="1"/>
  <c r="L55" i="1"/>
  <c r="AS52" i="1"/>
  <c r="P295" i="1"/>
  <c r="P23" i="1"/>
  <c r="O14" i="1"/>
  <c r="H36" i="1"/>
  <c r="X264" i="1"/>
  <c r="Y21" i="1"/>
  <c r="X55" i="1"/>
  <c r="O215" i="1"/>
  <c r="AT90" i="1"/>
  <c r="G56" i="1"/>
  <c r="AH74" i="1"/>
  <c r="Z234" i="1"/>
  <c r="W55" i="1"/>
  <c r="L137" i="1"/>
  <c r="T124" i="1"/>
  <c r="AT75" i="1"/>
  <c r="H95" i="1"/>
  <c r="AR261" i="1"/>
  <c r="J139" i="1"/>
  <c r="AQ179" i="1"/>
  <c r="AS80" i="1"/>
  <c r="AA93" i="1"/>
  <c r="AM287" i="1"/>
  <c r="D18" i="1"/>
  <c r="AD46" i="1"/>
  <c r="AO86" i="1"/>
  <c r="AO12" i="1"/>
  <c r="AF262" i="1"/>
  <c r="P59" i="1"/>
  <c r="O68" i="1"/>
  <c r="AB283" i="1"/>
  <c r="D86" i="1"/>
  <c r="W14" i="1"/>
  <c r="X198" i="1"/>
  <c r="AP30" i="1"/>
  <c r="L287" i="1"/>
  <c r="AM261" i="1"/>
  <c r="S177" i="1"/>
  <c r="N280" i="1"/>
  <c r="AM110" i="1"/>
  <c r="S84" i="1"/>
  <c r="AI60" i="1"/>
  <c r="K30" i="1"/>
  <c r="G258" i="1"/>
  <c r="E262" i="1"/>
  <c r="AM10" i="1"/>
  <c r="AB123" i="1"/>
  <c r="AG38" i="1"/>
  <c r="AG15" i="1"/>
  <c r="AE158" i="1"/>
  <c r="O138" i="1"/>
  <c r="AP137" i="1"/>
  <c r="S12" i="1"/>
  <c r="AI262" i="1"/>
  <c r="F21" i="1"/>
  <c r="G295" i="1"/>
  <c r="AT284" i="1"/>
  <c r="Z200" i="1"/>
  <c r="P263" i="1"/>
  <c r="AC38" i="1"/>
  <c r="L294" i="1"/>
  <c r="AO18" i="1"/>
  <c r="AG85" i="1"/>
  <c r="D160" i="1"/>
  <c r="R160" i="1"/>
  <c r="H28" i="1"/>
  <c r="AG109" i="1"/>
  <c r="U85" i="1"/>
  <c r="D124" i="1"/>
  <c r="W83" i="1"/>
  <c r="AQ120" i="1"/>
  <c r="U109" i="1"/>
  <c r="AF295" i="1"/>
  <c r="AR41" i="1"/>
  <c r="AM295" i="1"/>
  <c r="AM197" i="1"/>
  <c r="H120" i="1"/>
  <c r="AR259" i="1"/>
  <c r="X121" i="1"/>
  <c r="K284" i="1"/>
  <c r="AM70" i="1"/>
  <c r="AC124" i="1"/>
  <c r="N27" i="1"/>
  <c r="AI85" i="1"/>
  <c r="AB294" i="1"/>
  <c r="AE57" i="1"/>
  <c r="N74" i="1"/>
  <c r="AS123" i="1"/>
  <c r="AG158" i="1"/>
  <c r="H80" i="1"/>
  <c r="X280" i="1"/>
  <c r="AS157" i="1"/>
  <c r="N283" i="1"/>
  <c r="L112" i="1"/>
  <c r="X86" i="1"/>
  <c r="G287" i="1"/>
  <c r="AM86" i="1"/>
  <c r="R61" i="1"/>
  <c r="N198" i="1"/>
  <c r="H109" i="1"/>
  <c r="F296" i="1"/>
  <c r="W70" i="1"/>
  <c r="AC158" i="1"/>
  <c r="G20" i="1"/>
  <c r="R26" i="1"/>
  <c r="P134" i="1"/>
  <c r="H285" i="1"/>
  <c r="Z251" i="1"/>
  <c r="N57" i="1"/>
  <c r="K46" i="1"/>
  <c r="AE14" i="1"/>
  <c r="AK10" i="1"/>
  <c r="E70" i="1"/>
  <c r="AB28" i="1"/>
  <c r="AQ99" i="1"/>
  <c r="O33" i="1"/>
  <c r="AH77" i="1"/>
  <c r="J79" i="1"/>
  <c r="Q124" i="1"/>
  <c r="AS154" i="1"/>
  <c r="AA20" i="1"/>
  <c r="AM275" i="1"/>
  <c r="O103" i="1"/>
  <c r="AM42" i="1"/>
  <c r="AS26" i="1"/>
  <c r="N41" i="1"/>
  <c r="AD54" i="1"/>
  <c r="AK201" i="1"/>
  <c r="H178" i="1"/>
  <c r="AO56" i="1"/>
  <c r="AF75" i="1"/>
  <c r="F200" i="1"/>
  <c r="V139" i="1"/>
  <c r="AE139" i="1"/>
  <c r="Q296" i="1"/>
  <c r="AF234" i="1"/>
  <c r="Y261" i="1"/>
  <c r="AR121" i="1"/>
  <c r="N77" i="1"/>
  <c r="AT306" i="1"/>
  <c r="Z281" i="1"/>
  <c r="AL84" i="1"/>
  <c r="AF282" i="1"/>
  <c r="AH86" i="1"/>
  <c r="J35" i="1"/>
  <c r="AT30" i="1"/>
  <c r="AF306" i="1"/>
  <c r="I262" i="1"/>
  <c r="AH18" i="1"/>
  <c r="Z20" i="1"/>
  <c r="U234" i="1"/>
  <c r="U46" i="1"/>
  <c r="AJ28" i="1"/>
  <c r="M158" i="1"/>
  <c r="O86" i="1"/>
  <c r="Y33" i="1"/>
  <c r="X68" i="1"/>
  <c r="AJ18" i="1"/>
  <c r="Y54" i="1"/>
  <c r="AE215" i="1"/>
  <c r="AT58" i="1"/>
  <c r="V24" i="1"/>
  <c r="N139" i="1"/>
  <c r="Q13" i="1"/>
  <c r="AL282" i="1"/>
  <c r="L104" i="1"/>
  <c r="AI27" i="1"/>
  <c r="AO201" i="1"/>
  <c r="Y20" i="1"/>
  <c r="T234" i="1"/>
  <c r="AE41" i="1"/>
  <c r="AP24" i="1"/>
  <c r="AH120" i="1"/>
  <c r="AI201" i="1"/>
  <c r="V26" i="1"/>
  <c r="AT179" i="1"/>
  <c r="AP157" i="1"/>
  <c r="AN258" i="1"/>
  <c r="AG42" i="1"/>
  <c r="AA60" i="1"/>
  <c r="I121" i="1"/>
  <c r="AK26" i="1"/>
  <c r="Y18" i="1"/>
  <c r="AT23" i="1"/>
  <c r="AL30" i="1"/>
  <c r="I137" i="1"/>
  <c r="AS121" i="1"/>
  <c r="AR17" i="1"/>
  <c r="AB40" i="1"/>
  <c r="AH154" i="1"/>
  <c r="AG162" i="1"/>
  <c r="H11" i="1"/>
  <c r="H59" i="1"/>
  <c r="J259" i="1"/>
  <c r="I28" i="1"/>
  <c r="AB124" i="1"/>
  <c r="AG21" i="1"/>
  <c r="M34" i="1"/>
  <c r="J57" i="1"/>
  <c r="AJ104" i="1"/>
  <c r="V263" i="1"/>
  <c r="L261" i="1"/>
  <c r="U154" i="1"/>
  <c r="K78" i="1"/>
  <c r="Y11" i="1"/>
  <c r="AI258" i="1"/>
  <c r="S34" i="1"/>
  <c r="F215" i="1"/>
  <c r="AL52" i="1"/>
  <c r="AF263" i="1"/>
  <c r="F124" i="1"/>
  <c r="K40" i="1"/>
  <c r="AS79" i="1"/>
  <c r="Y42" i="1"/>
  <c r="AF30" i="1"/>
  <c r="AF99" i="1"/>
  <c r="AQ43" i="1"/>
  <c r="Z16" i="1"/>
  <c r="AL90" i="1"/>
  <c r="E21" i="1"/>
  <c r="AF45" i="1"/>
  <c r="S14" i="1"/>
  <c r="R41" i="1"/>
  <c r="M100" i="1"/>
  <c r="O43" i="1"/>
  <c r="S262" i="1"/>
  <c r="AT110" i="1"/>
  <c r="G123" i="1"/>
  <c r="AM84" i="1"/>
  <c r="AD158" i="1"/>
  <c r="W264" i="1"/>
  <c r="D59" i="1"/>
  <c r="AL234" i="1"/>
  <c r="P71" i="1"/>
  <c r="Q104" i="1"/>
  <c r="G36" i="1"/>
  <c r="O104" i="1"/>
  <c r="AJ14" i="1"/>
  <c r="AB112" i="1"/>
  <c r="AH78" i="1"/>
  <c r="O283" i="1"/>
  <c r="AN56" i="1"/>
  <c r="AB138" i="1"/>
  <c r="AG28" i="1"/>
  <c r="K263" i="1"/>
  <c r="X95" i="1"/>
  <c r="AT162" i="1"/>
  <c r="L16" i="1"/>
  <c r="J123" i="1"/>
  <c r="Z103" i="1"/>
  <c r="E54" i="1"/>
  <c r="AM26" i="1"/>
  <c r="AJ293" i="1"/>
  <c r="D74" i="1"/>
  <c r="Z260" i="1"/>
  <c r="E201" i="1"/>
  <c r="AK36" i="1"/>
  <c r="AA99" i="1"/>
  <c r="Q259" i="1"/>
  <c r="P283" i="1"/>
  <c r="AH95" i="1"/>
  <c r="F45" i="1"/>
  <c r="AM77" i="1"/>
  <c r="AI54" i="1"/>
  <c r="AG91" i="1"/>
  <c r="S162" i="1"/>
  <c r="AQ112" i="1"/>
  <c r="AN284" i="1"/>
  <c r="AH285" i="1"/>
  <c r="H177" i="1"/>
  <c r="AE160" i="1"/>
  <c r="AP13" i="1"/>
  <c r="M177" i="1"/>
  <c r="Z75" i="1"/>
  <c r="AH55" i="1"/>
  <c r="AB139" i="1"/>
  <c r="AQ158" i="1"/>
  <c r="V43" i="1"/>
  <c r="AS95" i="1"/>
  <c r="T48" i="1"/>
  <c r="Q110" i="1"/>
  <c r="N275" i="1"/>
  <c r="N158" i="1"/>
  <c r="AQ78" i="1"/>
  <c r="D24" i="1"/>
  <c r="AH43" i="1"/>
  <c r="F258" i="1"/>
  <c r="N78" i="1"/>
  <c r="AC120" i="1"/>
  <c r="T70" i="1"/>
  <c r="AI137" i="1"/>
  <c r="AF46" i="1"/>
  <c r="AH177" i="1"/>
  <c r="Q215" i="1"/>
  <c r="P46" i="1"/>
  <c r="Z282" i="1"/>
  <c r="AP54" i="1"/>
  <c r="P215" i="1"/>
  <c r="AN295" i="1"/>
  <c r="AA138" i="1"/>
  <c r="AT19" i="1"/>
  <c r="AR295" i="1"/>
  <c r="AG79" i="1"/>
  <c r="Q90" i="1"/>
  <c r="J161" i="1"/>
  <c r="AD111" i="1"/>
  <c r="AQ91" i="1"/>
  <c r="F79" i="1"/>
  <c r="M46" i="1"/>
  <c r="AG198" i="1"/>
  <c r="K157" i="1"/>
  <c r="AS139" i="1"/>
  <c r="AC17" i="1"/>
  <c r="O28" i="1"/>
  <c r="D54" i="1"/>
  <c r="AJ41" i="1"/>
  <c r="AT160" i="1"/>
  <c r="N80" i="1"/>
  <c r="AO111" i="1"/>
  <c r="L103" i="1"/>
  <c r="AM57" i="1"/>
  <c r="Y16" i="1"/>
  <c r="X45" i="1"/>
  <c r="N40" i="1"/>
  <c r="AL177" i="1"/>
  <c r="D20" i="1"/>
  <c r="X23" i="1"/>
  <c r="Z295" i="1"/>
  <c r="Y75" i="1"/>
  <c r="L15" i="1"/>
  <c r="O100" i="1"/>
  <c r="AI284" i="1"/>
  <c r="AH201" i="1"/>
  <c r="P157" i="1"/>
  <c r="H104" i="1"/>
  <c r="AD26" i="1"/>
  <c r="E120" i="1"/>
  <c r="AH19" i="1"/>
  <c r="O125" i="1"/>
  <c r="AS86" i="1"/>
  <c r="P285" i="1"/>
  <c r="AL137" i="1"/>
  <c r="S46" i="1"/>
  <c r="AL14" i="1"/>
  <c r="AC110" i="1"/>
  <c r="AI197" i="1"/>
  <c r="R59" i="1"/>
  <c r="AH33" i="1"/>
  <c r="AI104" i="1"/>
  <c r="J41" i="1"/>
  <c r="AN124" i="1"/>
  <c r="N103" i="1"/>
  <c r="AN70" i="1"/>
  <c r="AO54" i="1"/>
  <c r="AJ61" i="1"/>
  <c r="G112" i="1"/>
  <c r="E18" i="1"/>
  <c r="O157" i="1"/>
  <c r="AS59" i="1"/>
  <c r="AN259" i="1"/>
  <c r="I123" i="1"/>
  <c r="AL110" i="1"/>
  <c r="AF10" i="1"/>
  <c r="AR302" i="1"/>
  <c r="I17" i="1"/>
  <c r="U57" i="1"/>
  <c r="G28" i="1"/>
  <c r="G71" i="1"/>
  <c r="Y263" i="1"/>
  <c r="AA296" i="1"/>
  <c r="H198" i="1"/>
  <c r="AT12" i="1"/>
  <c r="I84" i="1"/>
  <c r="AD48" i="1"/>
  <c r="AF302" i="1"/>
  <c r="AE201" i="1"/>
  <c r="AO158" i="1"/>
  <c r="L27" i="1"/>
  <c r="X93" i="1"/>
  <c r="U83" i="1"/>
  <c r="AE200" i="1"/>
  <c r="L109" i="1"/>
  <c r="R19" i="1"/>
  <c r="K41" i="1"/>
  <c r="K100" i="1"/>
  <c r="AR263" i="1"/>
  <c r="AB198" i="1"/>
  <c r="X37" i="1"/>
  <c r="D158" i="1"/>
  <c r="AB30" i="1"/>
  <c r="AM14" i="1"/>
  <c r="AS161" i="1"/>
  <c r="AP48" i="1"/>
  <c r="Y177" i="1"/>
  <c r="AB41" i="1"/>
  <c r="AF60" i="1"/>
  <c r="AB197" i="1"/>
  <c r="AA161" i="1"/>
  <c r="L28" i="1"/>
  <c r="N296" i="1"/>
  <c r="AB275" i="1"/>
  <c r="I13" i="1"/>
  <c r="AQ20" i="1"/>
  <c r="W59" i="1"/>
  <c r="E10" i="1"/>
  <c r="X20" i="1"/>
  <c r="Y45" i="1"/>
  <c r="AN121" i="1"/>
  <c r="AN262" i="1"/>
  <c r="AG10" i="1"/>
  <c r="Z74" i="1"/>
  <c r="R103" i="1"/>
  <c r="P37" i="1"/>
  <c r="AT26" i="1"/>
  <c r="O90" i="1"/>
  <c r="AA58" i="1"/>
  <c r="M77" i="1"/>
  <c r="AG11" i="1"/>
  <c r="AS99" i="1"/>
  <c r="AR200" i="1"/>
  <c r="AC284" i="1"/>
  <c r="E24" i="1"/>
  <c r="AB120" i="1"/>
  <c r="F40" i="1"/>
  <c r="AK262" i="1"/>
  <c r="L161" i="1"/>
  <c r="AI154" i="1"/>
  <c r="AS287" i="1"/>
  <c r="V60" i="1"/>
  <c r="AE56" i="1"/>
  <c r="AR68" i="1"/>
  <c r="AD58" i="1"/>
  <c r="AC10" i="1"/>
  <c r="AJ306" i="1"/>
  <c r="X75" i="1"/>
  <c r="AN293" i="1"/>
  <c r="V23" i="1"/>
  <c r="Q56" i="1"/>
  <c r="E197" i="1"/>
  <c r="T59" i="1"/>
  <c r="AF109" i="1"/>
  <c r="F179" i="1"/>
  <c r="AC26" i="1"/>
  <c r="D85" i="1"/>
  <c r="AS74" i="1"/>
  <c r="AT138" i="1"/>
  <c r="AO160" i="1"/>
  <c r="AO34" i="1"/>
  <c r="D157" i="1"/>
  <c r="Q16" i="1"/>
  <c r="D99" i="1"/>
  <c r="AK85" i="1"/>
  <c r="G42" i="1"/>
  <c r="W280" i="1"/>
  <c r="AF258" i="1"/>
  <c r="N201" i="1"/>
  <c r="E263" i="1"/>
  <c r="H112" i="1"/>
  <c r="AS34" i="1"/>
  <c r="X35" i="1"/>
  <c r="G161" i="1"/>
  <c r="AF37" i="1"/>
  <c r="G79" i="1"/>
  <c r="AH112" i="1"/>
  <c r="M112" i="1"/>
  <c r="R14" i="1"/>
  <c r="R138" i="1"/>
  <c r="P58" i="1"/>
  <c r="R42" i="1"/>
  <c r="V84" i="1"/>
  <c r="AD75" i="1"/>
  <c r="U71" i="1"/>
  <c r="AC295" i="1"/>
  <c r="W139" i="1"/>
  <c r="P83" i="1"/>
  <c r="AE90" i="1"/>
  <c r="AG121" i="1"/>
  <c r="J77" i="1"/>
  <c r="X38" i="1"/>
  <c r="AH306" i="1"/>
  <c r="AO16" i="1"/>
  <c r="AM157" i="1"/>
  <c r="AB285" i="1"/>
  <c r="AR178" i="1"/>
  <c r="J200" i="1"/>
  <c r="AT158" i="1"/>
  <c r="S293" i="1"/>
  <c r="R33" i="1"/>
  <c r="G74" i="1"/>
  <c r="AP234" i="1"/>
  <c r="Z38" i="1"/>
  <c r="AT91" i="1"/>
  <c r="AO83" i="1"/>
  <c r="AD45" i="1"/>
  <c r="Y285" i="1"/>
  <c r="AS85" i="1"/>
  <c r="D71" i="1"/>
  <c r="AN84" i="1"/>
  <c r="AK23" i="1"/>
  <c r="V77" i="1"/>
  <c r="AO287" i="1"/>
  <c r="AI79" i="1"/>
  <c r="T78" i="1"/>
  <c r="AI30" i="1"/>
  <c r="AR37" i="1"/>
  <c r="AR158" i="1"/>
  <c r="AA293" i="1"/>
  <c r="Y12" i="1"/>
  <c r="E90" i="1"/>
  <c r="F287" i="1"/>
  <c r="AL85" i="1"/>
  <c r="S79" i="1"/>
  <c r="AR296" i="1"/>
  <c r="AT157" i="1"/>
  <c r="AC40" i="1"/>
  <c r="T55" i="1"/>
  <c r="F38" i="1"/>
  <c r="J111" i="1"/>
  <c r="AH71" i="1"/>
  <c r="M178" i="1"/>
  <c r="L46" i="1"/>
  <c r="T200" i="1"/>
  <c r="AH36" i="1"/>
  <c r="AO157" i="1"/>
  <c r="AC197" i="1"/>
  <c r="AT38" i="1"/>
  <c r="U23" i="1"/>
  <c r="L215" i="1"/>
  <c r="AA111" i="1"/>
  <c r="X158" i="1"/>
  <c r="O48" i="1"/>
  <c r="AE283" i="1"/>
  <c r="K91" i="1"/>
  <c r="S60" i="1"/>
  <c r="AF36" i="1"/>
  <c r="N161" i="1"/>
  <c r="Z201" i="1"/>
  <c r="R296" i="1"/>
  <c r="AC24" i="1"/>
  <c r="AB80" i="1"/>
  <c r="O281" i="1"/>
  <c r="E177" i="1"/>
  <c r="N93" i="1"/>
  <c r="AE74" i="1"/>
  <c r="S104" i="1"/>
  <c r="K70" i="1"/>
  <c r="AS12" i="1"/>
  <c r="P121" i="1"/>
  <c r="AC104" i="1"/>
  <c r="AG37" i="1"/>
  <c r="AA234" i="1"/>
  <c r="AG60" i="1"/>
  <c r="Q40" i="1"/>
  <c r="AC123" i="1"/>
  <c r="E68" i="1"/>
  <c r="AS56" i="1"/>
  <c r="V104" i="1"/>
  <c r="U178" i="1"/>
  <c r="AO282" i="1"/>
  <c r="AB26" i="1"/>
  <c r="AE157" i="1"/>
  <c r="W15" i="1"/>
  <c r="AT177" i="1"/>
  <c r="AB134" i="1"/>
  <c r="E40" i="1"/>
  <c r="AO84" i="1"/>
  <c r="AJ42" i="1"/>
  <c r="F158" i="1"/>
  <c r="AH75" i="1"/>
  <c r="AP124" i="1"/>
  <c r="AB263" i="1"/>
  <c r="AB301" i="1"/>
  <c r="AD162" i="1"/>
  <c r="X104" i="1"/>
  <c r="AP19" i="1"/>
  <c r="AI24" i="1"/>
  <c r="AB34" i="1"/>
  <c r="AM178" i="1"/>
  <c r="G77" i="1"/>
  <c r="G283" i="1"/>
  <c r="AC77" i="1"/>
  <c r="V18" i="1"/>
  <c r="Z83" i="1"/>
  <c r="V234" i="1"/>
  <c r="R93" i="1"/>
  <c r="AQ160" i="1"/>
  <c r="AF18" i="1"/>
  <c r="AG35" i="1"/>
  <c r="W57" i="1"/>
  <c r="AK15" i="1"/>
  <c r="AM35" i="1"/>
  <c r="AI55" i="1"/>
  <c r="O91" i="1"/>
  <c r="AJ13" i="1"/>
  <c r="AD178" i="1"/>
  <c r="AJ179" i="1"/>
  <c r="AI28" i="1"/>
  <c r="T86" i="1"/>
  <c r="AS110" i="1"/>
  <c r="AP178" i="1"/>
  <c r="K287" i="1"/>
  <c r="L284" i="1"/>
  <c r="AC71" i="1"/>
  <c r="AC293" i="1"/>
  <c r="AO306" i="1"/>
  <c r="AR109" i="1"/>
  <c r="AB157" i="1"/>
  <c r="AN45" i="1"/>
  <c r="AA71" i="1"/>
  <c r="AF38" i="1"/>
  <c r="AB12" i="1"/>
  <c r="AH13" i="1"/>
  <c r="P100" i="1"/>
  <c r="AO123" i="1"/>
  <c r="P200" i="1"/>
  <c r="L157" i="1"/>
  <c r="U139" i="1"/>
  <c r="AT134" i="1"/>
  <c r="AF179" i="1"/>
  <c r="S16" i="1"/>
  <c r="AO17" i="1"/>
  <c r="K197" i="1"/>
  <c r="X179" i="1"/>
  <c r="AR124" i="1"/>
  <c r="AG86" i="1"/>
  <c r="W41" i="1"/>
  <c r="AM11" i="1"/>
  <c r="D60" i="1"/>
  <c r="J26" i="1"/>
  <c r="D137" i="1"/>
  <c r="AT35" i="1"/>
  <c r="M24" i="1"/>
  <c r="O261" i="1"/>
  <c r="AJ138" i="1"/>
  <c r="O34" i="1"/>
  <c r="AT154" i="1"/>
  <c r="AT112" i="1"/>
  <c r="F14" i="1"/>
  <c r="AJ282" i="1"/>
  <c r="I79" i="1"/>
  <c r="R259" i="1"/>
  <c r="L139" i="1"/>
  <c r="AP282" i="1"/>
  <c r="G306" i="1"/>
  <c r="D84" i="1"/>
  <c r="AH259" i="1"/>
  <c r="AB91" i="1"/>
  <c r="AJ46" i="1"/>
  <c r="N110" i="1"/>
  <c r="S38" i="1"/>
  <c r="O287" i="1"/>
  <c r="AH41" i="1"/>
  <c r="J23" i="1"/>
  <c r="P234" i="1"/>
  <c r="O30" i="1"/>
  <c r="U61" i="1"/>
  <c r="AB48" i="1"/>
  <c r="F154" i="1"/>
  <c r="AA54" i="1"/>
  <c r="L306" i="1"/>
  <c r="E295" i="1"/>
  <c r="AD37" i="1"/>
  <c r="F18" i="1"/>
  <c r="AG112" i="1"/>
  <c r="AP110" i="1"/>
  <c r="N263" i="1"/>
  <c r="P264" i="1"/>
  <c r="AN294" i="1"/>
  <c r="L33" i="1"/>
  <c r="G285" i="1"/>
  <c r="D306" i="1"/>
  <c r="AS55" i="1"/>
  <c r="Z34" i="1"/>
  <c r="AS179" i="1"/>
  <c r="AS197" i="1"/>
  <c r="AT197" i="1"/>
  <c r="AT198" i="1"/>
  <c r="AT201" i="1"/>
  <c r="AS200" i="1"/>
  <c r="AS201" i="1"/>
  <c r="AT200" i="1"/>
  <c r="AS198" i="1"/>
  <c r="AT251" i="1"/>
  <c r="AS251" i="1"/>
  <c r="AT234" i="1"/>
  <c r="AS234" i="1"/>
  <c r="AS252" i="1" l="1"/>
  <c r="AT240" i="1"/>
  <c r="AT241" i="1"/>
  <c r="AT238" i="1"/>
  <c r="AT237" i="1"/>
  <c r="AT218" i="1"/>
  <c r="AT220" i="1"/>
  <c r="AT219" i="1"/>
  <c r="AT199" i="1"/>
  <c r="AS199" i="1"/>
  <c r="AT196" i="1"/>
  <c r="AT210" i="1" s="1"/>
  <c r="AS196" i="1"/>
  <c r="AS195" i="1" s="1"/>
  <c r="AS210" i="1" s="1"/>
  <c r="AS194" i="1"/>
  <c r="AT194" i="1"/>
  <c r="AS176" i="1"/>
  <c r="AS175" i="1" s="1"/>
  <c r="AT176" i="1"/>
  <c r="AT175" i="1" s="1"/>
  <c r="AB194" i="1"/>
  <c r="AE156" i="1"/>
  <c r="AI156" i="1"/>
  <c r="J176" i="1"/>
  <c r="J218" i="1"/>
  <c r="AO288" i="1"/>
  <c r="U219" i="1"/>
  <c r="AH119" i="1"/>
  <c r="AH126" i="1"/>
  <c r="AC122" i="1"/>
  <c r="AN108" i="1"/>
  <c r="Q128" i="1"/>
  <c r="AG62" i="1"/>
  <c r="AG63" i="1" s="1"/>
  <c r="AG64" i="1" s="1"/>
  <c r="S82" i="1"/>
  <c r="AA98" i="1"/>
  <c r="AN89" i="1"/>
  <c r="AR194" i="1"/>
  <c r="P127" i="1"/>
  <c r="K174" i="1"/>
  <c r="K69" i="1"/>
  <c r="AP119" i="1"/>
  <c r="AP126" i="1"/>
  <c r="E241" i="1"/>
  <c r="AE73" i="1"/>
  <c r="AF89" i="1"/>
  <c r="M29" i="1"/>
  <c r="E218" i="1"/>
  <c r="E176" i="1"/>
  <c r="P47" i="1"/>
  <c r="D73" i="1"/>
  <c r="Z241" i="1"/>
  <c r="AA196" i="1"/>
  <c r="AA237" i="1"/>
  <c r="AJ297" i="1"/>
  <c r="S62" i="1"/>
  <c r="S63" i="1" s="1"/>
  <c r="S64" i="1" s="1"/>
  <c r="H220" i="1"/>
  <c r="Q127" i="1"/>
  <c r="O47" i="1"/>
  <c r="H73" i="1"/>
  <c r="F114" i="1"/>
  <c r="F113" i="1" s="1"/>
  <c r="F286" i="1" s="1"/>
  <c r="F288" i="1" s="1"/>
  <c r="AA156" i="1"/>
  <c r="L252" i="1"/>
  <c r="AB159" i="1"/>
  <c r="X98" i="1"/>
  <c r="AC196" i="1"/>
  <c r="AJ114" i="1"/>
  <c r="AJ113" i="1" s="1"/>
  <c r="AJ286" i="1" s="1"/>
  <c r="AJ288" i="1" s="1"/>
  <c r="K238" i="1"/>
  <c r="Y297" i="1"/>
  <c r="AO156" i="1"/>
  <c r="J122" i="1"/>
  <c r="T199" i="1"/>
  <c r="T240" i="1"/>
  <c r="AJ196" i="1"/>
  <c r="AJ237" i="1"/>
  <c r="AM176" i="1"/>
  <c r="M219" i="1"/>
  <c r="R122" i="1"/>
  <c r="AH194" i="1"/>
  <c r="X219" i="1"/>
  <c r="AC128" i="1"/>
  <c r="AH114" i="1"/>
  <c r="AH113" i="1" s="1"/>
  <c r="AH286" i="1" s="1"/>
  <c r="AH288" i="1" s="1"/>
  <c r="AT156" i="1"/>
  <c r="AB47" i="1"/>
  <c r="AT29" i="1"/>
  <c r="E89" i="1"/>
  <c r="X89" i="1"/>
  <c r="AA297" i="1"/>
  <c r="X237" i="1"/>
  <c r="X196" i="1"/>
  <c r="J62" i="1"/>
  <c r="J63" i="1" s="1"/>
  <c r="J64" i="1" s="1"/>
  <c r="O29" i="1"/>
  <c r="AI29" i="1"/>
  <c r="AR127" i="1"/>
  <c r="L47" i="1"/>
  <c r="F240" i="1"/>
  <c r="D194" i="1"/>
  <c r="H219" i="1"/>
  <c r="AO82" i="1"/>
  <c r="L218" i="1"/>
  <c r="L176" i="1"/>
  <c r="AI89" i="1"/>
  <c r="G73" i="1"/>
  <c r="AN220" i="1"/>
  <c r="S297" i="1"/>
  <c r="AL297" i="1"/>
  <c r="AP82" i="1"/>
  <c r="J199" i="1"/>
  <c r="J240" i="1"/>
  <c r="AR219" i="1"/>
  <c r="AM156" i="1"/>
  <c r="AQ98" i="1"/>
  <c r="E69" i="1"/>
  <c r="E174" i="1"/>
  <c r="Q108" i="1"/>
  <c r="AG127" i="1"/>
  <c r="S29" i="1"/>
  <c r="AE89" i="1"/>
  <c r="AM128" i="1"/>
  <c r="P82" i="1"/>
  <c r="P88" i="1" s="1"/>
  <c r="Q73" i="1"/>
  <c r="U194" i="1"/>
  <c r="P194" i="1"/>
  <c r="W174" i="1"/>
  <c r="W69" i="1"/>
  <c r="Y98" i="1"/>
  <c r="H108" i="1"/>
  <c r="N238" i="1"/>
  <c r="J136" i="1"/>
  <c r="J135" i="1" s="1"/>
  <c r="G114" i="1"/>
  <c r="G113" i="1" s="1"/>
  <c r="G286" i="1" s="1"/>
  <c r="V89" i="1"/>
  <c r="AG194" i="1"/>
  <c r="H241" i="1"/>
  <c r="AS156" i="1"/>
  <c r="Y119" i="1"/>
  <c r="Y126" i="1"/>
  <c r="Y129" i="1"/>
  <c r="N241" i="1"/>
  <c r="AS122" i="1"/>
  <c r="AT128" i="1"/>
  <c r="N73" i="1"/>
  <c r="G122" i="1"/>
  <c r="D98" i="1"/>
  <c r="AK136" i="1"/>
  <c r="AK135" i="1" s="1"/>
  <c r="AK133" i="1" s="1"/>
  <c r="D156" i="1"/>
  <c r="AC174" i="1"/>
  <c r="AC69" i="1"/>
  <c r="AO159" i="1"/>
  <c r="AM174" i="1"/>
  <c r="AM69" i="1"/>
  <c r="I238" i="1"/>
  <c r="AS73" i="1"/>
  <c r="X127" i="1"/>
  <c r="H126" i="1"/>
  <c r="H119" i="1"/>
  <c r="K159" i="1"/>
  <c r="F220" i="1"/>
  <c r="AM196" i="1"/>
  <c r="AF108" i="1"/>
  <c r="E237" i="1"/>
  <c r="U108" i="1"/>
  <c r="AQ129" i="1"/>
  <c r="AQ119" i="1"/>
  <c r="AQ126" i="1"/>
  <c r="AG29" i="1"/>
  <c r="AN297" i="1"/>
  <c r="W82" i="1"/>
  <c r="X241" i="1"/>
  <c r="AG108" i="1"/>
  <c r="R159" i="1"/>
  <c r="D159" i="1"/>
  <c r="D136" i="1"/>
  <c r="D135" i="1" s="1"/>
  <c r="V62" i="1"/>
  <c r="V63" i="1" s="1"/>
  <c r="V64" i="1" s="1"/>
  <c r="AO114" i="1"/>
  <c r="AO113" i="1" s="1"/>
  <c r="AO286" i="1" s="1"/>
  <c r="AI176" i="1"/>
  <c r="Z159" i="1"/>
  <c r="F128" i="1"/>
  <c r="Z240" i="1"/>
  <c r="Z199" i="1"/>
  <c r="D62" i="1"/>
  <c r="D63" i="1" s="1"/>
  <c r="D64" i="1" s="1"/>
  <c r="AB126" i="1"/>
  <c r="AB119" i="1"/>
  <c r="J297" i="1"/>
  <c r="AL89" i="1"/>
  <c r="AR240" i="1"/>
  <c r="AR199" i="1"/>
  <c r="AS98" i="1"/>
  <c r="AP136" i="1"/>
  <c r="AP135" i="1" s="1"/>
  <c r="AP133" i="1" s="1"/>
  <c r="E194" i="1"/>
  <c r="O89" i="1"/>
  <c r="AB122" i="1"/>
  <c r="AF98" i="1"/>
  <c r="Z73" i="1"/>
  <c r="AC159" i="1"/>
  <c r="K29" i="1"/>
  <c r="AF29" i="1"/>
  <c r="AN127" i="1"/>
  <c r="AI62" i="1"/>
  <c r="AI63" i="1" s="1"/>
  <c r="AI64" i="1" s="1"/>
  <c r="AM98" i="1"/>
  <c r="X220" i="1"/>
  <c r="M174" i="1"/>
  <c r="M69" i="1"/>
  <c r="K237" i="1"/>
  <c r="S218" i="1"/>
  <c r="S176" i="1"/>
  <c r="AD297" i="1"/>
  <c r="AP29" i="1"/>
  <c r="E47" i="1"/>
  <c r="X238" i="1"/>
  <c r="AE122" i="1"/>
  <c r="K128" i="1"/>
  <c r="AB237" i="1"/>
  <c r="AB196" i="1"/>
  <c r="AF62" i="1"/>
  <c r="AF63" i="1" s="1"/>
  <c r="AF64" i="1" s="1"/>
  <c r="AF220" i="1"/>
  <c r="Y218" i="1"/>
  <c r="Y176" i="1"/>
  <c r="AP47" i="1"/>
  <c r="AT136" i="1"/>
  <c r="AT135" i="1" s="1"/>
  <c r="AT133" i="1" s="1"/>
  <c r="AB297" i="1"/>
  <c r="AQ114" i="1"/>
  <c r="AQ113" i="1" s="1"/>
  <c r="AQ286" i="1" s="1"/>
  <c r="AB29" i="1"/>
  <c r="D114" i="1"/>
  <c r="D113" i="1" s="1"/>
  <c r="D286" i="1" s="1"/>
  <c r="D288" i="1" s="1"/>
  <c r="AO174" i="1"/>
  <c r="AO69" i="1"/>
  <c r="AJ82" i="1"/>
  <c r="AJ88" i="1" s="1"/>
  <c r="AB238" i="1"/>
  <c r="L156" i="1"/>
  <c r="F252" i="1"/>
  <c r="AF127" i="1"/>
  <c r="P240" i="1"/>
  <c r="P199" i="1"/>
  <c r="L108" i="1"/>
  <c r="AB220" i="1"/>
  <c r="AE199" i="1"/>
  <c r="AO122" i="1"/>
  <c r="U82" i="1"/>
  <c r="L136" i="1"/>
  <c r="L135" i="1" s="1"/>
  <c r="AH73" i="1"/>
  <c r="X62" i="1"/>
  <c r="X63" i="1" s="1"/>
  <c r="X64" i="1" s="1"/>
  <c r="AT89" i="1"/>
  <c r="AD47" i="1"/>
  <c r="H238" i="1"/>
  <c r="G194" i="1"/>
  <c r="AA194" i="1"/>
  <c r="N127" i="1"/>
  <c r="F156" i="1"/>
  <c r="H89" i="1"/>
  <c r="I122" i="1"/>
  <c r="AB156" i="1"/>
  <c r="O156" i="1"/>
  <c r="AD252" i="1"/>
  <c r="E114" i="1"/>
  <c r="E113" i="1" s="1"/>
  <c r="E286" i="1" s="1"/>
  <c r="AR108" i="1"/>
  <c r="AD89" i="1"/>
  <c r="J252" i="1"/>
  <c r="AN174" i="1"/>
  <c r="AN215" i="1" s="1"/>
  <c r="AN252" i="1" s="1"/>
  <c r="AN69" i="1"/>
  <c r="AR114" i="1"/>
  <c r="AR113" i="1" s="1"/>
  <c r="AR286" i="1" s="1"/>
  <c r="AR288" i="1" s="1"/>
  <c r="AP240" i="1"/>
  <c r="AP199" i="1"/>
  <c r="AC136" i="1"/>
  <c r="AC135" i="1" s="1"/>
  <c r="AC297" i="1"/>
  <c r="R174" i="1"/>
  <c r="R69" i="1"/>
  <c r="AR73" i="1"/>
  <c r="AC194" i="1"/>
  <c r="V196" i="1"/>
  <c r="V237" i="1"/>
  <c r="AF73" i="1"/>
  <c r="N89" i="1"/>
  <c r="AI196" i="1"/>
  <c r="AN237" i="1"/>
  <c r="AN196" i="1"/>
  <c r="AG156" i="1"/>
  <c r="AD98" i="1"/>
  <c r="AK126" i="1"/>
  <c r="AK119" i="1"/>
  <c r="AK129" i="1"/>
  <c r="AE297" i="1"/>
  <c r="V82" i="1"/>
  <c r="V88" i="1" s="1"/>
  <c r="AL136" i="1"/>
  <c r="AL135" i="1" s="1"/>
  <c r="AL133" i="1" s="1"/>
  <c r="AR128" i="1"/>
  <c r="AC156" i="1"/>
  <c r="AK159" i="1"/>
  <c r="AM126" i="1"/>
  <c r="AM129" i="1"/>
  <c r="AM119" i="1"/>
  <c r="AP219" i="1"/>
  <c r="AB218" i="1"/>
  <c r="AB176" i="1"/>
  <c r="AB175" i="1" s="1"/>
  <c r="AB173" i="1" s="1"/>
  <c r="H98" i="1"/>
  <c r="E119" i="1"/>
  <c r="E126" i="1"/>
  <c r="E129" i="1"/>
  <c r="AJ194" i="1"/>
  <c r="AJ238" i="1"/>
  <c r="AK98" i="1"/>
  <c r="AD108" i="1"/>
  <c r="P156" i="1"/>
  <c r="O219" i="1"/>
  <c r="AR122" i="1"/>
  <c r="AH241" i="1"/>
  <c r="AG89" i="1"/>
  <c r="D122" i="1"/>
  <c r="I220" i="1"/>
  <c r="Q69" i="1"/>
  <c r="Q174" i="1"/>
  <c r="K240" i="1"/>
  <c r="K199" i="1"/>
  <c r="P108" i="1"/>
  <c r="AO29" i="1"/>
  <c r="N122" i="1"/>
  <c r="R199" i="1"/>
  <c r="R240" i="1"/>
  <c r="O194" i="1"/>
  <c r="AJ220" i="1"/>
  <c r="L127" i="1"/>
  <c r="AB128" i="1"/>
  <c r="AB129" i="1" s="1"/>
  <c r="AL176" i="1"/>
  <c r="AL175" i="1" s="1"/>
  <c r="AL218" i="1"/>
  <c r="J82" i="1"/>
  <c r="J88" i="1" s="1"/>
  <c r="N128" i="1"/>
  <c r="AT297" i="1"/>
  <c r="S196" i="1"/>
  <c r="S237" i="1"/>
  <c r="AD219" i="1"/>
  <c r="U174" i="1"/>
  <c r="U69" i="1"/>
  <c r="AI122" i="1"/>
  <c r="AG199" i="1"/>
  <c r="U73" i="1"/>
  <c r="AF297" i="1"/>
  <c r="AT62" i="1"/>
  <c r="AT63" i="1" s="1"/>
  <c r="AT64" i="1" s="1"/>
  <c r="M108" i="1"/>
  <c r="AK47" i="1"/>
  <c r="U159" i="1"/>
  <c r="V176" i="1"/>
  <c r="V218" i="1"/>
  <c r="T238" i="1"/>
  <c r="Y69" i="1"/>
  <c r="Y174" i="1"/>
  <c r="AE108" i="1"/>
  <c r="AL219" i="1"/>
  <c r="AE128" i="1"/>
  <c r="AM136" i="1"/>
  <c r="AM135" i="1" s="1"/>
  <c r="AM133" i="1" s="1"/>
  <c r="AT174" i="1"/>
  <c r="AT215" i="1" s="1"/>
  <c r="AT252" i="1" s="1"/>
  <c r="AT69" i="1"/>
  <c r="F89" i="1"/>
  <c r="AS127" i="1"/>
  <c r="D238" i="1"/>
  <c r="AC288" i="1"/>
  <c r="AS159" i="1"/>
  <c r="AT159" i="1"/>
  <c r="G174" i="1"/>
  <c r="G69" i="1"/>
  <c r="G76" i="1" s="1"/>
  <c r="G72" i="1" s="1"/>
  <c r="AR159" i="1"/>
  <c r="O240" i="1"/>
  <c r="O199" i="1"/>
  <c r="V156" i="1"/>
  <c r="P237" i="1"/>
  <c r="P196" i="1"/>
  <c r="V73" i="1"/>
  <c r="H156" i="1"/>
  <c r="W241" i="1"/>
  <c r="AK73" i="1"/>
  <c r="I136" i="1"/>
  <c r="I135" i="1" s="1"/>
  <c r="V238" i="1"/>
  <c r="T241" i="1"/>
  <c r="J238" i="1"/>
  <c r="AR119" i="1"/>
  <c r="AR126" i="1"/>
  <c r="Q176" i="1"/>
  <c r="Q218" i="1"/>
  <c r="AM29" i="1"/>
  <c r="AE127" i="1"/>
  <c r="AL82" i="1"/>
  <c r="E240" i="1"/>
  <c r="AL126" i="1"/>
  <c r="AL119" i="1"/>
  <c r="AA220" i="1"/>
  <c r="AF47" i="1"/>
  <c r="N219" i="1"/>
  <c r="X119" i="1"/>
  <c r="X126" i="1"/>
  <c r="AL29" i="1"/>
  <c r="AI47" i="1"/>
  <c r="AR82" i="1"/>
  <c r="AR88" i="1" s="1"/>
  <c r="F115" i="1"/>
  <c r="F108" i="1"/>
  <c r="AT108" i="1"/>
  <c r="K156" i="1"/>
  <c r="AP237" i="1"/>
  <c r="AP196" i="1"/>
  <c r="Y122" i="1"/>
  <c r="N252" i="1"/>
  <c r="AC127" i="1"/>
  <c r="W199" i="1"/>
  <c r="W240" i="1"/>
  <c r="AG128" i="1"/>
  <c r="AL108" i="1"/>
  <c r="AA127" i="1"/>
  <c r="AL69" i="1"/>
  <c r="AL174" i="1"/>
  <c r="AL215" i="1" s="1"/>
  <c r="AL252" i="1" s="1"/>
  <c r="AA240" i="1"/>
  <c r="AA199" i="1"/>
  <c r="O62" i="1"/>
  <c r="O63" i="1" s="1"/>
  <c r="O64" i="1" s="1"/>
  <c r="W108" i="1"/>
  <c r="AK297" i="1"/>
  <c r="E127" i="1"/>
  <c r="AG297" i="1"/>
  <c r="AJ62" i="1"/>
  <c r="AJ63" i="1" s="1"/>
  <c r="AJ64" i="1" s="1"/>
  <c r="G82" i="1"/>
  <c r="G88" i="1" s="1"/>
  <c r="AO119" i="1"/>
  <c r="AO129" i="1"/>
  <c r="AO126" i="1"/>
  <c r="AO297" i="1"/>
  <c r="AL159" i="1"/>
  <c r="I114" i="1"/>
  <c r="I113" i="1" s="1"/>
  <c r="I286" i="1" s="1"/>
  <c r="AB89" i="1"/>
  <c r="Y114" i="1"/>
  <c r="Y113" i="1" s="1"/>
  <c r="Y286" i="1" s="1"/>
  <c r="R119" i="1"/>
  <c r="R126" i="1"/>
  <c r="AH156" i="1"/>
  <c r="AB62" i="1"/>
  <c r="AB63" i="1" s="1"/>
  <c r="AB64" i="1" s="1"/>
  <c r="AE288" i="1"/>
  <c r="AT119" i="1"/>
  <c r="AT126" i="1"/>
  <c r="AK114" i="1"/>
  <c r="AK113" i="1" s="1"/>
  <c r="AK286" i="1" s="1"/>
  <c r="W122" i="1"/>
  <c r="W89" i="1"/>
  <c r="G128" i="1"/>
  <c r="I115" i="1"/>
  <c r="I108" i="1"/>
  <c r="AS62" i="1"/>
  <c r="AS63" i="1" s="1"/>
  <c r="AS64" i="1" s="1"/>
  <c r="AK196" i="1"/>
  <c r="AS136" i="1"/>
  <c r="AS135" i="1" s="1"/>
  <c r="AS133" i="1" s="1"/>
  <c r="Q89" i="1"/>
  <c r="AQ196" i="1"/>
  <c r="Q194" i="1"/>
  <c r="S199" i="1"/>
  <c r="S240" i="1"/>
  <c r="T218" i="1"/>
  <c r="T176" i="1"/>
  <c r="T220" i="1"/>
  <c r="AN219" i="1"/>
  <c r="O237" i="1"/>
  <c r="I82" i="1"/>
  <c r="AR241" i="1"/>
  <c r="AA238" i="1"/>
  <c r="I194" i="1"/>
  <c r="AO47" i="1"/>
  <c r="I127" i="1"/>
  <c r="AJ29" i="1"/>
  <c r="Q220" i="1"/>
  <c r="AF114" i="1"/>
  <c r="AF113" i="1" s="1"/>
  <c r="AF286" i="1" s="1"/>
  <c r="AF288" i="1" s="1"/>
  <c r="AA62" i="1"/>
  <c r="AA63" i="1" s="1"/>
  <c r="AA64" i="1" s="1"/>
  <c r="P252" i="1"/>
  <c r="Q122" i="1"/>
  <c r="Y82" i="1"/>
  <c r="AD176" i="1"/>
  <c r="AD218" i="1"/>
  <c r="P136" i="1"/>
  <c r="P135" i="1" s="1"/>
  <c r="U288" i="1"/>
  <c r="L128" i="1"/>
  <c r="I218" i="1"/>
  <c r="I176" i="1"/>
  <c r="AB219" i="1"/>
  <c r="AP297" i="1"/>
  <c r="AQ159" i="1"/>
  <c r="AN73" i="1"/>
  <c r="N136" i="1"/>
  <c r="N135" i="1" s="1"/>
  <c r="G238" i="1"/>
  <c r="Y199" i="1"/>
  <c r="Y240" i="1"/>
  <c r="AE82" i="1"/>
  <c r="F122" i="1"/>
  <c r="O73" i="1"/>
  <c r="AP73" i="1"/>
  <c r="Z238" i="1"/>
  <c r="E98" i="1"/>
  <c r="AF238" i="1"/>
  <c r="AH218" i="1"/>
  <c r="AH176" i="1"/>
  <c r="AH175" i="1" s="1"/>
  <c r="G176" i="1"/>
  <c r="G218" i="1"/>
  <c r="AK199" i="1"/>
  <c r="F194" i="1"/>
  <c r="AI136" i="1"/>
  <c r="AI135" i="1" s="1"/>
  <c r="AI133" i="1" s="1"/>
  <c r="AQ156" i="1"/>
  <c r="AJ108" i="1"/>
  <c r="AG73" i="1"/>
  <c r="R156" i="1"/>
  <c r="R155" i="1" s="1"/>
  <c r="T174" i="1"/>
  <c r="T69" i="1"/>
  <c r="AL47" i="1"/>
  <c r="J114" i="1"/>
  <c r="J113" i="1" s="1"/>
  <c r="J286" i="1" s="1"/>
  <c r="J288" i="1" s="1"/>
  <c r="Z237" i="1"/>
  <c r="Z196" i="1"/>
  <c r="AC126" i="1"/>
  <c r="AC129" i="1"/>
  <c r="AC119" i="1"/>
  <c r="M128" i="1"/>
  <c r="S98" i="1"/>
  <c r="K127" i="1"/>
  <c r="Z82" i="1"/>
  <c r="O108" i="1"/>
  <c r="S159" i="1"/>
  <c r="V159" i="1"/>
  <c r="AK176" i="1"/>
  <c r="Q219" i="1"/>
  <c r="Q159" i="1"/>
  <c r="D82" i="1"/>
  <c r="D88" i="1" s="1"/>
  <c r="AP156" i="1"/>
  <c r="AE194" i="1"/>
  <c r="AT82" i="1"/>
  <c r="AT88" i="1" s="1"/>
  <c r="V114" i="1"/>
  <c r="V113" i="1" s="1"/>
  <c r="V286" i="1" s="1"/>
  <c r="V288" i="1" s="1"/>
  <c r="AO89" i="1"/>
  <c r="AG288" i="1"/>
  <c r="I62" i="1"/>
  <c r="I63" i="1" s="1"/>
  <c r="I64" i="1" s="1"/>
  <c r="L73" i="1"/>
  <c r="AH220" i="1"/>
  <c r="AA29" i="1"/>
  <c r="K219" i="1"/>
  <c r="AI194" i="1"/>
  <c r="V174" i="1"/>
  <c r="V69" i="1"/>
  <c r="M114" i="1"/>
  <c r="M113" i="1" s="1"/>
  <c r="M286" i="1" s="1"/>
  <c r="R241" i="1"/>
  <c r="AC89" i="1"/>
  <c r="AN29" i="1"/>
  <c r="G288" i="1"/>
  <c r="O288" i="1"/>
  <c r="K194" i="1"/>
  <c r="Z114" i="1"/>
  <c r="Z113" i="1" s="1"/>
  <c r="Z286" i="1" s="1"/>
  <c r="Z288" i="1" s="1"/>
  <c r="S127" i="1"/>
  <c r="AO176" i="1"/>
  <c r="X156" i="1"/>
  <c r="Z47" i="1"/>
  <c r="AQ128" i="1"/>
  <c r="AM89" i="1"/>
  <c r="AM47" i="1"/>
  <c r="T47" i="1"/>
  <c r="AR98" i="1"/>
  <c r="AA122" i="1"/>
  <c r="K122" i="1"/>
  <c r="AR29" i="1"/>
  <c r="G119" i="1"/>
  <c r="G126" i="1"/>
  <c r="G129" i="1"/>
  <c r="AM73" i="1"/>
  <c r="AM76" i="1" s="1"/>
  <c r="AM72" i="1" s="1"/>
  <c r="V136" i="1"/>
  <c r="V135" i="1" s="1"/>
  <c r="T108" i="1"/>
  <c r="K108" i="1"/>
  <c r="AJ241" i="1"/>
  <c r="AI174" i="1"/>
  <c r="AI69" i="1"/>
  <c r="V29" i="1"/>
  <c r="R62" i="1"/>
  <c r="R63" i="1" s="1"/>
  <c r="R64" i="1" s="1"/>
  <c r="AP159" i="1"/>
  <c r="AD156" i="1"/>
  <c r="AC47" i="1"/>
  <c r="T114" i="1"/>
  <c r="T113" i="1" s="1"/>
  <c r="T286" i="1" s="1"/>
  <c r="T288" i="1" s="1"/>
  <c r="P29" i="1"/>
  <c r="AI114" i="1"/>
  <c r="AI113" i="1" s="1"/>
  <c r="AI286" i="1" s="1"/>
  <c r="AQ127" i="1"/>
  <c r="Z122" i="1"/>
  <c r="I98" i="1"/>
  <c r="F126" i="1"/>
  <c r="F129" i="1"/>
  <c r="F119" i="1"/>
  <c r="AJ136" i="1"/>
  <c r="AJ135" i="1" s="1"/>
  <c r="AJ133" i="1" s="1"/>
  <c r="Q237" i="1"/>
  <c r="Q196" i="1"/>
  <c r="Q156" i="1"/>
  <c r="AB174" i="1"/>
  <c r="AB69" i="1"/>
  <c r="AC98" i="1"/>
  <c r="AD126" i="1"/>
  <c r="AD119" i="1"/>
  <c r="W62" i="1"/>
  <c r="W63" i="1" s="1"/>
  <c r="W64" i="1" s="1"/>
  <c r="E122" i="1"/>
  <c r="Q241" i="1"/>
  <c r="AF69" i="1"/>
  <c r="AF76" i="1" s="1"/>
  <c r="AF174" i="1"/>
  <c r="Z136" i="1"/>
  <c r="Z135" i="1" s="1"/>
  <c r="P219" i="1"/>
  <c r="I219" i="1"/>
  <c r="E82" i="1"/>
  <c r="N194" i="1"/>
  <c r="Y194" i="1"/>
  <c r="AI199" i="1"/>
  <c r="AM82" i="1"/>
  <c r="AG47" i="1"/>
  <c r="R218" i="1"/>
  <c r="R176" i="1"/>
  <c r="AB108" i="1"/>
  <c r="J29" i="1"/>
  <c r="H69" i="1"/>
  <c r="H174" i="1"/>
  <c r="R194" i="1"/>
  <c r="AB127" i="1"/>
  <c r="P238" i="1"/>
  <c r="Z174" i="1"/>
  <c r="Z69" i="1"/>
  <c r="O122" i="1"/>
  <c r="L98" i="1"/>
  <c r="P297" i="1"/>
  <c r="AT98" i="1"/>
  <c r="M218" i="1"/>
  <c r="M176" i="1"/>
  <c r="AS174" i="1"/>
  <c r="AS69" i="1"/>
  <c r="AA69" i="1"/>
  <c r="AA174" i="1"/>
  <c r="Z89" i="1"/>
  <c r="AP194" i="1"/>
  <c r="U156" i="1"/>
  <c r="AP114" i="1"/>
  <c r="AP113" i="1" s="1"/>
  <c r="AP286" i="1" s="1"/>
  <c r="AP288" i="1" s="1"/>
  <c r="X194" i="1"/>
  <c r="AR196" i="1"/>
  <c r="AR237" i="1"/>
  <c r="I237" i="1"/>
  <c r="Q297" i="1"/>
  <c r="AJ176" i="1"/>
  <c r="AJ175" i="1" s="1"/>
  <c r="AJ218" i="1"/>
  <c r="AG196" i="1"/>
  <c r="E297" i="1"/>
  <c r="AR47" i="1"/>
  <c r="AK62" i="1"/>
  <c r="AK63" i="1" s="1"/>
  <c r="AK64" i="1" s="1"/>
  <c r="L89" i="1"/>
  <c r="D218" i="1"/>
  <c r="D176" i="1"/>
  <c r="AE136" i="1"/>
  <c r="AE135" i="1" s="1"/>
  <c r="F136" i="1"/>
  <c r="F135" i="1" s="1"/>
  <c r="N114" i="1"/>
  <c r="N113" i="1" s="1"/>
  <c r="N286" i="1" s="1"/>
  <c r="N288" i="1" s="1"/>
  <c r="I128" i="1"/>
  <c r="D252" i="1"/>
  <c r="AF219" i="1"/>
  <c r="H114" i="1"/>
  <c r="H113" i="1" s="1"/>
  <c r="H286" i="1" s="1"/>
  <c r="H288" i="1" s="1"/>
  <c r="Y220" i="1"/>
  <c r="J127" i="1"/>
  <c r="G219" i="1"/>
  <c r="AK128" i="1"/>
  <c r="R47" i="1"/>
  <c r="K62" i="1"/>
  <c r="K63" i="1" s="1"/>
  <c r="K64" i="1" s="1"/>
  <c r="M62" i="1"/>
  <c r="M63" i="1" s="1"/>
  <c r="M64" i="1" s="1"/>
  <c r="X122" i="1"/>
  <c r="I156" i="1"/>
  <c r="AE159" i="1"/>
  <c r="AG119" i="1"/>
  <c r="AG126" i="1"/>
  <c r="AG129" i="1"/>
  <c r="M238" i="1"/>
  <c r="Y89" i="1"/>
  <c r="AM288" i="1"/>
  <c r="AT122" i="1"/>
  <c r="AJ122" i="1"/>
  <c r="AQ82" i="1"/>
  <c r="AQ88" i="1" s="1"/>
  <c r="J241" i="1"/>
  <c r="AI297" i="1"/>
  <c r="AI126" i="1"/>
  <c r="AI129" i="1"/>
  <c r="AI119" i="1"/>
  <c r="S194" i="1"/>
  <c r="AN238" i="1"/>
  <c r="AN128" i="1"/>
  <c r="H218" i="1"/>
  <c r="H176" i="1"/>
  <c r="AI128" i="1"/>
  <c r="Y241" i="1"/>
  <c r="Z156" i="1"/>
  <c r="G47" i="1"/>
  <c r="H82" i="1"/>
  <c r="H88" i="1" s="1"/>
  <c r="M288" i="1"/>
  <c r="U199" i="1"/>
  <c r="U240" i="1"/>
  <c r="J237" i="1"/>
  <c r="AD238" i="1"/>
  <c r="Q114" i="1"/>
  <c r="Q113" i="1" s="1"/>
  <c r="Q286" i="1" s="1"/>
  <c r="AQ89" i="1"/>
  <c r="U122" i="1"/>
  <c r="AN82" i="1"/>
  <c r="AN88" i="1" s="1"/>
  <c r="G62" i="1"/>
  <c r="G63" i="1" s="1"/>
  <c r="G64" i="1" s="1"/>
  <c r="AQ194" i="1"/>
  <c r="K288" i="1"/>
  <c r="Y29" i="1"/>
  <c r="F218" i="1"/>
  <c r="F176" i="1"/>
  <c r="AA159" i="1"/>
  <c r="Q62" i="1"/>
  <c r="Q63" i="1" s="1"/>
  <c r="Q64" i="1" s="1"/>
  <c r="H62" i="1"/>
  <c r="H63" i="1" s="1"/>
  <c r="H64" i="1" s="1"/>
  <c r="D89" i="1"/>
  <c r="AF128" i="1"/>
  <c r="AD62" i="1"/>
  <c r="AD63" i="1" s="1"/>
  <c r="AD64" i="1" s="1"/>
  <c r="U47" i="1"/>
  <c r="X136" i="1"/>
  <c r="X135" i="1" s="1"/>
  <c r="AQ174" i="1"/>
  <c r="AQ69" i="1"/>
  <c r="AD29" i="1"/>
  <c r="H252" i="1"/>
  <c r="D297" i="1"/>
  <c r="G241" i="1"/>
  <c r="AT127" i="1"/>
  <c r="AP89" i="1"/>
  <c r="Y288" i="1"/>
  <c r="M194" i="1"/>
  <c r="Q136" i="1"/>
  <c r="Q135" i="1" s="1"/>
  <c r="Z194" i="1"/>
  <c r="AK122" i="1"/>
  <c r="P218" i="1"/>
  <c r="P176" i="1"/>
  <c r="W238" i="1"/>
  <c r="AM127" i="1"/>
  <c r="R98" i="1"/>
  <c r="AJ89" i="1"/>
  <c r="I47" i="1"/>
  <c r="W159" i="1"/>
  <c r="AL127" i="1"/>
  <c r="Z128" i="1"/>
  <c r="R29" i="1"/>
  <c r="V108" i="1"/>
  <c r="G98" i="1"/>
  <c r="AC114" i="1"/>
  <c r="AC113" i="1" s="1"/>
  <c r="AC286" i="1" s="1"/>
  <c r="Y62" i="1"/>
  <c r="Y63" i="1" s="1"/>
  <c r="Y64" i="1" s="1"/>
  <c r="K82" i="1"/>
  <c r="V240" i="1"/>
  <c r="V199" i="1"/>
  <c r="T73" i="1"/>
  <c r="T76" i="1" s="1"/>
  <c r="T72" i="1" s="1"/>
  <c r="AA218" i="1"/>
  <c r="AA176" i="1"/>
  <c r="AD82" i="1"/>
  <c r="AD88" i="1" s="1"/>
  <c r="N218" i="1"/>
  <c r="N176" i="1"/>
  <c r="AH128" i="1"/>
  <c r="AR136" i="1"/>
  <c r="AR135" i="1" s="1"/>
  <c r="AR133" i="1" s="1"/>
  <c r="E29" i="1"/>
  <c r="AA47" i="1"/>
  <c r="AK82" i="1"/>
  <c r="AT114" i="1"/>
  <c r="AT113" i="1" s="1"/>
  <c r="AT286" i="1" s="1"/>
  <c r="AT288" i="1" s="1"/>
  <c r="J98" i="1"/>
  <c r="AF122" i="1"/>
  <c r="AN159" i="1"/>
  <c r="N47" i="1"/>
  <c r="D240" i="1"/>
  <c r="X82" i="1"/>
  <c r="X88" i="1" s="1"/>
  <c r="T297" i="1"/>
  <c r="Y159" i="1"/>
  <c r="AT73" i="1"/>
  <c r="AM297" i="1"/>
  <c r="G127" i="1"/>
  <c r="AJ127" i="1"/>
  <c r="T128" i="1"/>
  <c r="N108" i="1"/>
  <c r="Y136" i="1"/>
  <c r="Y135" i="1" s="1"/>
  <c r="L126" i="1"/>
  <c r="L119" i="1"/>
  <c r="W47" i="1"/>
  <c r="AL114" i="1"/>
  <c r="AL113" i="1" s="1"/>
  <c r="AL286" i="1" s="1"/>
  <c r="AL288" i="1" s="1"/>
  <c r="U128" i="1"/>
  <c r="AF194" i="1"/>
  <c r="U196" i="1"/>
  <c r="U237" i="1"/>
  <c r="V119" i="1"/>
  <c r="V126" i="1"/>
  <c r="AA219" i="1"/>
  <c r="W136" i="1"/>
  <c r="W135" i="1" s="1"/>
  <c r="Y196" i="1"/>
  <c r="Y237" i="1"/>
  <c r="F238" i="1"/>
  <c r="AR238" i="1"/>
  <c r="AM62" i="1"/>
  <c r="AM63" i="1" s="1"/>
  <c r="AM64" i="1" s="1"/>
  <c r="H47" i="1"/>
  <c r="AC82" i="1"/>
  <c r="AL156" i="1"/>
  <c r="AJ159" i="1"/>
  <c r="AP122" i="1"/>
  <c r="AE47" i="1"/>
  <c r="S136" i="1"/>
  <c r="S135" i="1" s="1"/>
  <c r="AL122" i="1"/>
  <c r="AL128" i="1"/>
  <c r="AK89" i="1"/>
  <c r="AF156" i="1"/>
  <c r="AL62" i="1"/>
  <c r="AL63" i="1" s="1"/>
  <c r="AL64" i="1" s="1"/>
  <c r="AF176" i="1"/>
  <c r="AF175" i="1" s="1"/>
  <c r="AF173" i="1" s="1"/>
  <c r="AF218" i="1"/>
  <c r="AC218" i="1"/>
  <c r="AC176" i="1"/>
  <c r="AR156" i="1"/>
  <c r="H128" i="1"/>
  <c r="R238" i="1"/>
  <c r="H122" i="1"/>
  <c r="AC199" i="1"/>
  <c r="AM159" i="1"/>
  <c r="T122" i="1"/>
  <c r="AH136" i="1"/>
  <c r="AH135" i="1" s="1"/>
  <c r="AH133" i="1" s="1"/>
  <c r="W126" i="1"/>
  <c r="W129" i="1"/>
  <c r="W119" i="1"/>
  <c r="V220" i="1"/>
  <c r="AD122" i="1"/>
  <c r="Q29" i="1"/>
  <c r="Q288" i="1"/>
  <c r="R297" i="1"/>
  <c r="AI73" i="1"/>
  <c r="AJ47" i="1"/>
  <c r="K220" i="1"/>
  <c r="L62" i="1"/>
  <c r="L63" i="1" s="1"/>
  <c r="L64" i="1" s="1"/>
  <c r="F47" i="1"/>
  <c r="AQ176" i="1"/>
  <c r="E73" i="1"/>
  <c r="M237" i="1"/>
  <c r="P241" i="1"/>
  <c r="G159" i="1"/>
  <c r="AP108" i="1"/>
  <c r="O114" i="1"/>
  <c r="O113" i="1" s="1"/>
  <c r="O286" i="1" s="1"/>
  <c r="AQ62" i="1"/>
  <c r="AQ63" i="1" s="1"/>
  <c r="AQ64" i="1" s="1"/>
  <c r="S69" i="1"/>
  <c r="S174" i="1"/>
  <c r="AM122" i="1"/>
  <c r="AI127" i="1"/>
  <c r="S128" i="1"/>
  <c r="L220" i="1"/>
  <c r="X128" i="1"/>
  <c r="X129" i="1" s="1"/>
  <c r="H29" i="1"/>
  <c r="M82" i="1"/>
  <c r="R196" i="1"/>
  <c r="R237" i="1"/>
  <c r="I199" i="1"/>
  <c r="I240" i="1"/>
  <c r="X73" i="1"/>
  <c r="M47" i="1"/>
  <c r="AB252" i="1"/>
  <c r="AH127" i="1"/>
  <c r="M241" i="1"/>
  <c r="AC62" i="1"/>
  <c r="AC63" i="1" s="1"/>
  <c r="AC64" i="1" s="1"/>
  <c r="Y73" i="1"/>
  <c r="N62" i="1"/>
  <c r="N63" i="1" s="1"/>
  <c r="N64" i="1" s="1"/>
  <c r="AF199" i="1"/>
  <c r="AF240" i="1"/>
  <c r="K89" i="1"/>
  <c r="Q47" i="1"/>
  <c r="AA73" i="1"/>
  <c r="T29" i="1"/>
  <c r="J220" i="1"/>
  <c r="AA129" i="1"/>
  <c r="AA119" i="1"/>
  <c r="AA126" i="1"/>
  <c r="M89" i="1"/>
  <c r="F219" i="1"/>
  <c r="Z127" i="1"/>
  <c r="Q126" i="1"/>
  <c r="Q119" i="1"/>
  <c r="Q129" i="1"/>
  <c r="S47" i="1"/>
  <c r="V252" i="1"/>
  <c r="N98" i="1"/>
  <c r="AN62" i="1"/>
  <c r="AN63" i="1" s="1"/>
  <c r="AN64" i="1" s="1"/>
  <c r="M127" i="1"/>
  <c r="AG122" i="1"/>
  <c r="AN176" i="1"/>
  <c r="AN175" i="1" s="1"/>
  <c r="AN218" i="1"/>
  <c r="P159" i="1"/>
  <c r="AK194" i="1"/>
  <c r="AK108" i="1"/>
  <c r="AD73" i="1"/>
  <c r="O220" i="1"/>
  <c r="AD114" i="1"/>
  <c r="AD113" i="1" s="1"/>
  <c r="AD286" i="1" s="1"/>
  <c r="AD288" i="1" s="1"/>
  <c r="D47" i="1"/>
  <c r="AS128" i="1"/>
  <c r="D69" i="1"/>
  <c r="D174" i="1"/>
  <c r="AN47" i="1"/>
  <c r="AQ297" i="1"/>
  <c r="AO98" i="1"/>
  <c r="U114" i="1"/>
  <c r="U113" i="1" s="1"/>
  <c r="U286" i="1" s="1"/>
  <c r="I119" i="1"/>
  <c r="I129" i="1"/>
  <c r="I126" i="1"/>
  <c r="AR176" i="1"/>
  <c r="AR175" i="1" s="1"/>
  <c r="AR218" i="1"/>
  <c r="AL194" i="1"/>
  <c r="T136" i="1"/>
  <c r="T135" i="1" s="1"/>
  <c r="U62" i="1"/>
  <c r="U63" i="1" s="1"/>
  <c r="U64" i="1" s="1"/>
  <c r="AN194" i="1"/>
  <c r="H297" i="1"/>
  <c r="AE218" i="1"/>
  <c r="AE176" i="1"/>
  <c r="X114" i="1"/>
  <c r="X113" i="1" s="1"/>
  <c r="X286" i="1" s="1"/>
  <c r="X288" i="1" s="1"/>
  <c r="K297" i="1"/>
  <c r="AD136" i="1"/>
  <c r="AD135" i="1" s="1"/>
  <c r="V194" i="1"/>
  <c r="L82" i="1"/>
  <c r="L88" i="1" s="1"/>
  <c r="AR89" i="1"/>
  <c r="F127" i="1"/>
  <c r="Y47" i="1"/>
  <c r="AS114" i="1"/>
  <c r="AS113" i="1" s="1"/>
  <c r="AS286" i="1" s="1"/>
  <c r="AN114" i="1"/>
  <c r="AN113" i="1" s="1"/>
  <c r="AN286" i="1" s="1"/>
  <c r="AN288" i="1" s="1"/>
  <c r="P69" i="1"/>
  <c r="P174" i="1"/>
  <c r="Y156" i="1"/>
  <c r="AH69" i="1"/>
  <c r="AH76" i="1" s="1"/>
  <c r="AH72" i="1" s="1"/>
  <c r="AH174" i="1"/>
  <c r="AH215" i="1" s="1"/>
  <c r="AH252" i="1" s="1"/>
  <c r="AL73" i="1"/>
  <c r="AA136" i="1"/>
  <c r="AA135" i="1" s="1"/>
  <c r="AH219" i="1"/>
  <c r="AS47" i="1"/>
  <c r="S238" i="1"/>
  <c r="R252" i="1"/>
  <c r="J219" i="1"/>
  <c r="F174" i="1"/>
  <c r="F69" i="1"/>
  <c r="F76" i="1" s="1"/>
  <c r="F72" i="1" s="1"/>
  <c r="AQ199" i="1"/>
  <c r="AE62" i="1"/>
  <c r="AE63" i="1" s="1"/>
  <c r="AE64" i="1" s="1"/>
  <c r="AA82" i="1"/>
  <c r="AA88" i="1" s="1"/>
  <c r="F297" i="1"/>
  <c r="AH29" i="1"/>
  <c r="S114" i="1"/>
  <c r="S113" i="1" s="1"/>
  <c r="S286" i="1" s="1"/>
  <c r="S126" i="1"/>
  <c r="S119" i="1"/>
  <c r="S129" i="1"/>
  <c r="U297" i="1"/>
  <c r="AO127" i="1"/>
  <c r="AS89" i="1"/>
  <c r="L29" i="1"/>
  <c r="F73" i="1"/>
  <c r="E62" i="1"/>
  <c r="E63" i="1" s="1"/>
  <c r="E64" i="1" s="1"/>
  <c r="AF159" i="1"/>
  <c r="N82" i="1"/>
  <c r="G89" i="1"/>
  <c r="M122" i="1"/>
  <c r="U220" i="1"/>
  <c r="V128" i="1"/>
  <c r="U119" i="1"/>
  <c r="U129" i="1"/>
  <c r="U126" i="1"/>
  <c r="AN119" i="1"/>
  <c r="AN126" i="1"/>
  <c r="AO62" i="1"/>
  <c r="AO63" i="1" s="1"/>
  <c r="AO64" i="1" s="1"/>
  <c r="L241" i="1"/>
  <c r="G115" i="1"/>
  <c r="G108" i="1"/>
  <c r="AO194" i="1"/>
  <c r="N156" i="1"/>
  <c r="E128" i="1"/>
  <c r="M129" i="1"/>
  <c r="M126" i="1"/>
  <c r="M119" i="1"/>
  <c r="H199" i="1"/>
  <c r="H240" i="1"/>
  <c r="AP69" i="1"/>
  <c r="AP174" i="1"/>
  <c r="AP215" i="1" s="1"/>
  <c r="AP252" i="1" s="1"/>
  <c r="AK288" i="1"/>
  <c r="T156" i="1"/>
  <c r="U127" i="1"/>
  <c r="AP241" i="1"/>
  <c r="V98" i="1"/>
  <c r="AK127" i="1"/>
  <c r="X159" i="1"/>
  <c r="AO199" i="1"/>
  <c r="J194" i="1"/>
  <c r="L238" i="1"/>
  <c r="AO136" i="1"/>
  <c r="AO135" i="1" s="1"/>
  <c r="AO133" i="1" s="1"/>
  <c r="AA89" i="1"/>
  <c r="AB73" i="1"/>
  <c r="T89" i="1"/>
  <c r="V47" i="1"/>
  <c r="E219" i="1"/>
  <c r="S241" i="1"/>
  <c r="T159" i="1"/>
  <c r="AE114" i="1"/>
  <c r="AE113" i="1" s="1"/>
  <c r="AE286" i="1" s="1"/>
  <c r="N297" i="1"/>
  <c r="D220" i="1"/>
  <c r="K98" i="1"/>
  <c r="AK156" i="1"/>
  <c r="AC220" i="1"/>
  <c r="L122" i="1"/>
  <c r="R89" i="1"/>
  <c r="X47" i="1"/>
  <c r="O98" i="1"/>
  <c r="AE220" i="1"/>
  <c r="R136" i="1"/>
  <c r="R135" i="1" s="1"/>
  <c r="AD127" i="1"/>
  <c r="T219" i="1"/>
  <c r="I29" i="1"/>
  <c r="E115" i="1"/>
  <c r="E108" i="1"/>
  <c r="AF196" i="1"/>
  <c r="AF195" i="1" s="1"/>
  <c r="AF237" i="1"/>
  <c r="AS288" i="1"/>
  <c r="AC29" i="1"/>
  <c r="AJ73" i="1"/>
  <c r="G29" i="1"/>
  <c r="H237" i="1"/>
  <c r="L237" i="1"/>
  <c r="AN136" i="1"/>
  <c r="AN135" i="1" s="1"/>
  <c r="AN133" i="1" s="1"/>
  <c r="I73" i="1"/>
  <c r="AL196" i="1"/>
  <c r="AL237" i="1"/>
  <c r="AB240" i="1"/>
  <c r="AB199" i="1"/>
  <c r="W218" i="1"/>
  <c r="W176" i="1"/>
  <c r="AQ73" i="1"/>
  <c r="V122" i="1"/>
  <c r="O129" i="1"/>
  <c r="O119" i="1"/>
  <c r="O126" i="1"/>
  <c r="S288" i="1"/>
  <c r="AM199" i="1"/>
  <c r="T82" i="1"/>
  <c r="AF82" i="1"/>
  <c r="P89" i="1"/>
  <c r="AQ47" i="1"/>
  <c r="AM108" i="1"/>
  <c r="AO73" i="1"/>
  <c r="M98" i="1"/>
  <c r="AF119" i="1"/>
  <c r="AF126" i="1"/>
  <c r="AC73" i="1"/>
  <c r="K119" i="1"/>
  <c r="K126" i="1"/>
  <c r="K129" i="1"/>
  <c r="M136" i="1"/>
  <c r="M135" i="1" s="1"/>
  <c r="I241" i="1"/>
  <c r="AI98" i="1"/>
  <c r="AC108" i="1"/>
  <c r="AK29" i="1"/>
  <c r="D219" i="1"/>
  <c r="H127" i="1"/>
  <c r="AP176" i="1"/>
  <c r="AP175" i="1" s="1"/>
  <c r="AP218" i="1"/>
  <c r="N174" i="1"/>
  <c r="N69" i="1"/>
  <c r="AF136" i="1"/>
  <c r="AF135" i="1" s="1"/>
  <c r="AF133" i="1" s="1"/>
  <c r="AB241" i="1"/>
  <c r="J119" i="1"/>
  <c r="J126" i="1"/>
  <c r="AF252" i="1"/>
  <c r="X108" i="1"/>
  <c r="P73" i="1"/>
  <c r="AR69" i="1"/>
  <c r="AR174" i="1"/>
  <c r="AR215" i="1" s="1"/>
  <c r="AR252" i="1" s="1"/>
  <c r="O69" i="1"/>
  <c r="O174" i="1"/>
  <c r="P122" i="1"/>
  <c r="L114" i="1"/>
  <c r="L113" i="1" s="1"/>
  <c r="L286" i="1" s="1"/>
  <c r="L288" i="1" s="1"/>
  <c r="Z29" i="1"/>
  <c r="AJ119" i="1"/>
  <c r="AJ126" i="1"/>
  <c r="F29" i="1"/>
  <c r="P119" i="1"/>
  <c r="P126" i="1"/>
  <c r="AD237" i="1"/>
  <c r="AD196" i="1"/>
  <c r="W114" i="1"/>
  <c r="W113" i="1" s="1"/>
  <c r="W286" i="1" s="1"/>
  <c r="AB98" i="1"/>
  <c r="F62" i="1"/>
  <c r="F63" i="1" s="1"/>
  <c r="F64" i="1" s="1"/>
  <c r="O241" i="1"/>
  <c r="O128" i="1"/>
  <c r="E159" i="1"/>
  <c r="W29" i="1"/>
  <c r="J73" i="1"/>
  <c r="AG176" i="1"/>
  <c r="N240" i="1"/>
  <c r="N199" i="1"/>
  <c r="L69" i="1"/>
  <c r="L174" i="1"/>
  <c r="S220" i="1"/>
  <c r="Y238" i="1"/>
  <c r="Z108" i="1"/>
  <c r="N126" i="1"/>
  <c r="N119" i="1"/>
  <c r="Z98" i="1"/>
  <c r="AD128" i="1"/>
  <c r="T127" i="1"/>
  <c r="AP98" i="1"/>
  <c r="V297" i="1"/>
  <c r="P98" i="1"/>
  <c r="Z252" i="1"/>
  <c r="I89" i="1"/>
  <c r="Y127" i="1"/>
  <c r="L219" i="1"/>
  <c r="K136" i="1"/>
  <c r="K135" i="1" s="1"/>
  <c r="R82" i="1"/>
  <c r="R88" i="1" s="1"/>
  <c r="AE29" i="1"/>
  <c r="AH159" i="1"/>
  <c r="AN241" i="1"/>
  <c r="K114" i="1"/>
  <c r="K113" i="1" s="1"/>
  <c r="K286" i="1" s="1"/>
  <c r="H159" i="1"/>
  <c r="AS82" i="1"/>
  <c r="AS88" i="1" s="1"/>
  <c r="M240" i="1"/>
  <c r="M199" i="1"/>
  <c r="O297" i="1"/>
  <c r="X252" i="1"/>
  <c r="M297" i="1"/>
  <c r="U136" i="1"/>
  <c r="U135" i="1" s="1"/>
  <c r="J159" i="1"/>
  <c r="P114" i="1"/>
  <c r="P113" i="1" s="1"/>
  <c r="P286" i="1" s="1"/>
  <c r="P288" i="1" s="1"/>
  <c r="S89" i="1"/>
  <c r="AE98" i="1"/>
  <c r="M156" i="1"/>
  <c r="P128" i="1"/>
  <c r="W220" i="1"/>
  <c r="AM194" i="1"/>
  <c r="AH89" i="1"/>
  <c r="F98" i="1"/>
  <c r="AK174" i="1"/>
  <c r="AK69" i="1"/>
  <c r="W194" i="1"/>
  <c r="AH82" i="1"/>
  <c r="AL241" i="1"/>
  <c r="F237" i="1"/>
  <c r="T196" i="1"/>
  <c r="T237" i="1"/>
  <c r="AJ174" i="1"/>
  <c r="AJ215" i="1" s="1"/>
  <c r="AJ252" i="1" s="1"/>
  <c r="AJ69" i="1"/>
  <c r="N159" i="1"/>
  <c r="Z218" i="1"/>
  <c r="Z176" i="1"/>
  <c r="X199" i="1"/>
  <c r="X240" i="1"/>
  <c r="AJ98" i="1"/>
  <c r="AQ288" i="1"/>
  <c r="AQ108" i="1"/>
  <c r="O127" i="1"/>
  <c r="Z219" i="1"/>
  <c r="R219" i="1"/>
  <c r="AB114" i="1"/>
  <c r="AB113" i="1" s="1"/>
  <c r="AB286" i="1" s="1"/>
  <c r="AB288" i="1" s="1"/>
  <c r="G220" i="1"/>
  <c r="AJ199" i="1"/>
  <c r="AJ240" i="1"/>
  <c r="AD241" i="1"/>
  <c r="AO108" i="1"/>
  <c r="AO115" i="1" s="1"/>
  <c r="AS29" i="1"/>
  <c r="W288" i="1"/>
  <c r="AG136" i="1"/>
  <c r="AG135" i="1" s="1"/>
  <c r="AE69" i="1"/>
  <c r="AE174" i="1"/>
  <c r="AA128" i="1"/>
  <c r="AD194" i="1"/>
  <c r="G156" i="1"/>
  <c r="AN98" i="1"/>
  <c r="F82" i="1"/>
  <c r="F88" i="1" s="1"/>
  <c r="AS108" i="1"/>
  <c r="AS115" i="1" s="1"/>
  <c r="P62" i="1"/>
  <c r="P63" i="1" s="1"/>
  <c r="P64" i="1" s="1"/>
  <c r="Q240" i="1"/>
  <c r="Q199" i="1"/>
  <c r="AN199" i="1"/>
  <c r="AN240" i="1"/>
  <c r="AE129" i="1"/>
  <c r="AE119" i="1"/>
  <c r="AE126" i="1"/>
  <c r="G297" i="1"/>
  <c r="D128" i="1"/>
  <c r="AJ128" i="1"/>
  <c r="D119" i="1"/>
  <c r="D126" i="1"/>
  <c r="D129" i="1"/>
  <c r="AP238" i="1"/>
  <c r="Z119" i="1"/>
  <c r="Z126" i="1"/>
  <c r="T62" i="1"/>
  <c r="T63" i="1" s="1"/>
  <c r="T64" i="1" s="1"/>
  <c r="AG159" i="1"/>
  <c r="J128" i="1"/>
  <c r="R128" i="1"/>
  <c r="G237" i="1"/>
  <c r="J174" i="1"/>
  <c r="J69" i="1"/>
  <c r="G136" i="1"/>
  <c r="G135" i="1" s="1"/>
  <c r="V241" i="1"/>
  <c r="U218" i="1"/>
  <c r="U176" i="1"/>
  <c r="E156" i="1"/>
  <c r="AL199" i="1"/>
  <c r="AL240" i="1"/>
  <c r="I288" i="1"/>
  <c r="AN122" i="1"/>
  <c r="L159" i="1"/>
  <c r="Q98" i="1"/>
  <c r="W156" i="1"/>
  <c r="W155" i="1" s="1"/>
  <c r="AQ122" i="1"/>
  <c r="AA288" i="1"/>
  <c r="H136" i="1"/>
  <c r="H135" i="1" s="1"/>
  <c r="AP127" i="1"/>
  <c r="R108" i="1"/>
  <c r="AQ136" i="1"/>
  <c r="AQ135" i="1" s="1"/>
  <c r="AQ133" i="1" s="1"/>
  <c r="AD240" i="1"/>
  <c r="AD199" i="1"/>
  <c r="I174" i="1"/>
  <c r="I69" i="1"/>
  <c r="AD220" i="1"/>
  <c r="AH199" i="1"/>
  <c r="AH240" i="1"/>
  <c r="Z62" i="1"/>
  <c r="Z63" i="1" s="1"/>
  <c r="Z64" i="1" s="1"/>
  <c r="AM114" i="1"/>
  <c r="AM113" i="1" s="1"/>
  <c r="AM286" i="1" s="1"/>
  <c r="K47" i="1"/>
  <c r="X297" i="1"/>
  <c r="AT47" i="1"/>
  <c r="AP220" i="1"/>
  <c r="Q238" i="1"/>
  <c r="AO128" i="1"/>
  <c r="AH47" i="1"/>
  <c r="U238" i="1"/>
  <c r="S108" i="1"/>
  <c r="U29" i="1"/>
  <c r="AQ29" i="1"/>
  <c r="W219" i="1"/>
  <c r="AG69" i="1"/>
  <c r="AG76" i="1" s="1"/>
  <c r="AG174" i="1"/>
  <c r="O176" i="1"/>
  <c r="O218" i="1"/>
  <c r="I159" i="1"/>
  <c r="AP62" i="1"/>
  <c r="AP63" i="1" s="1"/>
  <c r="AP64" i="1" s="1"/>
  <c r="S73" i="1"/>
  <c r="S76" i="1" s="1"/>
  <c r="S72" i="1" s="1"/>
  <c r="S88" i="1" s="1"/>
  <c r="W98" i="1"/>
  <c r="N220" i="1"/>
  <c r="Z297" i="1"/>
  <c r="W297" i="1"/>
  <c r="J47" i="1"/>
  <c r="Y108" i="1"/>
  <c r="AH238" i="1"/>
  <c r="Y219" i="1"/>
  <c r="AD159" i="1"/>
  <c r="I297" i="1"/>
  <c r="AC219" i="1"/>
  <c r="F159" i="1"/>
  <c r="U98" i="1"/>
  <c r="T194" i="1"/>
  <c r="E220" i="1"/>
  <c r="L199" i="1"/>
  <c r="L240" i="1"/>
  <c r="V127" i="1"/>
  <c r="AJ156" i="1"/>
  <c r="L297" i="1"/>
  <c r="X29" i="1"/>
  <c r="R127" i="1"/>
  <c r="AO196" i="1"/>
  <c r="AP128" i="1"/>
  <c r="E136" i="1"/>
  <c r="E135" i="1" s="1"/>
  <c r="Y128" i="1"/>
  <c r="AI159" i="1"/>
  <c r="W196" i="1"/>
  <c r="W237" i="1"/>
  <c r="X176" i="1"/>
  <c r="X218" i="1"/>
  <c r="D29" i="1"/>
  <c r="O238" i="1"/>
  <c r="Z220" i="1"/>
  <c r="AH98" i="1"/>
  <c r="P220" i="1"/>
  <c r="R73" i="1"/>
  <c r="AH237" i="1"/>
  <c r="AH196" i="1"/>
  <c r="D241" i="1"/>
  <c r="V219" i="1"/>
  <c r="AH122" i="1"/>
  <c r="AF241" i="1"/>
  <c r="AA114" i="1"/>
  <c r="AA113" i="1" s="1"/>
  <c r="AA286" i="1" s="1"/>
  <c r="F241" i="1"/>
  <c r="K73" i="1"/>
  <c r="AL98" i="1"/>
  <c r="Q82" i="1"/>
  <c r="Q88" i="1" s="1"/>
  <c r="K241" i="1"/>
  <c r="T98" i="1"/>
  <c r="AS126" i="1"/>
  <c r="AS119" i="1"/>
  <c r="AS129" i="1"/>
  <c r="J108" i="1"/>
  <c r="AI288" i="1"/>
  <c r="AL238" i="1"/>
  <c r="AR220" i="1"/>
  <c r="R220" i="1"/>
  <c r="S122" i="1"/>
  <c r="D108" i="1"/>
  <c r="D115" i="1"/>
  <c r="W127" i="1"/>
  <c r="AG82" i="1"/>
  <c r="M73" i="1"/>
  <c r="L194" i="1"/>
  <c r="AR62" i="1"/>
  <c r="AR63" i="1" s="1"/>
  <c r="AR64" i="1" s="1"/>
  <c r="N237" i="1"/>
  <c r="S219" i="1"/>
  <c r="E238" i="1"/>
  <c r="AL220" i="1"/>
  <c r="AH62" i="1"/>
  <c r="AH63" i="1" s="1"/>
  <c r="AH64" i="1" s="1"/>
  <c r="J89" i="1"/>
  <c r="W73" i="1"/>
  <c r="O136" i="1"/>
  <c r="O135" i="1" s="1"/>
  <c r="E288" i="1"/>
  <c r="AI108" i="1"/>
  <c r="W128" i="1"/>
  <c r="D127" i="1"/>
  <c r="AB82" i="1"/>
  <c r="AB88" i="1" s="1"/>
  <c r="AA241" i="1"/>
  <c r="H194" i="1"/>
  <c r="AA108" i="1"/>
  <c r="O159" i="1"/>
  <c r="AH108" i="1"/>
  <c r="N29" i="1"/>
  <c r="AE219" i="1"/>
  <c r="AN156" i="1"/>
  <c r="AN155" i="1" s="1"/>
  <c r="AN153" i="1" s="1"/>
  <c r="S156" i="1"/>
  <c r="AE196" i="1"/>
  <c r="T126" i="1"/>
  <c r="T119" i="1"/>
  <c r="AD69" i="1"/>
  <c r="AD174" i="1"/>
  <c r="AH297" i="1"/>
  <c r="AJ219" i="1"/>
  <c r="AS297" i="1"/>
  <c r="U89" i="1"/>
  <c r="R114" i="1"/>
  <c r="R113" i="1" s="1"/>
  <c r="R286" i="1" s="1"/>
  <c r="R288" i="1" s="1"/>
  <c r="AG98" i="1"/>
  <c r="K218" i="1"/>
  <c r="K176" i="1"/>
  <c r="M220" i="1"/>
  <c r="AR297" i="1"/>
  <c r="O82" i="1"/>
  <c r="X69" i="1"/>
  <c r="X174" i="1"/>
  <c r="M159" i="1"/>
  <c r="AG114" i="1"/>
  <c r="AG113" i="1" s="1"/>
  <c r="AG286" i="1" s="1"/>
  <c r="J156" i="1"/>
  <c r="U241" i="1"/>
  <c r="G240" i="1"/>
  <c r="T252" i="1"/>
  <c r="D237" i="1"/>
  <c r="AB136" i="1"/>
  <c r="AB135" i="1" s="1"/>
  <c r="AB133" i="1" s="1"/>
  <c r="AI82" i="1"/>
  <c r="AC49" i="1"/>
  <c r="Q49" i="1"/>
  <c r="AE31" i="1"/>
  <c r="AI31" i="1"/>
  <c r="AN49" i="1"/>
  <c r="D31" i="1"/>
  <c r="AL298" i="1"/>
  <c r="D298" i="1"/>
  <c r="X31" i="1"/>
  <c r="AB31" i="1"/>
  <c r="AA49" i="1"/>
  <c r="D49" i="1"/>
  <c r="AD49" i="1"/>
  <c r="AO31" i="1"/>
  <c r="L31" i="1"/>
  <c r="P49" i="1"/>
  <c r="AA31" i="1"/>
  <c r="AR31" i="1"/>
  <c r="AJ298" i="1"/>
  <c r="R298" i="1"/>
  <c r="Z31" i="1"/>
  <c r="AK49" i="1"/>
  <c r="V298" i="1"/>
  <c r="G31" i="1"/>
  <c r="AD298" i="1"/>
  <c r="F31" i="1"/>
  <c r="AP49" i="1"/>
  <c r="S49" i="1"/>
  <c r="Z49" i="1"/>
  <c r="W31" i="1"/>
  <c r="R31" i="1"/>
  <c r="AN298" i="1"/>
  <c r="AG298" i="1"/>
  <c r="J31" i="1"/>
  <c r="Y31" i="1"/>
  <c r="AM31" i="1"/>
  <c r="F298" i="1"/>
  <c r="S31" i="1"/>
  <c r="AT298" i="1"/>
  <c r="K49" i="1"/>
  <c r="Y298" i="1"/>
  <c r="AE298" i="1"/>
  <c r="AM298" i="1"/>
  <c r="Y49" i="1"/>
  <c r="T298" i="1"/>
  <c r="W49" i="1"/>
  <c r="AT31" i="1"/>
  <c r="J298" i="1"/>
  <c r="AP298" i="1"/>
  <c r="U298" i="1"/>
  <c r="AO298" i="1"/>
  <c r="J49" i="1"/>
  <c r="AO49" i="1"/>
  <c r="AH31" i="1"/>
  <c r="AI49" i="1"/>
  <c r="N298" i="1"/>
  <c r="AN31" i="1"/>
  <c r="K31" i="1"/>
  <c r="Q298" i="1"/>
  <c r="V49" i="1"/>
  <c r="T49" i="1"/>
  <c r="L298" i="1"/>
  <c r="AG49" i="1"/>
  <c r="I298" i="1"/>
  <c r="AD31" i="1"/>
  <c r="S298" i="1"/>
  <c r="M49" i="1"/>
  <c r="AH298" i="1"/>
  <c r="AF298" i="1"/>
  <c r="P298" i="1"/>
  <c r="AK31" i="1"/>
  <c r="I31" i="1"/>
  <c r="AG31" i="1"/>
  <c r="Q31" i="1"/>
  <c r="U49" i="1"/>
  <c r="AS298" i="1"/>
  <c r="AJ49" i="1"/>
  <c r="V31" i="1"/>
  <c r="H49" i="1"/>
  <c r="N31" i="1"/>
  <c r="AE49" i="1"/>
  <c r="O49" i="1"/>
  <c r="H31" i="1"/>
  <c r="AA298" i="1"/>
  <c r="AJ31" i="1"/>
  <c r="O298" i="1"/>
  <c r="H298" i="1"/>
  <c r="AL49" i="1"/>
  <c r="AF49" i="1"/>
  <c r="AL31" i="1"/>
  <c r="AM49" i="1"/>
  <c r="AR49" i="1"/>
  <c r="R49" i="1"/>
  <c r="AI298" i="1"/>
  <c r="G49" i="1"/>
  <c r="I49" i="1"/>
  <c r="E31" i="1"/>
  <c r="F49" i="1"/>
  <c r="M298" i="1"/>
  <c r="AS31" i="1"/>
  <c r="AT49" i="1"/>
  <c r="AH49" i="1"/>
  <c r="AQ31" i="1"/>
  <c r="W298" i="1"/>
  <c r="X298" i="1"/>
  <c r="M31" i="1"/>
  <c r="L49" i="1"/>
  <c r="AP31" i="1"/>
  <c r="AC298" i="1"/>
  <c r="AQ298" i="1"/>
  <c r="K298" i="1"/>
  <c r="AQ49" i="1"/>
  <c r="AK298" i="1"/>
  <c r="U31" i="1"/>
  <c r="AB49" i="1"/>
  <c r="O31" i="1"/>
  <c r="AF31" i="1"/>
  <c r="E49" i="1"/>
  <c r="AB298" i="1"/>
  <c r="AS49" i="1"/>
  <c r="X49" i="1"/>
  <c r="AC31" i="1"/>
  <c r="P31" i="1"/>
  <c r="E298" i="1"/>
  <c r="N49" i="1"/>
  <c r="T31" i="1"/>
  <c r="G298" i="1"/>
  <c r="Z298" i="1"/>
  <c r="AR298" i="1"/>
  <c r="X115" i="1" l="1"/>
  <c r="AO76" i="1"/>
  <c r="AO72" i="1" s="1"/>
  <c r="T129" i="1"/>
  <c r="AE76" i="1"/>
  <c r="AE72" i="1" s="1"/>
  <c r="AE88" i="1" s="1"/>
  <c r="AE92" i="1" s="1"/>
  <c r="AE94" i="1" s="1"/>
  <c r="AE96" i="1" s="1"/>
  <c r="AT173" i="1"/>
  <c r="AT216" i="1"/>
  <c r="Y115" i="1"/>
  <c r="J76" i="1"/>
  <c r="J72" i="1" s="1"/>
  <c r="J155" i="1"/>
  <c r="X76" i="1"/>
  <c r="X72" i="1" s="1"/>
  <c r="AJ76" i="1"/>
  <c r="AJ72" i="1" s="1"/>
  <c r="N76" i="1"/>
  <c r="N72" i="1" s="1"/>
  <c r="N88" i="1" s="1"/>
  <c r="U155" i="1"/>
  <c r="J115" i="1"/>
  <c r="K76" i="1"/>
  <c r="K72" i="1" s="1"/>
  <c r="K88" i="1" s="1"/>
  <c r="K92" i="1" s="1"/>
  <c r="K94" i="1" s="1"/>
  <c r="K96" i="1" s="1"/>
  <c r="AQ115" i="1"/>
  <c r="AC115" i="1"/>
  <c r="Y76" i="1"/>
  <c r="Y72" i="1" s="1"/>
  <c r="Y88" i="1" s="1"/>
  <c r="Y92" i="1" s="1"/>
  <c r="Y94" i="1" s="1"/>
  <c r="Y96" i="1" s="1"/>
  <c r="AT76" i="1"/>
  <c r="AT72" i="1" s="1"/>
  <c r="Z76" i="1"/>
  <c r="Z72" i="1" s="1"/>
  <c r="Z88" i="1" s="1"/>
  <c r="P129" i="1"/>
  <c r="AR129" i="1"/>
  <c r="R129" i="1"/>
  <c r="Y195" i="1"/>
  <c r="Z155" i="1"/>
  <c r="AR115" i="1"/>
  <c r="S115" i="1"/>
  <c r="J129" i="1"/>
  <c r="Z129" i="1"/>
  <c r="T195" i="1"/>
  <c r="L76" i="1"/>
  <c r="L72" i="1" s="1"/>
  <c r="L129" i="1"/>
  <c r="AK115" i="1"/>
  <c r="R195" i="1"/>
  <c r="AH129" i="1"/>
  <c r="AQ76" i="1"/>
  <c r="AQ72" i="1" s="1"/>
  <c r="AG195" i="1"/>
  <c r="H76" i="1"/>
  <c r="H72" i="1" s="1"/>
  <c r="K155" i="1"/>
  <c r="AB155" i="1"/>
  <c r="O76" i="1"/>
  <c r="O72" i="1" s="1"/>
  <c r="O88" i="1" s="1"/>
  <c r="P195" i="1"/>
  <c r="W195" i="1"/>
  <c r="AP129" i="1"/>
  <c r="AK76" i="1"/>
  <c r="AK72" i="1" s="1"/>
  <c r="AK88" i="1" s="1"/>
  <c r="AK92" i="1" s="1"/>
  <c r="AK94" i="1" s="1"/>
  <c r="AK96" i="1" s="1"/>
  <c r="AR76" i="1"/>
  <c r="AR72" i="1" s="1"/>
  <c r="AO88" i="1"/>
  <c r="AO92" i="1" s="1"/>
  <c r="AO94" i="1" s="1"/>
  <c r="AO96" i="1" s="1"/>
  <c r="H129" i="1"/>
  <c r="U195" i="1"/>
  <c r="N115" i="1"/>
  <c r="V115" i="1"/>
  <c r="AM88" i="1"/>
  <c r="AM92" i="1" s="1"/>
  <c r="AM94" i="1" s="1"/>
  <c r="AM96" i="1" s="1"/>
  <c r="V76" i="1"/>
  <c r="V72" i="1" s="1"/>
  <c r="AT129" i="1"/>
  <c r="N155" i="1"/>
  <c r="AB76" i="1"/>
  <c r="AB72" i="1" s="1"/>
  <c r="AD155" i="1"/>
  <c r="AI76" i="1"/>
  <c r="AI72" i="1" s="1"/>
  <c r="AI88" i="1" s="1"/>
  <c r="AI92" i="1" s="1"/>
  <c r="AI94" i="1" s="1"/>
  <c r="AI96" i="1" s="1"/>
  <c r="AQ155" i="1"/>
  <c r="AH155" i="1"/>
  <c r="AH153" i="1" s="1"/>
  <c r="L155" i="1"/>
  <c r="U115" i="1"/>
  <c r="AC76" i="1"/>
  <c r="AC72" i="1" s="1"/>
  <c r="AC88" i="1" s="1"/>
  <c r="AC92" i="1" s="1"/>
  <c r="AC94" i="1" s="1"/>
  <c r="AC96" i="1" s="1"/>
  <c r="H115" i="1"/>
  <c r="AE155" i="1"/>
  <c r="P76" i="1"/>
  <c r="P72" i="1" s="1"/>
  <c r="AF129" i="1"/>
  <c r="AJ129" i="1"/>
  <c r="AA76" i="1"/>
  <c r="AA72" i="1" s="1"/>
  <c r="AN195" i="1"/>
  <c r="AN210" i="1" s="1"/>
  <c r="AN76" i="1"/>
  <c r="AN72" i="1" s="1"/>
  <c r="O155" i="1"/>
  <c r="F155" i="1"/>
  <c r="M155" i="1"/>
  <c r="AL195" i="1"/>
  <c r="AL193" i="1" s="1"/>
  <c r="AH88" i="1"/>
  <c r="AH92" i="1" s="1"/>
  <c r="AH94" i="1" s="1"/>
  <c r="AH96" i="1" s="1"/>
  <c r="AD76" i="1"/>
  <c r="AD72" i="1" s="1"/>
  <c r="T88" i="1"/>
  <c r="I155" i="1"/>
  <c r="U76" i="1"/>
  <c r="U72" i="1" s="1"/>
  <c r="U88" i="1" s="1"/>
  <c r="U92" i="1" s="1"/>
  <c r="U94" i="1" s="1"/>
  <c r="U96" i="1" s="1"/>
  <c r="R76" i="1"/>
  <c r="R72" i="1" s="1"/>
  <c r="X195" i="1"/>
  <c r="AJ195" i="1"/>
  <c r="AJ193" i="1" s="1"/>
  <c r="D76" i="1"/>
  <c r="D72" i="1" s="1"/>
  <c r="V129" i="1"/>
  <c r="AF155" i="1"/>
  <c r="AF235" i="1" s="1"/>
  <c r="AB115" i="1"/>
  <c r="AS76" i="1"/>
  <c r="AS72" i="1" s="1"/>
  <c r="W76" i="1"/>
  <c r="W72" i="1" s="1"/>
  <c r="W88" i="1" s="1"/>
  <c r="W92" i="1" s="1"/>
  <c r="W94" i="1" s="1"/>
  <c r="W96" i="1" s="1"/>
  <c r="Q76" i="1"/>
  <c r="Q72" i="1" s="1"/>
  <c r="E76" i="1"/>
  <c r="S92" i="1"/>
  <c r="S94" i="1" s="1"/>
  <c r="S96" i="1" s="1"/>
  <c r="F92" i="1"/>
  <c r="F94" i="1" s="1"/>
  <c r="F96" i="1" s="1"/>
  <c r="AQ92" i="1"/>
  <c r="AQ94" i="1" s="1"/>
  <c r="AQ96" i="1" s="1"/>
  <c r="H92" i="1"/>
  <c r="H94" i="1" s="1"/>
  <c r="H96" i="1" s="1"/>
  <c r="G92" i="1"/>
  <c r="G94" i="1" s="1"/>
  <c r="G96" i="1" s="1"/>
  <c r="N129" i="1"/>
  <c r="AB195" i="1"/>
  <c r="AO155" i="1"/>
  <c r="AC195" i="1"/>
  <c r="AA155" i="1"/>
  <c r="AP191" i="1"/>
  <c r="AP216" i="1"/>
  <c r="AT92" i="1"/>
  <c r="AT94" i="1" s="1"/>
  <c r="AT96" i="1" s="1"/>
  <c r="AF72" i="1"/>
  <c r="AF88" i="1" s="1"/>
  <c r="AL155" i="1"/>
  <c r="AL153" i="1" s="1"/>
  <c r="Z195" i="1"/>
  <c r="AQ195" i="1"/>
  <c r="AQ210" i="1" s="1"/>
  <c r="AR92" i="1"/>
  <c r="AR94" i="1" s="1"/>
  <c r="AR96" i="1" s="1"/>
  <c r="V92" i="1"/>
  <c r="V94" i="1" s="1"/>
  <c r="V96" i="1" s="1"/>
  <c r="AE195" i="1"/>
  <c r="AB92" i="1"/>
  <c r="AB94" i="1" s="1"/>
  <c r="AB96" i="1" s="1"/>
  <c r="M76" i="1"/>
  <c r="M72" i="1" s="1"/>
  <c r="M88" i="1" s="1"/>
  <c r="AH195" i="1"/>
  <c r="AO195" i="1"/>
  <c r="AO210" i="1" s="1"/>
  <c r="AJ155" i="1"/>
  <c r="AJ153" i="1" s="1"/>
  <c r="I76" i="1"/>
  <c r="I72" i="1" s="1"/>
  <c r="I88" i="1" s="1"/>
  <c r="AD129" i="1"/>
  <c r="Z115" i="1"/>
  <c r="AM115" i="1"/>
  <c r="AF193" i="1"/>
  <c r="T155" i="1"/>
  <c r="AL76" i="1"/>
  <c r="AL72" i="1" s="1"/>
  <c r="AL88" i="1" s="1"/>
  <c r="AR173" i="1"/>
  <c r="AR191" i="1"/>
  <c r="AR216" i="1"/>
  <c r="AP115" i="1"/>
  <c r="AR155" i="1"/>
  <c r="AR153" i="1" s="1"/>
  <c r="AL129" i="1"/>
  <c r="X92" i="1"/>
  <c r="X94" i="1" s="1"/>
  <c r="X96" i="1" s="1"/>
  <c r="AJ191" i="1"/>
  <c r="AJ173" i="1"/>
  <c r="AJ216" i="1"/>
  <c r="AR195" i="1"/>
  <c r="AR210" i="1" s="1"/>
  <c r="Q155" i="1"/>
  <c r="X155" i="1"/>
  <c r="AP155" i="1"/>
  <c r="AP153" i="1" s="1"/>
  <c r="AG72" i="1"/>
  <c r="AG88" i="1" s="1"/>
  <c r="W115" i="1"/>
  <c r="AL115" i="1"/>
  <c r="AP195" i="1"/>
  <c r="AP210" i="1" s="1"/>
  <c r="H155" i="1"/>
  <c r="V155" i="1"/>
  <c r="AD115" i="1"/>
  <c r="AC155" i="1"/>
  <c r="AI195" i="1"/>
  <c r="AI210" i="1" s="1"/>
  <c r="V195" i="1"/>
  <c r="L115" i="1"/>
  <c r="AJ92" i="1"/>
  <c r="AJ94" i="1" s="1"/>
  <c r="AJ96" i="1" s="1"/>
  <c r="AS155" i="1"/>
  <c r="Q115" i="1"/>
  <c r="AA195" i="1"/>
  <c r="R92" i="1"/>
  <c r="R94" i="1" s="1"/>
  <c r="R96" i="1" s="1"/>
  <c r="AD195" i="1"/>
  <c r="AD92" i="1"/>
  <c r="AD94" i="1" s="1"/>
  <c r="AD96" i="1" s="1"/>
  <c r="AK195" i="1"/>
  <c r="AK210" i="1" s="1"/>
  <c r="M115" i="1"/>
  <c r="AL216" i="1"/>
  <c r="AL191" i="1"/>
  <c r="AL173" i="1"/>
  <c r="AN193" i="1"/>
  <c r="AJ210" i="1"/>
  <c r="AN115" i="1"/>
  <c r="AI115" i="1"/>
  <c r="Q92" i="1"/>
  <c r="Q94" i="1" s="1"/>
  <c r="Q96" i="1" s="1"/>
  <c r="G155" i="1"/>
  <c r="AS92" i="1"/>
  <c r="AS94" i="1" s="1"/>
  <c r="AS96" i="1" s="1"/>
  <c r="AP76" i="1"/>
  <c r="AP72" i="1" s="1"/>
  <c r="AP88" i="1" s="1"/>
  <c r="Y155" i="1"/>
  <c r="L92" i="1"/>
  <c r="L94" i="1" s="1"/>
  <c r="L96" i="1" s="1"/>
  <c r="Z92" i="1"/>
  <c r="Z94" i="1" s="1"/>
  <c r="Z96" i="1" s="1"/>
  <c r="O115" i="1"/>
  <c r="AT115" i="1"/>
  <c r="P115" i="1"/>
  <c r="P155" i="1"/>
  <c r="AM195" i="1"/>
  <c r="AM210" i="1" s="1"/>
  <c r="P92" i="1"/>
  <c r="P94" i="1" s="1"/>
  <c r="P96" i="1" s="1"/>
  <c r="AA115" i="1"/>
  <c r="S155" i="1"/>
  <c r="AH115" i="1"/>
  <c r="J92" i="1"/>
  <c r="J94" i="1" s="1"/>
  <c r="J96" i="1" s="1"/>
  <c r="R115" i="1"/>
  <c r="AN129" i="1"/>
  <c r="E155" i="1"/>
  <c r="AA92" i="1"/>
  <c r="AA94" i="1" s="1"/>
  <c r="AA96" i="1" s="1"/>
  <c r="AK155" i="1"/>
  <c r="AN173" i="1"/>
  <c r="AN191" i="1"/>
  <c r="AN216" i="1"/>
  <c r="E72" i="1"/>
  <c r="E88" i="1" s="1"/>
  <c r="AN92" i="1"/>
  <c r="AN94" i="1" s="1"/>
  <c r="AN96" i="1" s="1"/>
  <c r="Q195" i="1"/>
  <c r="K115" i="1"/>
  <c r="T115" i="1"/>
  <c r="D92" i="1"/>
  <c r="D94" i="1" s="1"/>
  <c r="D96" i="1" s="1"/>
  <c r="AJ115" i="1"/>
  <c r="AH216" i="1"/>
  <c r="AH191" i="1"/>
  <c r="AE115" i="1"/>
  <c r="S195" i="1"/>
  <c r="AG155" i="1"/>
  <c r="AG115" i="1"/>
  <c r="AF115" i="1"/>
  <c r="D155" i="1"/>
  <c r="AM155" i="1"/>
  <c r="AT155" i="1"/>
  <c r="AT235" i="1" s="1"/>
  <c r="AI155" i="1"/>
  <c r="R87" i="1"/>
  <c r="AO87" i="1"/>
  <c r="AQ87" i="1"/>
  <c r="AD87" i="1"/>
  <c r="Q87" i="1"/>
  <c r="S87" i="1"/>
  <c r="G87" i="1"/>
  <c r="AT87" i="1"/>
  <c r="AA87" i="1"/>
  <c r="AE87" i="1"/>
  <c r="AS87" i="1"/>
  <c r="Y87" i="1"/>
  <c r="AH87" i="1"/>
  <c r="AR87" i="1"/>
  <c r="AB87" i="1"/>
  <c r="F87" i="1"/>
  <c r="AN87" i="1"/>
  <c r="AC87" i="1"/>
  <c r="AJ87" i="1"/>
  <c r="Z87" i="1"/>
  <c r="V87" i="1"/>
  <c r="J87" i="1"/>
  <c r="AM87" i="1"/>
  <c r="D87" i="1"/>
  <c r="L87" i="1"/>
  <c r="K87" i="1"/>
  <c r="U87" i="1"/>
  <c r="X87" i="1"/>
  <c r="H87" i="1"/>
  <c r="P87" i="1"/>
  <c r="W87" i="1"/>
  <c r="T87" i="1"/>
  <c r="AL210" i="1" l="1"/>
  <c r="T92" i="1"/>
  <c r="T94" i="1" s="1"/>
  <c r="T96" i="1" s="1"/>
  <c r="AN235" i="1"/>
  <c r="AL235" i="1"/>
  <c r="E92" i="1"/>
  <c r="E94" i="1" s="1"/>
  <c r="E96" i="1" s="1"/>
  <c r="AG92" i="1"/>
  <c r="AG94" i="1" s="1"/>
  <c r="AG96" i="1" s="1"/>
  <c r="AR235" i="1"/>
  <c r="AL92" i="1"/>
  <c r="AL94" i="1" s="1"/>
  <c r="AL96" i="1" s="1"/>
  <c r="O92" i="1"/>
  <c r="O94" i="1" s="1"/>
  <c r="O96" i="1" s="1"/>
  <c r="AP193" i="1"/>
  <c r="AP235" i="1"/>
  <c r="AH210" i="1"/>
  <c r="AH235" i="1"/>
  <c r="AH193" i="1"/>
  <c r="AB235" i="1"/>
  <c r="AB193" i="1"/>
  <c r="N92" i="1"/>
  <c r="N94" i="1" s="1"/>
  <c r="N96" i="1" s="1"/>
  <c r="AP92" i="1"/>
  <c r="AP94" i="1" s="1"/>
  <c r="AP96" i="1" s="1"/>
  <c r="AJ235" i="1"/>
  <c r="I92" i="1"/>
  <c r="I94" i="1" s="1"/>
  <c r="I96" i="1" s="1"/>
  <c r="M92" i="1"/>
  <c r="M94" i="1" s="1"/>
  <c r="M96" i="1" s="1"/>
  <c r="AF92" i="1"/>
  <c r="AF94" i="1" s="1"/>
  <c r="AF96" i="1" s="1"/>
  <c r="O87" i="1"/>
  <c r="E87" i="1"/>
  <c r="AI87" i="1"/>
  <c r="AP87" i="1"/>
  <c r="I87" i="1"/>
  <c r="AL87" i="1"/>
  <c r="AF87" i="1"/>
  <c r="AK87" i="1"/>
  <c r="M87" i="1"/>
  <c r="N87" i="1"/>
  <c r="AG87" i="1"/>
</calcChain>
</file>

<file path=xl/comments1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b/>
            <sz val="9"/>
            <color indexed="81"/>
            <rFont val="宋体"/>
            <family val="3"/>
            <charset val="134"/>
          </rPr>
          <t>microsoft chan:注意每家银行有特殊项</t>
        </r>
      </text>
    </comment>
  </commentList>
</comments>
</file>

<file path=xl/sharedStrings.xml><?xml version="1.0" encoding="utf-8"?>
<sst xmlns="http://schemas.openxmlformats.org/spreadsheetml/2006/main" count="872" uniqueCount="710">
  <si>
    <t>1Q07</t>
    <phoneticPr fontId="4" type="noConversion"/>
  </si>
  <si>
    <t>1H07</t>
    <phoneticPr fontId="4" type="noConversion"/>
  </si>
  <si>
    <t>3Q07</t>
    <phoneticPr fontId="4" type="noConversion"/>
  </si>
  <si>
    <t>1Q08</t>
    <phoneticPr fontId="4" type="noConversion"/>
  </si>
  <si>
    <t>1H08</t>
    <phoneticPr fontId="4" type="noConversion"/>
  </si>
  <si>
    <t>3Q08</t>
    <phoneticPr fontId="4" type="noConversion"/>
  </si>
  <si>
    <t>1Q09</t>
    <phoneticPr fontId="4" type="noConversion"/>
  </si>
  <si>
    <t>1H09</t>
    <phoneticPr fontId="4" type="noConversion"/>
  </si>
  <si>
    <t>3Q09</t>
    <phoneticPr fontId="4" type="noConversion"/>
  </si>
  <si>
    <t>1Q10</t>
    <phoneticPr fontId="4" type="noConversion"/>
  </si>
  <si>
    <t>1H10</t>
    <phoneticPr fontId="4" type="noConversion"/>
  </si>
  <si>
    <t>3Q10</t>
    <phoneticPr fontId="4" type="noConversion"/>
  </si>
  <si>
    <t>1Q11</t>
    <phoneticPr fontId="4" type="noConversion"/>
  </si>
  <si>
    <t>1H11</t>
  </si>
  <si>
    <t>3Q11</t>
    <phoneticPr fontId="4" type="noConversion"/>
  </si>
  <si>
    <t>1Q12</t>
  </si>
  <si>
    <t>1H12</t>
  </si>
  <si>
    <t>3Q12</t>
  </si>
  <si>
    <t>1Q13</t>
    <phoneticPr fontId="4" type="noConversion"/>
  </si>
  <si>
    <t>1H13</t>
    <phoneticPr fontId="4" type="noConversion"/>
  </si>
  <si>
    <t>3Q13</t>
    <phoneticPr fontId="4" type="noConversion"/>
  </si>
  <si>
    <t>1Q14</t>
    <phoneticPr fontId="4" type="noConversion"/>
  </si>
  <si>
    <t>1H14</t>
    <phoneticPr fontId="4" type="noConversion"/>
  </si>
  <si>
    <t>3Q14</t>
    <phoneticPr fontId="4" type="noConversion"/>
  </si>
  <si>
    <t>1Q15</t>
    <phoneticPr fontId="4" type="noConversion"/>
  </si>
  <si>
    <t>1H15</t>
    <phoneticPr fontId="4" type="noConversion"/>
  </si>
  <si>
    <t>3Q15</t>
    <phoneticPr fontId="4" type="noConversion"/>
  </si>
  <si>
    <t>1Q16</t>
    <phoneticPr fontId="4" type="noConversion"/>
  </si>
  <si>
    <t>1H16</t>
    <phoneticPr fontId="4" type="noConversion"/>
  </si>
  <si>
    <t>3Q16</t>
    <phoneticPr fontId="4" type="noConversion"/>
  </si>
  <si>
    <t>1Q17</t>
    <phoneticPr fontId="4" type="noConversion"/>
  </si>
  <si>
    <t>2016H</t>
  </si>
  <si>
    <t>2017H</t>
  </si>
  <si>
    <t>contrl</t>
  </si>
  <si>
    <r>
      <rPr>
        <b/>
        <sz val="10"/>
        <rFont val="楷体"/>
        <family val="3"/>
        <charset val="134"/>
      </rPr>
      <t>证券名称：</t>
    </r>
  </si>
  <si>
    <r>
      <rPr>
        <b/>
        <sz val="10"/>
        <rFont val="楷体"/>
        <family val="3"/>
        <charset val="134"/>
      </rPr>
      <t>工商银行</t>
    </r>
    <phoneticPr fontId="4" type="noConversion"/>
  </si>
  <si>
    <r>
      <rPr>
        <b/>
        <sz val="10"/>
        <rFont val="楷体"/>
        <family val="3"/>
        <charset val="134"/>
      </rPr>
      <t>项目名称：</t>
    </r>
  </si>
  <si>
    <r>
      <rPr>
        <b/>
        <sz val="10"/>
        <rFont val="楷体"/>
        <family val="3"/>
        <charset val="134"/>
      </rPr>
      <t>财报录入</t>
    </r>
    <r>
      <rPr>
        <b/>
        <sz val="10"/>
        <rFont val="Times New Roman"/>
        <family val="1"/>
      </rPr>
      <t>(</t>
    </r>
    <r>
      <rPr>
        <b/>
        <sz val="10"/>
        <rFont val="楷体"/>
        <family val="3"/>
        <charset val="134"/>
      </rPr>
      <t>费用类都记为负数）</t>
    </r>
    <phoneticPr fontId="4" type="noConversion"/>
  </si>
  <si>
    <r>
      <rPr>
        <b/>
        <sz val="10"/>
        <rFont val="楷体"/>
        <family val="3"/>
        <charset val="134"/>
      </rPr>
      <t>单位：</t>
    </r>
  </si>
  <si>
    <r>
      <rPr>
        <b/>
        <sz val="10"/>
        <rFont val="楷体"/>
        <family val="3"/>
        <charset val="134"/>
      </rPr>
      <t>除百分比外，其他为</t>
    </r>
    <r>
      <rPr>
        <b/>
        <sz val="10"/>
        <rFont val="Times New Roman"/>
        <family val="1"/>
      </rPr>
      <t xml:space="preserve">RMB </t>
    </r>
    <r>
      <rPr>
        <b/>
        <sz val="10"/>
        <rFont val="楷体"/>
        <family val="3"/>
        <charset val="134"/>
      </rPr>
      <t>百万</t>
    </r>
    <r>
      <rPr>
        <b/>
        <sz val="10"/>
        <rFont val="Times New Roman"/>
        <family val="1"/>
      </rPr>
      <t xml:space="preserve"> </t>
    </r>
  </si>
  <si>
    <r>
      <rPr>
        <b/>
        <sz val="10"/>
        <rFont val="楷体"/>
        <family val="3"/>
        <charset val="134"/>
      </rPr>
      <t>资产负债表</t>
    </r>
  </si>
  <si>
    <r>
      <rPr>
        <b/>
        <sz val="10"/>
        <rFont val="楷体"/>
        <family val="3"/>
        <charset val="134"/>
      </rPr>
      <t>资产</t>
    </r>
  </si>
  <si>
    <r>
      <rPr>
        <sz val="10"/>
        <rFont val="楷体"/>
        <family val="3"/>
        <charset val="134"/>
      </rPr>
      <t>现金及存放中央银行款项</t>
    </r>
  </si>
  <si>
    <r>
      <rPr>
        <sz val="10"/>
        <rFont val="楷体"/>
        <family val="3"/>
        <charset val="134"/>
      </rPr>
      <t>存放同业及其他金融机构款项</t>
    </r>
  </si>
  <si>
    <r>
      <rPr>
        <sz val="10"/>
        <rFont val="楷体"/>
        <family val="3"/>
        <charset val="134"/>
      </rPr>
      <t>贵金属</t>
    </r>
  </si>
  <si>
    <r>
      <rPr>
        <sz val="10"/>
        <rFont val="楷体"/>
        <family val="3"/>
        <charset val="134"/>
      </rPr>
      <t>交易性金融资产</t>
    </r>
  </si>
  <si>
    <r>
      <rPr>
        <sz val="10"/>
        <rFont val="楷体"/>
        <family val="3"/>
        <charset val="134"/>
      </rPr>
      <t>衍生金融资产</t>
    </r>
  </si>
  <si>
    <r>
      <rPr>
        <sz val="10"/>
        <rFont val="楷体"/>
        <family val="3"/>
        <charset val="134"/>
      </rPr>
      <t>买入返售金融资产</t>
    </r>
  </si>
  <si>
    <r>
      <rPr>
        <sz val="10"/>
        <rFont val="楷体"/>
        <family val="3"/>
        <charset val="134"/>
      </rPr>
      <t>应收利息</t>
    </r>
  </si>
  <si>
    <r>
      <rPr>
        <sz val="10"/>
        <rFont val="楷体"/>
        <family val="3"/>
        <charset val="134"/>
      </rPr>
      <t>客户贷款及垫款净额</t>
    </r>
  </si>
  <si>
    <r>
      <rPr>
        <sz val="10"/>
        <rFont val="楷体"/>
        <family val="3"/>
        <charset val="134"/>
      </rPr>
      <t>可供出售金融资产</t>
    </r>
  </si>
  <si>
    <r>
      <rPr>
        <sz val="10"/>
        <rFont val="楷体"/>
        <family val="3"/>
        <charset val="134"/>
      </rPr>
      <t>持有至到期投资</t>
    </r>
  </si>
  <si>
    <r>
      <rPr>
        <sz val="10"/>
        <rFont val="楷体"/>
        <family val="3"/>
        <charset val="134"/>
      </rPr>
      <t>应收款项类投资</t>
    </r>
  </si>
  <si>
    <r>
      <rPr>
        <sz val="10"/>
        <rFont val="楷体"/>
        <family val="3"/>
        <charset val="134"/>
      </rPr>
      <t>长期应收款</t>
    </r>
    <r>
      <rPr>
        <sz val="10"/>
        <rFont val="Times New Roman"/>
        <family val="1"/>
      </rPr>
      <t>/</t>
    </r>
    <r>
      <rPr>
        <sz val="10"/>
        <rFont val="楷体"/>
        <family val="3"/>
        <charset val="134"/>
      </rPr>
      <t>应收融资租赁款</t>
    </r>
  </si>
  <si>
    <r>
      <rPr>
        <sz val="10"/>
        <rFont val="楷体"/>
        <family val="3"/>
        <charset val="134"/>
      </rPr>
      <t>长期股权投资</t>
    </r>
  </si>
  <si>
    <r>
      <rPr>
        <sz val="10"/>
        <rFont val="楷体"/>
        <family val="3"/>
        <charset val="134"/>
      </rPr>
      <t>固定资产（净值）</t>
    </r>
  </si>
  <si>
    <r>
      <rPr>
        <sz val="10"/>
        <rFont val="楷体"/>
        <family val="3"/>
        <charset val="134"/>
      </rPr>
      <t>在建工程</t>
    </r>
  </si>
  <si>
    <r>
      <rPr>
        <sz val="10"/>
        <rFont val="楷体"/>
        <family val="3"/>
        <charset val="134"/>
      </rPr>
      <t>无形资产（含土地使用权）</t>
    </r>
  </si>
  <si>
    <r>
      <rPr>
        <sz val="10"/>
        <rFont val="楷体"/>
        <family val="3"/>
        <charset val="134"/>
      </rPr>
      <t>商誉</t>
    </r>
  </si>
  <si>
    <r>
      <rPr>
        <sz val="10"/>
        <rFont val="楷体"/>
        <family val="3"/>
        <charset val="134"/>
      </rPr>
      <t>递延所得税资产</t>
    </r>
  </si>
  <si>
    <r>
      <rPr>
        <sz val="10"/>
        <rFont val="楷体"/>
        <family val="3"/>
        <charset val="134"/>
      </rPr>
      <t>其他资产</t>
    </r>
  </si>
  <si>
    <r>
      <rPr>
        <b/>
        <sz val="10"/>
        <rFont val="楷体"/>
        <family val="3"/>
        <charset val="134"/>
      </rPr>
      <t>资产合计</t>
    </r>
  </si>
  <si>
    <r>
      <rPr>
        <b/>
        <sz val="10"/>
        <rFont val="楷体"/>
        <family val="3"/>
        <charset val="134"/>
      </rPr>
      <t>负债</t>
    </r>
  </si>
  <si>
    <r>
      <rPr>
        <sz val="10"/>
        <rFont val="楷体"/>
        <family val="3"/>
        <charset val="134"/>
      </rPr>
      <t>向中央银行及其他金融机构借款</t>
    </r>
  </si>
  <si>
    <r>
      <rPr>
        <sz val="10"/>
        <rFont val="楷体"/>
        <family val="3"/>
        <charset val="134"/>
      </rPr>
      <t>同业及其他金融机构存放款项</t>
    </r>
  </si>
  <si>
    <r>
      <rPr>
        <sz val="10"/>
        <rFont val="楷体"/>
        <family val="3"/>
        <charset val="134"/>
      </rPr>
      <t>交易性金融负债</t>
    </r>
  </si>
  <si>
    <r>
      <rPr>
        <sz val="10"/>
        <rFont val="楷体"/>
        <family val="3"/>
        <charset val="134"/>
      </rPr>
      <t>衍生金融负债</t>
    </r>
  </si>
  <si>
    <r>
      <rPr>
        <sz val="10"/>
        <rFont val="楷体"/>
        <family val="3"/>
        <charset val="134"/>
      </rPr>
      <t>卖出回购金融资产款</t>
    </r>
  </si>
  <si>
    <r>
      <rPr>
        <sz val="10"/>
        <rFont val="楷体"/>
        <family val="3"/>
        <charset val="134"/>
      </rPr>
      <t>存款证</t>
    </r>
    <phoneticPr fontId="3" type="noConversion"/>
  </si>
  <si>
    <r>
      <rPr>
        <sz val="10"/>
        <rFont val="楷体"/>
        <family val="3"/>
        <charset val="134"/>
      </rPr>
      <t>吸收存款</t>
    </r>
  </si>
  <si>
    <r>
      <rPr>
        <sz val="10"/>
        <rFont val="楷体"/>
        <family val="3"/>
        <charset val="134"/>
      </rPr>
      <t>应付职工薪酬</t>
    </r>
  </si>
  <si>
    <r>
      <rPr>
        <sz val="10"/>
        <rFont val="楷体"/>
        <family val="3"/>
        <charset val="134"/>
      </rPr>
      <t>应交税费</t>
    </r>
  </si>
  <si>
    <r>
      <rPr>
        <sz val="10"/>
        <rFont val="楷体"/>
        <family val="3"/>
        <charset val="134"/>
      </rPr>
      <t>应付利息</t>
    </r>
  </si>
  <si>
    <r>
      <rPr>
        <sz val="10"/>
        <rFont val="楷体"/>
        <family val="3"/>
        <charset val="134"/>
      </rPr>
      <t>预计负债</t>
    </r>
  </si>
  <si>
    <r>
      <rPr>
        <sz val="10"/>
        <rFont val="楷体"/>
        <family val="3"/>
        <charset val="134"/>
      </rPr>
      <t>应付债券</t>
    </r>
  </si>
  <si>
    <r>
      <rPr>
        <sz val="10"/>
        <rFont val="楷体"/>
        <family val="3"/>
        <charset val="134"/>
      </rPr>
      <t>递延所得税负债</t>
    </r>
  </si>
  <si>
    <r>
      <rPr>
        <sz val="10"/>
        <rFont val="楷体"/>
        <family val="3"/>
        <charset val="134"/>
      </rPr>
      <t>其他负债</t>
    </r>
    <phoneticPr fontId="3" type="noConversion"/>
  </si>
  <si>
    <r>
      <rPr>
        <b/>
        <sz val="10"/>
        <rFont val="楷体"/>
        <family val="3"/>
        <charset val="134"/>
      </rPr>
      <t>负债合计</t>
    </r>
  </si>
  <si>
    <r>
      <rPr>
        <b/>
        <sz val="10"/>
        <rFont val="楷体"/>
        <family val="3"/>
        <charset val="134"/>
      </rPr>
      <t>股东权益</t>
    </r>
  </si>
  <si>
    <r>
      <rPr>
        <sz val="10"/>
        <rFont val="楷体"/>
        <family val="3"/>
        <charset val="134"/>
      </rPr>
      <t>股本或实收资本</t>
    </r>
  </si>
  <si>
    <r>
      <rPr>
        <sz val="10"/>
        <rFont val="楷体"/>
        <family val="3"/>
        <charset val="134"/>
      </rPr>
      <t>其他权益工具</t>
    </r>
    <phoneticPr fontId="4" type="noConversion"/>
  </si>
  <si>
    <r>
      <rPr>
        <sz val="10"/>
        <rFont val="楷体"/>
        <family val="3"/>
        <charset val="134"/>
      </rPr>
      <t>资本公积</t>
    </r>
  </si>
  <si>
    <r>
      <rPr>
        <sz val="10"/>
        <rFont val="楷体"/>
        <family val="3"/>
        <charset val="134"/>
      </rPr>
      <t>盈余公积</t>
    </r>
  </si>
  <si>
    <r>
      <rPr>
        <sz val="10"/>
        <rFont val="楷体"/>
        <family val="3"/>
        <charset val="134"/>
      </rPr>
      <t>一般风险准备</t>
    </r>
  </si>
  <si>
    <r>
      <rPr>
        <sz val="10"/>
        <rFont val="楷体"/>
        <family val="3"/>
        <charset val="134"/>
      </rPr>
      <t>未分配利润</t>
    </r>
  </si>
  <si>
    <r>
      <rPr>
        <sz val="10"/>
        <rFont val="楷体"/>
        <family val="3"/>
        <charset val="134"/>
      </rPr>
      <t>外币报表折算差额</t>
    </r>
  </si>
  <si>
    <r>
      <rPr>
        <sz val="10"/>
        <rFont val="楷体"/>
        <family val="3"/>
        <charset val="134"/>
      </rPr>
      <t>归属于母公司股东权益合计</t>
    </r>
  </si>
  <si>
    <r>
      <rPr>
        <sz val="10"/>
        <rFont val="楷体"/>
        <family val="3"/>
        <charset val="134"/>
      </rPr>
      <t>少数股东权益</t>
    </r>
  </si>
  <si>
    <r>
      <rPr>
        <b/>
        <sz val="10"/>
        <rFont val="楷体"/>
        <family val="3"/>
        <charset val="134"/>
      </rPr>
      <t>股东权益合计</t>
    </r>
  </si>
  <si>
    <r>
      <rPr>
        <b/>
        <sz val="10"/>
        <rFont val="楷体"/>
        <family val="3"/>
        <charset val="134"/>
      </rPr>
      <t>负债和股东权益总计</t>
    </r>
  </si>
  <si>
    <r>
      <rPr>
        <sz val="10"/>
        <color rgb="FFFF0000"/>
        <rFont val="楷体"/>
        <family val="3"/>
        <charset val="134"/>
      </rPr>
      <t>检验</t>
    </r>
  </si>
  <si>
    <r>
      <rPr>
        <b/>
        <sz val="10"/>
        <rFont val="楷体"/>
        <family val="3"/>
        <charset val="134"/>
      </rPr>
      <t>利润表</t>
    </r>
  </si>
  <si>
    <r>
      <rPr>
        <b/>
        <sz val="10"/>
        <rFont val="楷体"/>
        <family val="3"/>
        <charset val="134"/>
      </rPr>
      <t>营业收入</t>
    </r>
  </si>
  <si>
    <r>
      <rPr>
        <sz val="10"/>
        <rFont val="楷体"/>
        <family val="3"/>
        <charset val="134"/>
      </rPr>
      <t>利息净收入</t>
    </r>
  </si>
  <si>
    <r>
      <t xml:space="preserve">    </t>
    </r>
    <r>
      <rPr>
        <sz val="10"/>
        <rFont val="楷体"/>
        <family val="3"/>
        <charset val="134"/>
      </rPr>
      <t>利息收入</t>
    </r>
  </si>
  <si>
    <r>
      <t xml:space="preserve">    </t>
    </r>
    <r>
      <rPr>
        <sz val="10"/>
        <rFont val="楷体"/>
        <family val="3"/>
        <charset val="134"/>
      </rPr>
      <t>利息支出</t>
    </r>
  </si>
  <si>
    <r>
      <rPr>
        <sz val="10"/>
        <rFont val="楷体"/>
        <family val="3"/>
        <charset val="134"/>
      </rPr>
      <t>非利息净收入</t>
    </r>
  </si>
  <si>
    <r>
      <rPr>
        <sz val="10"/>
        <rFont val="楷体"/>
        <family val="3"/>
        <charset val="134"/>
      </rPr>
      <t>手续费及佣金净收入</t>
    </r>
  </si>
  <si>
    <r>
      <t xml:space="preserve">   </t>
    </r>
    <r>
      <rPr>
        <sz val="10"/>
        <rFont val="楷体"/>
        <family val="3"/>
        <charset val="134"/>
      </rPr>
      <t>手续费及佣金收入</t>
    </r>
  </si>
  <si>
    <r>
      <t xml:space="preserve">   </t>
    </r>
    <r>
      <rPr>
        <sz val="10"/>
        <rFont val="楷体"/>
        <family val="3"/>
        <charset val="134"/>
      </rPr>
      <t>手续费及佣金支出</t>
    </r>
  </si>
  <si>
    <r>
      <rPr>
        <sz val="10"/>
        <rFont val="楷体"/>
        <family val="3"/>
        <charset val="134"/>
      </rPr>
      <t>其他非利息收入</t>
    </r>
  </si>
  <si>
    <r>
      <t xml:space="preserve">   </t>
    </r>
    <r>
      <rPr>
        <sz val="10"/>
        <rFont val="楷体"/>
        <family val="3"/>
        <charset val="134"/>
      </rPr>
      <t>公允价值变动损益</t>
    </r>
  </si>
  <si>
    <r>
      <t xml:space="preserve">   </t>
    </r>
    <r>
      <rPr>
        <sz val="10"/>
        <rFont val="楷体"/>
        <family val="3"/>
        <charset val="134"/>
      </rPr>
      <t>汇兑收益</t>
    </r>
  </si>
  <si>
    <r>
      <t xml:space="preserve">  </t>
    </r>
    <r>
      <rPr>
        <sz val="10"/>
        <rFont val="楷体"/>
        <family val="3"/>
        <charset val="134"/>
      </rPr>
      <t>投资收益</t>
    </r>
  </si>
  <si>
    <r>
      <t xml:space="preserve">   </t>
    </r>
    <r>
      <rPr>
        <sz val="10"/>
        <rFont val="楷体"/>
        <family val="3"/>
        <charset val="134"/>
      </rPr>
      <t>其他业务收入</t>
    </r>
  </si>
  <si>
    <r>
      <rPr>
        <b/>
        <sz val="10"/>
        <rFont val="楷体"/>
        <family val="3"/>
        <charset val="134"/>
      </rPr>
      <t>营业支出</t>
    </r>
  </si>
  <si>
    <r>
      <rPr>
        <sz val="10"/>
        <rFont val="楷体"/>
        <family val="3"/>
        <charset val="134"/>
      </rPr>
      <t>营业税金及附加</t>
    </r>
  </si>
  <si>
    <r>
      <rPr>
        <sz val="10"/>
        <rFont val="楷体"/>
        <family val="3"/>
        <charset val="134"/>
      </rPr>
      <t>业务及管理费</t>
    </r>
  </si>
  <si>
    <r>
      <rPr>
        <sz val="10"/>
        <rFont val="楷体"/>
        <family val="3"/>
        <charset val="134"/>
      </rPr>
      <t>资产减值损失</t>
    </r>
  </si>
  <si>
    <r>
      <rPr>
        <sz val="10"/>
        <rFont val="楷体"/>
        <family val="3"/>
        <charset val="134"/>
      </rPr>
      <t>其他业务成本</t>
    </r>
  </si>
  <si>
    <r>
      <rPr>
        <b/>
        <sz val="10"/>
        <rFont val="楷体"/>
        <family val="3"/>
        <charset val="134"/>
      </rPr>
      <t>营业利润</t>
    </r>
  </si>
  <si>
    <r>
      <rPr>
        <sz val="10"/>
        <rFont val="楷体"/>
        <family val="3"/>
        <charset val="134"/>
      </rPr>
      <t>营业外净收入</t>
    </r>
  </si>
  <si>
    <r>
      <t xml:space="preserve"> </t>
    </r>
    <r>
      <rPr>
        <sz val="10"/>
        <rFont val="楷体"/>
        <family val="3"/>
        <charset val="134"/>
      </rPr>
      <t>加：营业外收入</t>
    </r>
  </si>
  <si>
    <r>
      <t xml:space="preserve"> </t>
    </r>
    <r>
      <rPr>
        <sz val="10"/>
        <rFont val="楷体"/>
        <family val="3"/>
        <charset val="134"/>
      </rPr>
      <t>减：营业外支出</t>
    </r>
  </si>
  <si>
    <r>
      <rPr>
        <b/>
        <sz val="10"/>
        <rFont val="楷体"/>
        <family val="3"/>
        <charset val="134"/>
      </rPr>
      <t>利润总额</t>
    </r>
  </si>
  <si>
    <r>
      <t xml:space="preserve"> </t>
    </r>
    <r>
      <rPr>
        <sz val="10"/>
        <rFont val="楷体"/>
        <family val="3"/>
        <charset val="134"/>
      </rPr>
      <t>减：所得税费用</t>
    </r>
  </si>
  <si>
    <r>
      <rPr>
        <b/>
        <sz val="10"/>
        <rFont val="楷体"/>
        <family val="3"/>
        <charset val="134"/>
      </rPr>
      <t>净利润</t>
    </r>
  </si>
  <si>
    <r>
      <t xml:space="preserve">   </t>
    </r>
    <r>
      <rPr>
        <sz val="10"/>
        <rFont val="楷体"/>
        <family val="3"/>
        <charset val="134"/>
      </rPr>
      <t>归属于母行股东</t>
    </r>
  </si>
  <si>
    <r>
      <t xml:space="preserve">   </t>
    </r>
    <r>
      <rPr>
        <sz val="10"/>
        <rFont val="楷体"/>
        <family val="3"/>
        <charset val="134"/>
      </rPr>
      <t>归属于少数股东</t>
    </r>
  </si>
  <si>
    <r>
      <rPr>
        <sz val="10"/>
        <rFont val="楷体"/>
        <family val="3"/>
        <charset val="134"/>
      </rPr>
      <t>其他综合收益</t>
    </r>
  </si>
  <si>
    <r>
      <rPr>
        <b/>
        <sz val="10"/>
        <rFont val="楷体"/>
        <family val="3"/>
        <charset val="134"/>
      </rPr>
      <t>综合收益总额</t>
    </r>
  </si>
  <si>
    <r>
      <t xml:space="preserve">   </t>
    </r>
    <r>
      <rPr>
        <sz val="10"/>
        <rFont val="楷体"/>
        <family val="3"/>
        <charset val="134"/>
      </rPr>
      <t>归属母行股东综合收益</t>
    </r>
  </si>
  <si>
    <r>
      <t xml:space="preserve">   </t>
    </r>
    <r>
      <rPr>
        <sz val="10"/>
        <rFont val="楷体"/>
        <family val="3"/>
        <charset val="134"/>
      </rPr>
      <t>归属少数股东综合收益</t>
    </r>
  </si>
  <si>
    <r>
      <rPr>
        <b/>
        <sz val="10"/>
        <rFont val="楷体"/>
        <family val="3"/>
        <charset val="134"/>
      </rPr>
      <t>每股收益</t>
    </r>
  </si>
  <si>
    <r>
      <t xml:space="preserve"> </t>
    </r>
    <r>
      <rPr>
        <sz val="10"/>
        <rFont val="楷体"/>
        <family val="3"/>
        <charset val="134"/>
      </rPr>
      <t>基本每股收益</t>
    </r>
  </si>
  <si>
    <r>
      <t xml:space="preserve"> </t>
    </r>
    <r>
      <rPr>
        <sz val="10"/>
        <rFont val="楷体"/>
        <family val="3"/>
        <charset val="134"/>
      </rPr>
      <t>稀释每股收益</t>
    </r>
  </si>
  <si>
    <r>
      <rPr>
        <b/>
        <sz val="10"/>
        <rFont val="楷体"/>
        <family val="3"/>
        <charset val="134"/>
      </rPr>
      <t>贷款明细</t>
    </r>
  </si>
  <si>
    <r>
      <rPr>
        <sz val="10"/>
        <rFont val="楷体"/>
        <family val="3"/>
        <charset val="134"/>
      </rPr>
      <t>保证贷款总额对的上</t>
    </r>
    <phoneticPr fontId="3" type="noConversion"/>
  </si>
  <si>
    <r>
      <rPr>
        <sz val="10"/>
        <rFont val="楷体"/>
        <family val="3"/>
        <charset val="134"/>
      </rPr>
      <t>贷款减值准备</t>
    </r>
  </si>
  <si>
    <r>
      <rPr>
        <b/>
        <sz val="10"/>
        <rFont val="楷体"/>
        <family val="3"/>
        <charset val="134"/>
      </rPr>
      <t>贷款总额</t>
    </r>
  </si>
  <si>
    <r>
      <rPr>
        <b/>
        <sz val="10"/>
        <rFont val="楷体"/>
        <family val="3"/>
        <charset val="134"/>
      </rPr>
      <t>贷款净额</t>
    </r>
  </si>
  <si>
    <r>
      <rPr>
        <b/>
        <sz val="10"/>
        <rFont val="楷体"/>
        <family val="3"/>
        <charset val="134"/>
      </rPr>
      <t>存款明细</t>
    </r>
  </si>
  <si>
    <r>
      <rPr>
        <b/>
        <sz val="10"/>
        <rFont val="楷体"/>
        <family val="3"/>
        <charset val="134"/>
      </rPr>
      <t>存款总额</t>
    </r>
  </si>
  <si>
    <r>
      <rPr>
        <b/>
        <sz val="10"/>
        <rFont val="楷体"/>
        <family val="3"/>
        <charset val="134"/>
      </rPr>
      <t>资产负债平均余额</t>
    </r>
  </si>
  <si>
    <r>
      <rPr>
        <b/>
        <sz val="10"/>
        <rFont val="楷体"/>
        <family val="3"/>
        <charset val="134"/>
      </rPr>
      <t>成本收入明细</t>
    </r>
  </si>
  <si>
    <r>
      <rPr>
        <b/>
        <sz val="10"/>
        <rFont val="楷体"/>
        <family val="3"/>
        <charset val="134"/>
      </rPr>
      <t>利息收入总额</t>
    </r>
    <phoneticPr fontId="4" type="noConversion"/>
  </si>
  <si>
    <r>
      <rPr>
        <b/>
        <sz val="10"/>
        <rFont val="楷体"/>
        <family val="3"/>
        <charset val="134"/>
      </rPr>
      <t>利息支出总额</t>
    </r>
    <phoneticPr fontId="4" type="noConversion"/>
  </si>
  <si>
    <r>
      <rPr>
        <b/>
        <sz val="10"/>
        <rFont val="楷体"/>
        <family val="3"/>
        <charset val="134"/>
      </rPr>
      <t>其他利息支出</t>
    </r>
  </si>
  <si>
    <r>
      <rPr>
        <b/>
        <sz val="10"/>
        <rFont val="楷体"/>
        <family val="3"/>
        <charset val="134"/>
      </rPr>
      <t>成本收益率明细</t>
    </r>
  </si>
  <si>
    <r>
      <rPr>
        <b/>
        <sz val="10"/>
        <rFont val="楷体"/>
        <family val="3"/>
        <charset val="134"/>
      </rPr>
      <t>生息资产收益率</t>
    </r>
  </si>
  <si>
    <r>
      <rPr>
        <b/>
        <sz val="10"/>
        <rFont val="楷体"/>
        <family val="3"/>
        <charset val="134"/>
      </rPr>
      <t>其他生息资产收益率</t>
    </r>
  </si>
  <si>
    <r>
      <rPr>
        <b/>
        <sz val="10"/>
        <rFont val="楷体"/>
        <family val="3"/>
        <charset val="134"/>
      </rPr>
      <t>付息负债成本率</t>
    </r>
  </si>
  <si>
    <r>
      <rPr>
        <b/>
        <sz val="10"/>
        <rFont val="楷体"/>
        <family val="3"/>
        <charset val="134"/>
      </rPr>
      <t>其他付息负债成本率</t>
    </r>
  </si>
  <si>
    <r>
      <rPr>
        <b/>
        <sz val="10"/>
        <rFont val="楷体"/>
        <family val="3"/>
        <charset val="134"/>
      </rPr>
      <t>净息差</t>
    </r>
    <r>
      <rPr>
        <b/>
        <sz val="10"/>
        <rFont val="Times New Roman"/>
        <family val="1"/>
      </rPr>
      <t>-</t>
    </r>
    <r>
      <rPr>
        <b/>
        <sz val="10"/>
        <rFont val="楷体"/>
        <family val="3"/>
        <charset val="134"/>
      </rPr>
      <t>累计（点评表计算值）</t>
    </r>
  </si>
  <si>
    <r>
      <rPr>
        <b/>
        <sz val="10"/>
        <rFont val="楷体"/>
        <family val="3"/>
        <charset val="134"/>
      </rPr>
      <t>净利差</t>
    </r>
    <r>
      <rPr>
        <b/>
        <sz val="10"/>
        <rFont val="Times New Roman"/>
        <family val="1"/>
      </rPr>
      <t>-</t>
    </r>
    <r>
      <rPr>
        <b/>
        <sz val="10"/>
        <rFont val="楷体"/>
        <family val="3"/>
        <charset val="134"/>
      </rPr>
      <t>累计</t>
    </r>
  </si>
  <si>
    <r>
      <rPr>
        <b/>
        <sz val="10"/>
        <rFont val="楷体"/>
        <family val="3"/>
        <charset val="134"/>
      </rPr>
      <t>净息差</t>
    </r>
    <r>
      <rPr>
        <b/>
        <sz val="10"/>
        <rFont val="Times New Roman"/>
        <family val="1"/>
      </rPr>
      <t>-</t>
    </r>
    <r>
      <rPr>
        <b/>
        <sz val="10"/>
        <rFont val="楷体"/>
        <family val="3"/>
        <charset val="134"/>
      </rPr>
      <t>单季</t>
    </r>
  </si>
  <si>
    <r>
      <rPr>
        <b/>
        <sz val="10"/>
        <rFont val="楷体"/>
        <family val="3"/>
        <charset val="134"/>
      </rPr>
      <t>净利差</t>
    </r>
    <r>
      <rPr>
        <b/>
        <sz val="10"/>
        <rFont val="Times New Roman"/>
        <family val="1"/>
      </rPr>
      <t>-</t>
    </r>
    <r>
      <rPr>
        <b/>
        <sz val="10"/>
        <rFont val="楷体"/>
        <family val="3"/>
        <charset val="134"/>
      </rPr>
      <t>单季</t>
    </r>
  </si>
  <si>
    <r>
      <rPr>
        <b/>
        <sz val="10"/>
        <rFont val="楷体"/>
        <family val="3"/>
        <charset val="134"/>
      </rPr>
      <t>资本明细</t>
    </r>
  </si>
  <si>
    <r>
      <rPr>
        <sz val="10"/>
        <rFont val="楷体"/>
        <family val="3"/>
        <charset val="134"/>
      </rPr>
      <t>核心一级资本净额</t>
    </r>
  </si>
  <si>
    <r>
      <rPr>
        <sz val="10"/>
        <rFont val="楷体"/>
        <family val="3"/>
        <charset val="134"/>
      </rPr>
      <t>一级资本净额</t>
    </r>
  </si>
  <si>
    <r>
      <rPr>
        <sz val="10"/>
        <rFont val="楷体"/>
        <family val="3"/>
        <charset val="134"/>
      </rPr>
      <t>资本净额</t>
    </r>
  </si>
  <si>
    <r>
      <rPr>
        <sz val="10"/>
        <rFont val="楷体"/>
        <family val="3"/>
        <charset val="134"/>
      </rPr>
      <t>加权风险资产净额</t>
    </r>
  </si>
  <si>
    <r>
      <rPr>
        <b/>
        <sz val="10"/>
        <rFont val="楷体"/>
        <family val="3"/>
        <charset val="134"/>
      </rPr>
      <t>核心一级资本充足率</t>
    </r>
  </si>
  <si>
    <r>
      <rPr>
        <b/>
        <sz val="10"/>
        <rFont val="楷体"/>
        <family val="3"/>
        <charset val="134"/>
      </rPr>
      <t>一级资本充足率</t>
    </r>
  </si>
  <si>
    <r>
      <rPr>
        <b/>
        <sz val="10"/>
        <rFont val="楷体"/>
        <family val="3"/>
        <charset val="134"/>
      </rPr>
      <t>资本充足率</t>
    </r>
  </si>
  <si>
    <r>
      <rPr>
        <b/>
        <sz val="10"/>
        <rFont val="楷体"/>
        <family val="3"/>
        <charset val="134"/>
      </rPr>
      <t>减值准备变动表</t>
    </r>
  </si>
  <si>
    <r>
      <rPr>
        <b/>
        <sz val="10"/>
        <rFont val="楷体"/>
        <family val="3"/>
        <charset val="134"/>
      </rPr>
      <t>贷款减值准备年初余额</t>
    </r>
  </si>
  <si>
    <r>
      <rPr>
        <sz val="10"/>
        <rFont val="楷体"/>
        <family val="3"/>
        <charset val="134"/>
      </rPr>
      <t>本期计提</t>
    </r>
  </si>
  <si>
    <r>
      <rPr>
        <sz val="10"/>
        <rFont val="楷体"/>
        <family val="3"/>
        <charset val="134"/>
      </rPr>
      <t>本期核销</t>
    </r>
  </si>
  <si>
    <r>
      <rPr>
        <sz val="10"/>
        <rFont val="楷体"/>
        <family val="3"/>
        <charset val="134"/>
      </rPr>
      <t>本期转出</t>
    </r>
    <phoneticPr fontId="4" type="noConversion"/>
  </si>
  <si>
    <r>
      <rPr>
        <b/>
        <sz val="10"/>
        <rFont val="楷体"/>
        <family val="3"/>
        <charset val="134"/>
      </rPr>
      <t>贷款减值准备年末余额</t>
    </r>
  </si>
  <si>
    <r>
      <rPr>
        <b/>
        <sz val="10"/>
        <rFont val="楷体"/>
        <family val="3"/>
        <charset val="134"/>
      </rPr>
      <t>资产减值准备年末余额</t>
    </r>
  </si>
  <si>
    <r>
      <rPr>
        <b/>
        <sz val="10"/>
        <rFont val="楷体"/>
        <family val="3"/>
        <charset val="134"/>
      </rPr>
      <t>贷款五级分类</t>
    </r>
  </si>
  <si>
    <r>
      <rPr>
        <sz val="10"/>
        <rFont val="楷体"/>
        <family val="3"/>
        <charset val="134"/>
      </rPr>
      <t>正常类</t>
    </r>
  </si>
  <si>
    <r>
      <rPr>
        <sz val="10"/>
        <rFont val="楷体"/>
        <family val="3"/>
        <charset val="134"/>
      </rPr>
      <t>关注类</t>
    </r>
  </si>
  <si>
    <r>
      <rPr>
        <sz val="10"/>
        <rFont val="楷体"/>
        <family val="3"/>
        <charset val="134"/>
      </rPr>
      <t>次级类</t>
    </r>
  </si>
  <si>
    <r>
      <rPr>
        <sz val="10"/>
        <rFont val="楷体"/>
        <family val="3"/>
        <charset val="134"/>
      </rPr>
      <t>可疑类</t>
    </r>
    <r>
      <rPr>
        <sz val="10"/>
        <rFont val="Times New Roman"/>
        <family val="1"/>
      </rPr>
      <t xml:space="preserve"> </t>
    </r>
  </si>
  <si>
    <r>
      <rPr>
        <sz val="10"/>
        <rFont val="楷体"/>
        <family val="3"/>
        <charset val="134"/>
      </rPr>
      <t>损失类</t>
    </r>
  </si>
  <si>
    <r>
      <rPr>
        <b/>
        <sz val="10"/>
        <rFont val="楷体"/>
        <family val="3"/>
        <charset val="134"/>
      </rPr>
      <t>不良贷款余额</t>
    </r>
  </si>
  <si>
    <r>
      <rPr>
        <b/>
        <sz val="10"/>
        <rFont val="楷体"/>
        <family val="3"/>
        <charset val="134"/>
      </rPr>
      <t>不良率</t>
    </r>
  </si>
  <si>
    <r>
      <rPr>
        <b/>
        <sz val="10"/>
        <rFont val="楷体"/>
        <family val="3"/>
        <charset val="134"/>
      </rPr>
      <t>逾期贷款明细</t>
    </r>
  </si>
  <si>
    <r>
      <rPr>
        <sz val="10"/>
        <rFont val="楷体"/>
        <family val="3"/>
        <charset val="134"/>
      </rPr>
      <t>逾期</t>
    </r>
    <r>
      <rPr>
        <sz val="10"/>
        <rFont val="Times New Roman"/>
        <family val="1"/>
      </rPr>
      <t>1</t>
    </r>
    <r>
      <rPr>
        <sz val="10"/>
        <rFont val="楷体"/>
        <family val="3"/>
        <charset val="134"/>
      </rPr>
      <t>天至</t>
    </r>
    <r>
      <rPr>
        <sz val="10"/>
        <rFont val="Times New Roman"/>
        <family val="1"/>
      </rPr>
      <t>90(</t>
    </r>
    <r>
      <rPr>
        <sz val="10"/>
        <rFont val="楷体"/>
        <family val="3"/>
        <charset val="134"/>
      </rPr>
      <t>含</t>
    </r>
    <r>
      <rPr>
        <sz val="10"/>
        <rFont val="Times New Roman"/>
        <family val="1"/>
      </rPr>
      <t>)</t>
    </r>
  </si>
  <si>
    <r>
      <rPr>
        <sz val="10"/>
        <rFont val="楷体"/>
        <family val="3"/>
        <charset val="134"/>
      </rPr>
      <t>逾期</t>
    </r>
    <r>
      <rPr>
        <sz val="10"/>
        <rFont val="Times New Roman"/>
        <family val="1"/>
      </rPr>
      <t>91</t>
    </r>
    <r>
      <rPr>
        <sz val="10"/>
        <rFont val="楷体"/>
        <family val="3"/>
        <charset val="134"/>
      </rPr>
      <t>天至</t>
    </r>
    <r>
      <rPr>
        <sz val="10"/>
        <rFont val="Times New Roman"/>
        <family val="1"/>
      </rPr>
      <t>360(</t>
    </r>
    <r>
      <rPr>
        <sz val="10"/>
        <rFont val="楷体"/>
        <family val="3"/>
        <charset val="134"/>
      </rPr>
      <t>含</t>
    </r>
    <r>
      <rPr>
        <sz val="10"/>
        <rFont val="Times New Roman"/>
        <family val="1"/>
      </rPr>
      <t>)</t>
    </r>
  </si>
  <si>
    <r>
      <rPr>
        <sz val="10"/>
        <rFont val="楷体"/>
        <family val="3"/>
        <charset val="134"/>
      </rPr>
      <t>逾期</t>
    </r>
    <r>
      <rPr>
        <sz val="10"/>
        <rFont val="Times New Roman"/>
        <family val="1"/>
      </rPr>
      <t>361</t>
    </r>
    <r>
      <rPr>
        <sz val="10"/>
        <rFont val="楷体"/>
        <family val="3"/>
        <charset val="134"/>
      </rPr>
      <t>天至</t>
    </r>
    <r>
      <rPr>
        <sz val="10"/>
        <rFont val="Times New Roman"/>
        <family val="1"/>
      </rPr>
      <t>3</t>
    </r>
    <r>
      <rPr>
        <sz val="10"/>
        <rFont val="楷体"/>
        <family val="3"/>
        <charset val="134"/>
      </rPr>
      <t>年</t>
    </r>
    <r>
      <rPr>
        <sz val="10"/>
        <rFont val="Times New Roman"/>
        <family val="1"/>
      </rPr>
      <t>(</t>
    </r>
    <r>
      <rPr>
        <sz val="10"/>
        <rFont val="楷体"/>
        <family val="3"/>
        <charset val="134"/>
      </rPr>
      <t>含</t>
    </r>
    <r>
      <rPr>
        <sz val="10"/>
        <rFont val="Times New Roman"/>
        <family val="1"/>
      </rPr>
      <t>)</t>
    </r>
  </si>
  <si>
    <r>
      <rPr>
        <sz val="10"/>
        <rFont val="楷体"/>
        <family val="3"/>
        <charset val="134"/>
      </rPr>
      <t>逾期</t>
    </r>
    <r>
      <rPr>
        <sz val="10"/>
        <rFont val="Times New Roman"/>
        <family val="1"/>
      </rPr>
      <t>3</t>
    </r>
    <r>
      <rPr>
        <sz val="10"/>
        <rFont val="楷体"/>
        <family val="3"/>
        <charset val="134"/>
      </rPr>
      <t>年以上</t>
    </r>
  </si>
  <si>
    <r>
      <rPr>
        <b/>
        <sz val="10"/>
        <rFont val="楷体"/>
        <family val="3"/>
        <charset val="134"/>
      </rPr>
      <t>逾期贷款合计</t>
    </r>
  </si>
  <si>
    <r>
      <rPr>
        <b/>
        <sz val="10"/>
        <rFont val="楷体"/>
        <family val="3"/>
        <charset val="134"/>
      </rPr>
      <t>分红</t>
    </r>
  </si>
  <si>
    <r>
      <rPr>
        <sz val="10"/>
        <rFont val="楷体"/>
        <family val="3"/>
        <charset val="134"/>
      </rPr>
      <t>现金分红</t>
    </r>
  </si>
  <si>
    <r>
      <rPr>
        <sz val="10"/>
        <rFont val="楷体"/>
        <family val="3"/>
        <charset val="134"/>
      </rPr>
      <t>每股红利</t>
    </r>
  </si>
  <si>
    <r>
      <rPr>
        <b/>
        <sz val="10"/>
        <rFont val="楷体"/>
        <family val="3"/>
        <charset val="134"/>
      </rPr>
      <t>其他专项指标</t>
    </r>
    <phoneticPr fontId="4" type="noConversion"/>
  </si>
  <si>
    <r>
      <rPr>
        <sz val="10"/>
        <rFont val="楷体"/>
        <family val="3"/>
        <charset val="134"/>
      </rPr>
      <t>存贷比</t>
    </r>
    <phoneticPr fontId="4" type="noConversion"/>
  </si>
  <si>
    <r>
      <rPr>
        <b/>
        <sz val="10"/>
        <rFont val="楷体"/>
        <family val="3"/>
        <charset val="134"/>
      </rPr>
      <t>不良贷款计提表</t>
    </r>
    <phoneticPr fontId="3" type="noConversion"/>
  </si>
  <si>
    <r>
      <rPr>
        <sz val="10"/>
        <color theme="1"/>
        <rFont val="楷体"/>
        <family val="3"/>
        <charset val="134"/>
      </rPr>
      <t>工商银行</t>
    </r>
  </si>
  <si>
    <r>
      <rPr>
        <sz val="10"/>
        <color theme="1"/>
        <rFont val="楷体"/>
        <family val="3"/>
        <charset val="134"/>
      </rPr>
      <t>年初余额</t>
    </r>
  </si>
  <si>
    <r>
      <rPr>
        <sz val="10"/>
        <color theme="1"/>
        <rFont val="楷体"/>
        <family val="3"/>
        <charset val="134"/>
      </rPr>
      <t>本年计提</t>
    </r>
  </si>
  <si>
    <r>
      <rPr>
        <sz val="10"/>
        <color theme="1"/>
        <rFont val="楷体"/>
        <family val="3"/>
        <charset val="134"/>
      </rPr>
      <t>其中：本年新增</t>
    </r>
  </si>
  <si>
    <r>
      <rPr>
        <sz val="10"/>
        <color theme="1"/>
        <rFont val="楷体"/>
        <family val="3"/>
        <charset val="134"/>
      </rPr>
      <t>已减值贷款利息收入</t>
    </r>
  </si>
  <si>
    <r>
      <rPr>
        <sz val="10"/>
        <color theme="1"/>
        <rFont val="楷体"/>
        <family val="3"/>
        <charset val="134"/>
      </rPr>
      <t>收购子公司</t>
    </r>
  </si>
  <si>
    <r>
      <rPr>
        <sz val="10"/>
        <color theme="1"/>
        <rFont val="楷体"/>
        <family val="3"/>
        <charset val="134"/>
      </rPr>
      <t>本年核销</t>
    </r>
  </si>
  <si>
    <r>
      <rPr>
        <sz val="10"/>
        <color theme="1"/>
        <rFont val="楷体"/>
        <family val="3"/>
        <charset val="134"/>
      </rPr>
      <t>收回以前年度核销</t>
    </r>
  </si>
  <si>
    <r>
      <rPr>
        <sz val="10"/>
        <color theme="1"/>
        <rFont val="楷体"/>
        <family val="3"/>
        <charset val="134"/>
      </rPr>
      <t>其他变动</t>
    </r>
  </si>
  <si>
    <r>
      <rPr>
        <sz val="10"/>
        <color theme="1"/>
        <rFont val="楷体"/>
        <family val="3"/>
        <charset val="134"/>
      </rPr>
      <t>年末余额</t>
    </r>
  </si>
  <si>
    <r>
      <rPr>
        <sz val="10"/>
        <color theme="1"/>
        <rFont val="楷体"/>
        <family val="3"/>
        <charset val="134"/>
      </rPr>
      <t>不良余额</t>
    </r>
  </si>
  <si>
    <r>
      <rPr>
        <sz val="10"/>
        <color theme="1"/>
        <rFont val="楷体"/>
        <family val="3"/>
        <charset val="134"/>
      </rPr>
      <t>贷款总额</t>
    </r>
  </si>
  <si>
    <r>
      <rPr>
        <sz val="10"/>
        <rFont val="楷体"/>
        <family val="3"/>
        <charset val="134"/>
      </rPr>
      <t>核销汇总</t>
    </r>
  </si>
  <si>
    <r>
      <rPr>
        <sz val="10"/>
        <rFont val="楷体"/>
        <family val="3"/>
        <charset val="134"/>
      </rPr>
      <t>计提</t>
    </r>
  </si>
  <si>
    <r>
      <rPr>
        <sz val="10"/>
        <rFont val="楷体"/>
        <family val="3"/>
        <charset val="134"/>
      </rPr>
      <t>核销及转出</t>
    </r>
  </si>
  <si>
    <r>
      <rPr>
        <sz val="10"/>
        <rFont val="楷体"/>
        <family val="3"/>
        <charset val="134"/>
      </rPr>
      <t>收回以前年度核销</t>
    </r>
  </si>
  <si>
    <r>
      <rPr>
        <sz val="10"/>
        <rFont val="楷体"/>
        <family val="3"/>
        <charset val="134"/>
      </rPr>
      <t>不良生成额</t>
    </r>
  </si>
  <si>
    <r>
      <rPr>
        <sz val="10"/>
        <rFont val="楷体"/>
        <family val="3"/>
        <charset val="134"/>
      </rPr>
      <t>不良生成率</t>
    </r>
  </si>
  <si>
    <r>
      <rPr>
        <b/>
        <sz val="10"/>
        <rFont val="楷体"/>
        <family val="3"/>
        <charset val="134"/>
      </rPr>
      <t>投资类占比分析</t>
    </r>
    <phoneticPr fontId="3" type="noConversion"/>
  </si>
  <si>
    <r>
      <rPr>
        <sz val="10"/>
        <color rgb="FF000000"/>
        <rFont val="楷体"/>
        <family val="3"/>
        <charset val="134"/>
      </rPr>
      <t>（亿元）</t>
    </r>
  </si>
  <si>
    <r>
      <rPr>
        <sz val="10"/>
        <color rgb="FF000000"/>
        <rFont val="楷体"/>
        <family val="3"/>
        <charset val="134"/>
      </rPr>
      <t>变动</t>
    </r>
  </si>
  <si>
    <r>
      <rPr>
        <b/>
        <sz val="10"/>
        <color rgb="FF000000"/>
        <rFont val="楷体"/>
        <family val="3"/>
        <charset val="134"/>
      </rPr>
      <t>交易性金融资产</t>
    </r>
  </si>
  <si>
    <r>
      <rPr>
        <b/>
        <sz val="10"/>
        <color rgb="FF000000"/>
        <rFont val="楷体"/>
        <family val="3"/>
        <charset val="134"/>
      </rPr>
      <t>持有至到期投资</t>
    </r>
  </si>
  <si>
    <r>
      <rPr>
        <sz val="10"/>
        <color rgb="FF000000"/>
        <rFont val="楷体"/>
        <family val="3"/>
        <charset val="134"/>
      </rPr>
      <t>政府债</t>
    </r>
  </si>
  <si>
    <r>
      <rPr>
        <sz val="10"/>
        <color rgb="FF000000"/>
        <rFont val="楷体"/>
        <family val="3"/>
        <charset val="134"/>
      </rPr>
      <t>政策性银行</t>
    </r>
  </si>
  <si>
    <r>
      <rPr>
        <sz val="10"/>
        <color rgb="FF000000"/>
        <rFont val="楷体"/>
        <family val="3"/>
        <charset val="134"/>
      </rPr>
      <t>公共实体</t>
    </r>
  </si>
  <si>
    <r>
      <rPr>
        <sz val="10"/>
        <color rgb="FF000000"/>
        <rFont val="楷体"/>
        <family val="3"/>
        <charset val="134"/>
      </rPr>
      <t>金融债</t>
    </r>
  </si>
  <si>
    <r>
      <rPr>
        <sz val="10"/>
        <color rgb="FF000000"/>
        <rFont val="楷体"/>
        <family val="3"/>
        <charset val="134"/>
      </rPr>
      <t>企业债</t>
    </r>
  </si>
  <si>
    <r>
      <rPr>
        <sz val="10"/>
        <color rgb="FF000000"/>
        <rFont val="楷体"/>
        <family val="3"/>
        <charset val="134"/>
      </rPr>
      <t>权益投资</t>
    </r>
  </si>
  <si>
    <r>
      <rPr>
        <sz val="10"/>
        <color rgb="FF000000"/>
        <rFont val="楷体"/>
        <family val="3"/>
        <charset val="134"/>
      </rPr>
      <t>其他债务工具</t>
    </r>
  </si>
  <si>
    <r>
      <rPr>
        <sz val="10"/>
        <color rgb="FF000000"/>
        <rFont val="楷体"/>
        <family val="3"/>
        <charset val="134"/>
      </rPr>
      <t>其他投资</t>
    </r>
  </si>
  <si>
    <r>
      <rPr>
        <b/>
        <sz val="10"/>
        <color rgb="FF000000"/>
        <rFont val="楷体"/>
        <family val="3"/>
        <charset val="134"/>
      </rPr>
      <t>可供出售金融资产</t>
    </r>
  </si>
  <si>
    <r>
      <rPr>
        <b/>
        <sz val="10"/>
        <color rgb="FF000000"/>
        <rFont val="楷体"/>
        <family val="3"/>
        <charset val="134"/>
      </rPr>
      <t>应收款项类投资</t>
    </r>
  </si>
  <si>
    <r>
      <rPr>
        <sz val="10"/>
        <color rgb="FF000000"/>
        <rFont val="楷体"/>
        <family val="3"/>
        <charset val="134"/>
      </rPr>
      <t>债券</t>
    </r>
  </si>
  <si>
    <r>
      <rPr>
        <sz val="10"/>
        <color rgb="FF000000"/>
        <rFont val="楷体"/>
        <family val="3"/>
        <charset val="134"/>
      </rPr>
      <t>国债</t>
    </r>
  </si>
  <si>
    <r>
      <rPr>
        <sz val="10"/>
        <color rgb="FF000000"/>
        <rFont val="楷体"/>
        <family val="3"/>
        <charset val="134"/>
      </rPr>
      <t>其他</t>
    </r>
  </si>
  <si>
    <r>
      <rPr>
        <sz val="10"/>
        <color rgb="FF000000"/>
        <rFont val="楷体"/>
        <family val="3"/>
        <charset val="134"/>
      </rPr>
      <t>政策性银行债</t>
    </r>
  </si>
  <si>
    <r>
      <rPr>
        <sz val="10"/>
        <color rgb="FF000000"/>
        <rFont val="楷体"/>
        <family val="3"/>
        <charset val="134"/>
      </rPr>
      <t>金融债券</t>
    </r>
  </si>
  <si>
    <r>
      <rPr>
        <sz val="10"/>
        <color rgb="FF000000"/>
        <rFont val="楷体"/>
        <family val="3"/>
        <charset val="134"/>
      </rPr>
      <t>企业债券</t>
    </r>
  </si>
  <si>
    <t>拆出资金:余额</t>
    <phoneticPr fontId="3" type="noConversion"/>
  </si>
  <si>
    <t>拆入资金：余额</t>
    <phoneticPr fontId="3" type="noConversion"/>
  </si>
  <si>
    <t>其他综合收益：累计</t>
    <phoneticPr fontId="4" type="noConversion"/>
  </si>
  <si>
    <t>企业贷款余额</t>
  </si>
  <si>
    <t xml:space="preserve">  贴现余额</t>
  </si>
  <si>
    <t>个人贷款余额</t>
  </si>
  <si>
    <r>
      <t xml:space="preserve">  </t>
    </r>
    <r>
      <rPr>
        <sz val="10"/>
        <rFont val="宋体"/>
        <family val="3"/>
        <charset val="134"/>
      </rPr>
      <t>企业一般贷款（含其他）余额</t>
    </r>
    <phoneticPr fontId="3" type="noConversion"/>
  </si>
  <si>
    <t>活期存款余额</t>
    <phoneticPr fontId="3" type="noConversion"/>
  </si>
  <si>
    <r>
      <t xml:space="preserve">  </t>
    </r>
    <r>
      <rPr>
        <sz val="10"/>
        <rFont val="宋体"/>
        <family val="3"/>
        <charset val="134"/>
      </rPr>
      <t>企业活期存款余额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</si>
  <si>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>个人活期存款余额</t>
    </r>
    <phoneticPr fontId="3" type="noConversion"/>
  </si>
  <si>
    <t>定期存款余额</t>
    <phoneticPr fontId="3" type="noConversion"/>
  </si>
  <si>
    <r>
      <t xml:space="preserve">  </t>
    </r>
    <r>
      <rPr>
        <sz val="10"/>
        <rFont val="宋体"/>
        <family val="3"/>
        <charset val="134"/>
      </rPr>
      <t>企业定期存款余额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</si>
  <si>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>个人定期存款余额</t>
    </r>
    <phoneticPr fontId="3" type="noConversion"/>
  </si>
  <si>
    <t>其他存款余额</t>
    <phoneticPr fontId="3" type="noConversion"/>
  </si>
  <si>
    <t>企业存款余额</t>
    <phoneticPr fontId="3" type="noConversion"/>
  </si>
  <si>
    <t>个人存款余额</t>
    <phoneticPr fontId="3" type="noConversion"/>
  </si>
  <si>
    <t>生息资产平均余额</t>
  </si>
  <si>
    <t>发放贷款（包含境外业务）平均余额</t>
  </si>
  <si>
    <t>企业贷款平均余额</t>
  </si>
  <si>
    <t xml:space="preserve">  一般公司贷款平均余额</t>
  </si>
  <si>
    <t xml:space="preserve">  贴现平均余额</t>
  </si>
  <si>
    <t>个人贷款平均余额</t>
  </si>
  <si>
    <t>债券投资平均余额</t>
  </si>
  <si>
    <t>交易性平均余额</t>
  </si>
  <si>
    <t>可供出售平均余额</t>
  </si>
  <si>
    <t>持有至到期平均余额</t>
  </si>
  <si>
    <t>应收款项类平均余额</t>
  </si>
  <si>
    <t>现金及存放央行平均余额</t>
  </si>
  <si>
    <t>同业资产平均余额</t>
  </si>
  <si>
    <t>存放同业平均余额</t>
  </si>
  <si>
    <t>拆出资金平均余额</t>
  </si>
  <si>
    <t>买入返售平均余额</t>
  </si>
  <si>
    <t>其他生息资产平均余额</t>
  </si>
  <si>
    <t>付息负债平均余额</t>
  </si>
  <si>
    <t>存款平均余额</t>
  </si>
  <si>
    <t>活期存款平均余额</t>
  </si>
  <si>
    <t>发行债券平均余额</t>
  </si>
  <si>
    <t>同业负债平均余额</t>
  </si>
  <si>
    <t>同业存放平均余额</t>
  </si>
  <si>
    <t>拆入资金平均余额</t>
  </si>
  <si>
    <t>卖出回购平均余额</t>
  </si>
  <si>
    <t>向央行借款平均余额</t>
  </si>
  <si>
    <t>其他付息负债平均余额</t>
  </si>
  <si>
    <r>
      <t xml:space="preserve">   </t>
    </r>
    <r>
      <rPr>
        <sz val="10"/>
        <rFont val="宋体"/>
        <family val="3"/>
        <charset val="134"/>
      </rPr>
      <t>企业活期存款：平均余额</t>
    </r>
    <phoneticPr fontId="3" type="noConversion"/>
  </si>
  <si>
    <r>
      <t xml:space="preserve">   </t>
    </r>
    <r>
      <rPr>
        <sz val="10"/>
        <rFont val="宋体"/>
        <family val="3"/>
        <charset val="134"/>
      </rPr>
      <t>个人活期存款：平均余额</t>
    </r>
    <phoneticPr fontId="3" type="noConversion"/>
  </si>
  <si>
    <t>定期存款存款：平均余额</t>
    <phoneticPr fontId="3" type="noConversion"/>
  </si>
  <si>
    <r>
      <t xml:space="preserve">   </t>
    </r>
    <r>
      <rPr>
        <sz val="10"/>
        <rFont val="宋体"/>
        <family val="3"/>
        <charset val="134"/>
      </rPr>
      <t>企业定期存款：平均余额</t>
    </r>
    <phoneticPr fontId="3" type="noConversion"/>
  </si>
  <si>
    <r>
      <t xml:space="preserve">   </t>
    </r>
    <r>
      <rPr>
        <sz val="10"/>
        <rFont val="宋体"/>
        <family val="3"/>
        <charset val="134"/>
      </rPr>
      <t>个人定期存款：平均余额</t>
    </r>
    <phoneticPr fontId="3" type="noConversion"/>
  </si>
  <si>
    <t>其他（境外业务）存款：平均余额</t>
    <phoneticPr fontId="3" type="noConversion"/>
  </si>
  <si>
    <t>发放贷款：利息收入</t>
  </si>
  <si>
    <t>企业贷款：利息收入</t>
  </si>
  <si>
    <t xml:space="preserve">  企业贷款及垫款（含其他）：利息收入</t>
  </si>
  <si>
    <t xml:space="preserve">  贴现：利息收入</t>
  </si>
  <si>
    <t>个人贷款：利息收入</t>
  </si>
  <si>
    <t>债券投资：利息收入</t>
  </si>
  <si>
    <t>交易性：利息收入</t>
  </si>
  <si>
    <t>可供出售：利息收入</t>
  </si>
  <si>
    <t>持有至到期：利息收入</t>
  </si>
  <si>
    <t>应收款项类：利息收入</t>
  </si>
  <si>
    <t>现金及存放央行：利息收入</t>
  </si>
  <si>
    <t>同业资产：利息收入</t>
  </si>
  <si>
    <t>存放同业：利息收入</t>
  </si>
  <si>
    <t>拆出资金：利息收入</t>
  </si>
  <si>
    <t>买入返售：利息收入</t>
  </si>
  <si>
    <t>其他利息收入：利息收入</t>
  </si>
  <si>
    <t>存款：利息支出</t>
  </si>
  <si>
    <t>活期存款：利息支出</t>
  </si>
  <si>
    <t xml:space="preserve">   企业活期：利息支出</t>
  </si>
  <si>
    <t xml:space="preserve">   个人活期：利息支出</t>
  </si>
  <si>
    <t>定期存款：利息支出</t>
  </si>
  <si>
    <t xml:space="preserve">   企业定期：利息支出</t>
  </si>
  <si>
    <t xml:space="preserve">   个人定期：利息支出</t>
  </si>
  <si>
    <t>发行债券：利息支出</t>
  </si>
  <si>
    <t>同业负债：利息支出</t>
  </si>
  <si>
    <t>同业存放：利息支出</t>
  </si>
  <si>
    <t>拆入资金：利息支出</t>
  </si>
  <si>
    <t>卖出回购：利息支出</t>
  </si>
  <si>
    <t>向央行借款：利息支出</t>
  </si>
  <si>
    <t>其他存款（境外业务）：利息支出</t>
    <phoneticPr fontId="3" type="noConversion"/>
  </si>
  <si>
    <t>发放贷款：收益率</t>
  </si>
  <si>
    <t>企业贷款：收益率</t>
  </si>
  <si>
    <t xml:space="preserve">  贴现：收益率</t>
  </si>
  <si>
    <t>个人贷款：收益率</t>
  </si>
  <si>
    <t>债券投资：收益率</t>
  </si>
  <si>
    <t>交易性：收益率</t>
  </si>
  <si>
    <t>可供出售：收益率</t>
  </si>
  <si>
    <t>持有至到期：收益率</t>
  </si>
  <si>
    <t>应收款项类：收益率</t>
  </si>
  <si>
    <t>现金及存放央行：收益率</t>
  </si>
  <si>
    <t>同业资产：收益率</t>
  </si>
  <si>
    <t>存放同业：收益率</t>
  </si>
  <si>
    <t>拆出资金：收益率</t>
  </si>
  <si>
    <t>买入返售：收益率</t>
  </si>
  <si>
    <r>
      <t xml:space="preserve">  </t>
    </r>
    <r>
      <rPr>
        <sz val="10"/>
        <rFont val="宋体"/>
        <family val="3"/>
        <charset val="134"/>
      </rPr>
      <t>一般企业贷款（含其他）：收益率</t>
    </r>
    <phoneticPr fontId="3" type="noConversion"/>
  </si>
  <si>
    <t>存款：成本率</t>
  </si>
  <si>
    <t>活期存款：成本率</t>
  </si>
  <si>
    <t xml:space="preserve">   企业活期：成本率</t>
  </si>
  <si>
    <t xml:space="preserve">   个人活期：成本率</t>
  </si>
  <si>
    <t>定期存款：成本率</t>
  </si>
  <si>
    <t xml:space="preserve">   企业定期：成本率</t>
  </si>
  <si>
    <t xml:space="preserve">   个人定期：成本率</t>
  </si>
  <si>
    <t>其他：成本率</t>
  </si>
  <si>
    <t>发行债券：成本率</t>
  </si>
  <si>
    <t>同业负债：成本率</t>
  </si>
  <si>
    <t>同业存放：成本率</t>
  </si>
  <si>
    <t>拆入资金：成本率</t>
  </si>
  <si>
    <t>卖出回购：成本率</t>
  </si>
  <si>
    <t>向央行借款：成本率</t>
  </si>
  <si>
    <r>
      <rPr>
        <b/>
        <sz val="9"/>
        <rFont val="楷体"/>
        <family val="3"/>
        <charset val="134"/>
      </rPr>
      <t>营业总收入</t>
    </r>
  </si>
  <si>
    <t>收入拆分</t>
    <phoneticPr fontId="3" type="noConversion"/>
  </si>
  <si>
    <t xml:space="preserve">      本年划转</t>
  </si>
  <si>
    <t xml:space="preserve">      本年回拨</t>
  </si>
  <si>
    <t xml:space="preserve">  利息收入</t>
  </si>
  <si>
    <t xml:space="preserve">  　　发放贷款及垫款</t>
  </si>
  <si>
    <t xml:space="preserve">  　　　　个人及公司贷款业务</t>
  </si>
  <si>
    <t xml:space="preserve">    公司贷款业务</t>
  </si>
  <si>
    <t xml:space="preserve">    个人贷款业务</t>
  </si>
  <si>
    <t xml:space="preserve">  　　　　票据贴现业务</t>
  </si>
  <si>
    <t xml:space="preserve">  　　债券投资</t>
  </si>
  <si>
    <t xml:space="preserve">  　　存放中央银行款项</t>
  </si>
  <si>
    <t xml:space="preserve">  　　存放同业和其他金融机构款项</t>
  </si>
  <si>
    <t xml:space="preserve">  非利息收入:手续费及佣金收入</t>
  </si>
  <si>
    <t xml:space="preserve">  　　理财业务</t>
  </si>
  <si>
    <t xml:space="preserve">  　　　　对私理财</t>
  </si>
  <si>
    <t xml:space="preserve">  　　　　对公理财</t>
  </si>
  <si>
    <t xml:space="preserve">  　　银行卡业务</t>
  </si>
  <si>
    <t xml:space="preserve">  　　结算业务</t>
  </si>
  <si>
    <t xml:space="preserve">  　　投资银行业务</t>
  </si>
  <si>
    <t xml:space="preserve">  　　担保承诺业务</t>
  </si>
  <si>
    <t xml:space="preserve">  　　代理委托业务</t>
  </si>
  <si>
    <t xml:space="preserve">  　　结售汇业务</t>
  </si>
  <si>
    <t xml:space="preserve">  　　托管及其他受托业务</t>
  </si>
  <si>
    <t xml:space="preserve">  　　其他业务</t>
  </si>
  <si>
    <r>
      <rPr>
        <sz val="9"/>
        <rFont val="楷体"/>
        <family val="3"/>
        <charset val="134"/>
      </rPr>
      <t>利息收入结构</t>
    </r>
    <phoneticPr fontId="3" type="noConversion"/>
  </si>
  <si>
    <r>
      <rPr>
        <sz val="9"/>
        <rFont val="楷体"/>
        <family val="3"/>
        <charset val="134"/>
      </rPr>
      <t>发放贷款及垫款</t>
    </r>
  </si>
  <si>
    <r>
      <rPr>
        <sz val="9"/>
        <rFont val="楷体"/>
        <family val="3"/>
        <charset val="134"/>
      </rPr>
      <t>债券投资</t>
    </r>
  </si>
  <si>
    <r>
      <rPr>
        <sz val="9"/>
        <rFont val="楷体"/>
        <family val="3"/>
        <charset val="134"/>
      </rPr>
      <t>存放中央银行款项</t>
    </r>
  </si>
  <si>
    <r>
      <rPr>
        <sz val="9"/>
        <rFont val="楷体"/>
        <family val="3"/>
        <charset val="134"/>
      </rPr>
      <t>存放同业和其他金融机构款项</t>
    </r>
  </si>
  <si>
    <r>
      <rPr>
        <sz val="9"/>
        <rFont val="楷体"/>
        <family val="3"/>
        <charset val="134"/>
      </rPr>
      <t>非利息收入结构</t>
    </r>
    <phoneticPr fontId="32" type="noConversion"/>
  </si>
  <si>
    <r>
      <rPr>
        <sz val="9"/>
        <rFont val="楷体"/>
        <family val="3"/>
        <charset val="134"/>
      </rPr>
      <t>理财业务</t>
    </r>
  </si>
  <si>
    <r>
      <rPr>
        <sz val="9"/>
        <rFont val="楷体"/>
        <family val="3"/>
        <charset val="134"/>
      </rPr>
      <t>银行卡业务</t>
    </r>
  </si>
  <si>
    <r>
      <rPr>
        <sz val="9"/>
        <rFont val="楷体"/>
        <family val="3"/>
        <charset val="134"/>
      </rPr>
      <t>结算业务</t>
    </r>
  </si>
  <si>
    <r>
      <rPr>
        <sz val="9"/>
        <rFont val="楷体"/>
        <family val="3"/>
        <charset val="134"/>
      </rPr>
      <t>投资银行业务</t>
    </r>
  </si>
  <si>
    <r>
      <rPr>
        <sz val="9"/>
        <rFont val="楷体"/>
        <family val="3"/>
        <charset val="134"/>
      </rPr>
      <t>担保承诺业务</t>
    </r>
  </si>
  <si>
    <r>
      <rPr>
        <sz val="9"/>
        <rFont val="楷体"/>
        <family val="3"/>
        <charset val="134"/>
      </rPr>
      <t>代理委托业务</t>
    </r>
  </si>
  <si>
    <r>
      <rPr>
        <sz val="9"/>
        <rFont val="楷体"/>
        <family val="3"/>
        <charset val="134"/>
      </rPr>
      <t>托管及其他受托业务</t>
    </r>
  </si>
  <si>
    <r>
      <rPr>
        <sz val="9"/>
        <rFont val="楷体"/>
        <family val="3"/>
        <charset val="134"/>
      </rPr>
      <t>其他业务</t>
    </r>
  </si>
  <si>
    <t>收入结构</t>
    <phoneticPr fontId="3" type="noConversion"/>
  </si>
  <si>
    <t>2017H</t>
    <phoneticPr fontId="32" type="noConversion"/>
  </si>
  <si>
    <t>2015H</t>
  </si>
  <si>
    <t>2015A</t>
  </si>
  <si>
    <t>2016A</t>
  </si>
  <si>
    <t>利润表环比增速</t>
    <phoneticPr fontId="3" type="noConversion"/>
  </si>
  <si>
    <r>
      <rPr>
        <sz val="9"/>
        <color theme="1"/>
        <rFont val="楷体"/>
        <family val="3"/>
        <charset val="134"/>
      </rPr>
      <t>非息净收入</t>
    </r>
    <phoneticPr fontId="3" type="noConversion"/>
  </si>
  <si>
    <r>
      <rPr>
        <sz val="9"/>
        <color theme="1"/>
        <rFont val="楷体"/>
        <family val="3"/>
        <charset val="134"/>
      </rPr>
      <t>管理费用</t>
    </r>
    <phoneticPr fontId="3" type="noConversion"/>
  </si>
  <si>
    <r>
      <rPr>
        <sz val="9"/>
        <color theme="1"/>
        <rFont val="楷体"/>
        <family val="3"/>
        <charset val="134"/>
      </rPr>
      <t>归母净利润</t>
    </r>
    <phoneticPr fontId="3" type="noConversion"/>
  </si>
  <si>
    <t>营业收入:环比增速</t>
  </si>
  <si>
    <t>利息净收入:环比增速</t>
  </si>
  <si>
    <t>非息净收入:环比增速</t>
  </si>
  <si>
    <t>手续费及佣金净收入:环比增速</t>
  </si>
  <si>
    <t>营业税金及附加:环比增速</t>
  </si>
  <si>
    <t>管理费用:环比增速</t>
  </si>
  <si>
    <t>归母净利润:环比增速</t>
  </si>
  <si>
    <t>2016Q1</t>
    <phoneticPr fontId="3" type="noConversion"/>
  </si>
  <si>
    <t>2016Q2</t>
    <phoneticPr fontId="3" type="noConversion"/>
  </si>
  <si>
    <t>2016Q3</t>
    <phoneticPr fontId="3" type="noConversion"/>
  </si>
  <si>
    <t>2016Q4</t>
    <phoneticPr fontId="3" type="noConversion"/>
  </si>
  <si>
    <t>2017Q1</t>
    <phoneticPr fontId="32" type="noConversion"/>
  </si>
  <si>
    <t>2017Q2</t>
    <phoneticPr fontId="32" type="noConversion"/>
  </si>
  <si>
    <t>利润表同比增速</t>
    <phoneticPr fontId="3" type="noConversion"/>
  </si>
  <si>
    <r>
      <rPr>
        <sz val="9"/>
        <color theme="1"/>
        <rFont val="楷体"/>
        <family val="3"/>
        <charset val="134"/>
      </rPr>
      <t>同比增速</t>
    </r>
    <phoneticPr fontId="3" type="noConversion"/>
  </si>
  <si>
    <t>营业收入</t>
  </si>
  <si>
    <t>营业收入：同比增速</t>
  </si>
  <si>
    <t>利息净收入：同比增速</t>
  </si>
  <si>
    <t>非息净收入：同比增速</t>
  </si>
  <si>
    <t>手续费及佣金净收入：同比增速</t>
  </si>
  <si>
    <t>营业税金及附加：同比增速</t>
  </si>
  <si>
    <t>管理费用：同比增速</t>
  </si>
  <si>
    <t>归母净利润：同比增速</t>
    <phoneticPr fontId="3" type="noConversion"/>
  </si>
  <si>
    <t>2016Q1</t>
  </si>
  <si>
    <t>2016Q2</t>
  </si>
  <si>
    <t>2016Q3</t>
  </si>
  <si>
    <t>2016Q4</t>
  </si>
  <si>
    <t>2017Q1</t>
  </si>
  <si>
    <t>2017Q2</t>
  </si>
  <si>
    <t>利润表关键科目</t>
    <phoneticPr fontId="3" type="noConversion"/>
  </si>
  <si>
    <r>
      <rPr>
        <sz val="9"/>
        <color theme="1"/>
        <rFont val="楷体"/>
        <family val="3"/>
        <charset val="134"/>
      </rPr>
      <t>营业收入</t>
    </r>
    <phoneticPr fontId="3" type="noConversion"/>
  </si>
  <si>
    <r>
      <rPr>
        <sz val="9"/>
        <color theme="1"/>
        <rFont val="楷体"/>
        <family val="3"/>
        <charset val="134"/>
      </rPr>
      <t>利息净收入</t>
    </r>
    <phoneticPr fontId="3" type="noConversion"/>
  </si>
  <si>
    <t>2016H</t>
    <phoneticPr fontId="32" type="noConversion"/>
  </si>
  <si>
    <r>
      <rPr>
        <sz val="9"/>
        <color theme="1"/>
        <rFont val="楷体"/>
        <family val="3"/>
        <charset val="134"/>
      </rPr>
      <t>成本收入比</t>
    </r>
    <phoneticPr fontId="3" type="noConversion"/>
  </si>
  <si>
    <t>利息净收入:占比</t>
  </si>
  <si>
    <t>非息净收入:占比</t>
  </si>
  <si>
    <t>手续费及佣金净收入:占比</t>
  </si>
  <si>
    <t>利润表结构</t>
    <phoneticPr fontId="3" type="noConversion"/>
  </si>
  <si>
    <t>利润驱动因素分解</t>
    <phoneticPr fontId="3" type="noConversion"/>
  </si>
  <si>
    <t>平均生息资产：驱动因素</t>
  </si>
  <si>
    <t>净息差：驱动因素</t>
  </si>
  <si>
    <t>非利息净收入：驱动因素</t>
  </si>
  <si>
    <t>营业成本及所得税：驱动因素</t>
  </si>
  <si>
    <t>资产减值损失：驱动因素</t>
  </si>
  <si>
    <t>营业外利润：驱动因素</t>
  </si>
  <si>
    <t>净利润同比变动</t>
    <phoneticPr fontId="3" type="noConversion"/>
  </si>
  <si>
    <r>
      <rPr>
        <sz val="9"/>
        <color theme="1"/>
        <rFont val="楷体"/>
        <family val="3"/>
        <charset val="134"/>
      </rPr>
      <t>贷款及垫款</t>
    </r>
    <phoneticPr fontId="3" type="noConversion"/>
  </si>
  <si>
    <r>
      <rPr>
        <sz val="9"/>
        <color theme="1"/>
        <rFont val="楷体"/>
        <family val="3"/>
        <charset val="134"/>
      </rPr>
      <t>同业资产</t>
    </r>
    <phoneticPr fontId="3" type="noConversion"/>
  </si>
  <si>
    <r>
      <rPr>
        <sz val="9"/>
        <color theme="1"/>
        <rFont val="楷体"/>
        <family val="3"/>
        <charset val="134"/>
      </rPr>
      <t>债券类投资</t>
    </r>
    <phoneticPr fontId="3" type="noConversion"/>
  </si>
  <si>
    <r>
      <rPr>
        <sz val="9"/>
        <color theme="1"/>
        <rFont val="楷体"/>
        <family val="3"/>
        <charset val="134"/>
      </rPr>
      <t>应收款项类投资</t>
    </r>
    <phoneticPr fontId="3" type="noConversion"/>
  </si>
  <si>
    <r>
      <rPr>
        <sz val="9"/>
        <color theme="1"/>
        <rFont val="楷体"/>
        <family val="3"/>
        <charset val="134"/>
      </rPr>
      <t>投资类资产</t>
    </r>
    <phoneticPr fontId="32" type="noConversion"/>
  </si>
  <si>
    <r>
      <rPr>
        <sz val="9"/>
        <color theme="1"/>
        <rFont val="楷体"/>
        <family val="3"/>
        <charset val="134"/>
      </rPr>
      <t>存放央行</t>
    </r>
    <phoneticPr fontId="32" type="noConversion"/>
  </si>
  <si>
    <r>
      <rPr>
        <sz val="9"/>
        <color theme="1"/>
        <rFont val="楷体"/>
        <family val="3"/>
        <charset val="134"/>
      </rPr>
      <t>总资产</t>
    </r>
    <phoneticPr fontId="3" type="noConversion"/>
  </si>
  <si>
    <t>资产负债表其他资产</t>
    <phoneticPr fontId="32" type="noConversion"/>
  </si>
  <si>
    <t>手续费及佣金净收入</t>
  </si>
  <si>
    <t>手续费及佣金净收入</t>
    <phoneticPr fontId="3" type="noConversion"/>
  </si>
  <si>
    <t>资产端占比</t>
  </si>
  <si>
    <t>资产端占比</t>
    <phoneticPr fontId="3" type="noConversion"/>
  </si>
  <si>
    <t>贷款及垫款：占比</t>
  </si>
  <si>
    <t>同业资产：占比</t>
  </si>
  <si>
    <t>债券类投资：占比</t>
  </si>
  <si>
    <t>应收款项类投资：占比</t>
  </si>
  <si>
    <t>投资类资产：占比</t>
  </si>
  <si>
    <t>存放央行：占比</t>
  </si>
  <si>
    <t>其他资产：占比</t>
  </si>
  <si>
    <t>资产端关键科目</t>
    <phoneticPr fontId="3" type="noConversion"/>
  </si>
  <si>
    <t>负债端关键科目</t>
    <phoneticPr fontId="3" type="noConversion"/>
  </si>
  <si>
    <r>
      <rPr>
        <sz val="9"/>
        <color theme="1"/>
        <rFont val="楷体"/>
        <family val="3"/>
        <charset val="134"/>
      </rPr>
      <t>存款</t>
    </r>
    <phoneticPr fontId="3" type="noConversion"/>
  </si>
  <si>
    <r>
      <rPr>
        <sz val="9"/>
        <color theme="1"/>
        <rFont val="楷体"/>
        <family val="3"/>
        <charset val="134"/>
      </rPr>
      <t>同业负债</t>
    </r>
    <phoneticPr fontId="3" type="noConversion"/>
  </si>
  <si>
    <r>
      <rPr>
        <sz val="9"/>
        <color theme="1"/>
        <rFont val="楷体"/>
        <family val="3"/>
        <charset val="134"/>
      </rPr>
      <t>应付债券</t>
    </r>
    <phoneticPr fontId="32" type="noConversion"/>
  </si>
  <si>
    <r>
      <rPr>
        <sz val="9"/>
        <color theme="1"/>
        <rFont val="楷体"/>
        <family val="3"/>
        <charset val="134"/>
      </rPr>
      <t>向央行借款</t>
    </r>
    <phoneticPr fontId="32" type="noConversion"/>
  </si>
  <si>
    <r>
      <rPr>
        <sz val="9"/>
        <color theme="1"/>
        <rFont val="楷体"/>
        <family val="3"/>
        <charset val="134"/>
      </rPr>
      <t>总负债</t>
    </r>
    <phoneticPr fontId="32" type="noConversion"/>
  </si>
  <si>
    <t>负债端关键科目占比</t>
    <phoneticPr fontId="3" type="noConversion"/>
  </si>
  <si>
    <t>存款：占比</t>
  </si>
  <si>
    <t>同业负债：占比</t>
  </si>
  <si>
    <t>应付债券：占比</t>
  </si>
  <si>
    <t>向央行借款：占比</t>
  </si>
  <si>
    <t>其他负债：占比</t>
  </si>
  <si>
    <t>其他负债</t>
    <phoneticPr fontId="32" type="noConversion"/>
  </si>
  <si>
    <r>
      <rPr>
        <sz val="9"/>
        <color theme="1"/>
        <rFont val="楷体"/>
        <family val="3"/>
        <charset val="134"/>
      </rPr>
      <t>同业存单</t>
    </r>
    <r>
      <rPr>
        <sz val="9"/>
        <color theme="1"/>
        <rFont val="Times New Roman"/>
        <family val="1"/>
      </rPr>
      <t>+</t>
    </r>
    <r>
      <rPr>
        <sz val="9"/>
        <color theme="1"/>
        <rFont val="楷体"/>
        <family val="3"/>
        <charset val="134"/>
      </rPr>
      <t>同业负债占比</t>
    </r>
    <phoneticPr fontId="32" type="noConversion"/>
  </si>
  <si>
    <t>资产质量指标</t>
    <phoneticPr fontId="3" type="noConversion"/>
  </si>
  <si>
    <r>
      <rPr>
        <sz val="9"/>
        <color theme="1"/>
        <rFont val="楷体"/>
        <family val="3"/>
        <charset val="134"/>
      </rPr>
      <t>逾期</t>
    </r>
    <r>
      <rPr>
        <sz val="9"/>
        <color theme="1"/>
        <rFont val="Times New Roman"/>
        <family val="1"/>
      </rPr>
      <t>3</t>
    </r>
    <r>
      <rPr>
        <sz val="9"/>
        <color theme="1"/>
        <rFont val="楷体"/>
        <family val="3"/>
        <charset val="134"/>
      </rPr>
      <t>个月以上贷款占比</t>
    </r>
    <phoneticPr fontId="3" type="noConversion"/>
  </si>
  <si>
    <r>
      <rPr>
        <sz val="9"/>
        <color theme="1"/>
        <rFont val="楷体"/>
        <family val="3"/>
        <charset val="134"/>
      </rPr>
      <t>不良</t>
    </r>
    <r>
      <rPr>
        <sz val="9"/>
        <color theme="1"/>
        <rFont val="Times New Roman"/>
        <family val="1"/>
      </rPr>
      <t>/</t>
    </r>
    <r>
      <rPr>
        <sz val="9"/>
        <color theme="1"/>
        <rFont val="楷体"/>
        <family val="3"/>
        <charset val="134"/>
      </rPr>
      <t>逾期</t>
    </r>
    <phoneticPr fontId="3" type="noConversion"/>
  </si>
  <si>
    <r>
      <rPr>
        <sz val="9"/>
        <color theme="1"/>
        <rFont val="楷体"/>
        <family val="3"/>
        <charset val="134"/>
      </rPr>
      <t>不良</t>
    </r>
    <r>
      <rPr>
        <sz val="9"/>
        <color theme="1"/>
        <rFont val="Times New Roman"/>
        <family val="1"/>
      </rPr>
      <t>/</t>
    </r>
    <r>
      <rPr>
        <sz val="9"/>
        <color theme="1"/>
        <rFont val="楷体"/>
        <family val="3"/>
        <charset val="134"/>
      </rPr>
      <t>逾期</t>
    </r>
    <r>
      <rPr>
        <sz val="9"/>
        <color theme="1"/>
        <rFont val="Times New Roman"/>
        <family val="1"/>
      </rPr>
      <t>3</t>
    </r>
    <r>
      <rPr>
        <sz val="9"/>
        <color theme="1"/>
        <rFont val="楷体"/>
        <family val="3"/>
        <charset val="134"/>
      </rPr>
      <t>个月以上</t>
    </r>
    <phoneticPr fontId="3" type="noConversion"/>
  </si>
  <si>
    <r>
      <rPr>
        <sz val="9"/>
        <color theme="1"/>
        <rFont val="楷体"/>
        <family val="3"/>
        <charset val="134"/>
      </rPr>
      <t>拨备覆盖率</t>
    </r>
    <phoneticPr fontId="3" type="noConversion"/>
  </si>
  <si>
    <r>
      <rPr>
        <sz val="9"/>
        <color theme="1"/>
        <rFont val="楷体"/>
        <family val="3"/>
        <charset val="134"/>
      </rPr>
      <t>不良率</t>
    </r>
    <phoneticPr fontId="3" type="noConversion"/>
  </si>
  <si>
    <r>
      <rPr>
        <sz val="9"/>
        <color theme="1"/>
        <rFont val="楷体"/>
        <family val="3"/>
        <charset val="134"/>
      </rPr>
      <t>关注类贷款占比</t>
    </r>
    <phoneticPr fontId="3" type="noConversion"/>
  </si>
  <si>
    <r>
      <rPr>
        <sz val="9"/>
        <color theme="1"/>
        <rFont val="楷体"/>
        <family val="3"/>
        <charset val="134"/>
      </rPr>
      <t>逾期贷款占比</t>
    </r>
    <phoneticPr fontId="3" type="noConversion"/>
  </si>
  <si>
    <t>贷款结构占比</t>
    <phoneticPr fontId="3" type="noConversion"/>
  </si>
  <si>
    <r>
      <rPr>
        <sz val="9"/>
        <color theme="1"/>
        <rFont val="楷体"/>
        <family val="3"/>
        <charset val="134"/>
      </rPr>
      <t>公司贷款占比</t>
    </r>
    <phoneticPr fontId="3" type="noConversion"/>
  </si>
  <si>
    <r>
      <rPr>
        <sz val="9"/>
        <color theme="1"/>
        <rFont val="楷体"/>
        <family val="3"/>
        <charset val="134"/>
      </rPr>
      <t>个人贷款占比</t>
    </r>
    <phoneticPr fontId="3" type="noConversion"/>
  </si>
  <si>
    <t>票据贴现占比</t>
    <phoneticPr fontId="3" type="noConversion"/>
  </si>
  <si>
    <t>个人贷款占比</t>
  </si>
  <si>
    <t>个人贷款占比</t>
    <phoneticPr fontId="3" type="noConversion"/>
  </si>
  <si>
    <t xml:space="preserve">  个人汽车贷款：占比</t>
  </si>
  <si>
    <t xml:space="preserve">  个人经营性贷款：占比</t>
  </si>
  <si>
    <t xml:space="preserve">  其他个人贷款：占比</t>
  </si>
  <si>
    <t xml:space="preserve">  信用卡应收账款：占比</t>
  </si>
  <si>
    <t xml:space="preserve"> 个人住房贷款：占比</t>
    <phoneticPr fontId="3" type="noConversion"/>
  </si>
  <si>
    <t>不良贷款生成表</t>
    <phoneticPr fontId="32" type="noConversion"/>
  </si>
  <si>
    <r>
      <rPr>
        <sz val="9"/>
        <color theme="1"/>
        <rFont val="楷体"/>
        <family val="3"/>
        <charset val="134"/>
      </rPr>
      <t>计提</t>
    </r>
    <phoneticPr fontId="32" type="noConversion"/>
  </si>
  <si>
    <r>
      <rPr>
        <sz val="9"/>
        <color theme="1"/>
        <rFont val="楷体"/>
        <family val="3"/>
        <charset val="134"/>
      </rPr>
      <t>核销及转出</t>
    </r>
  </si>
  <si>
    <r>
      <rPr>
        <sz val="9"/>
        <color theme="1"/>
        <rFont val="楷体"/>
        <family val="3"/>
        <charset val="134"/>
      </rPr>
      <t>收回以前年度核销</t>
    </r>
    <phoneticPr fontId="32" type="noConversion"/>
  </si>
  <si>
    <r>
      <rPr>
        <sz val="9"/>
        <color theme="1"/>
        <rFont val="楷体"/>
        <family val="3"/>
        <charset val="134"/>
      </rPr>
      <t>不良生成额</t>
    </r>
    <phoneticPr fontId="32" type="noConversion"/>
  </si>
  <si>
    <r>
      <rPr>
        <sz val="9"/>
        <color theme="1"/>
        <rFont val="楷体"/>
        <family val="3"/>
        <charset val="134"/>
      </rPr>
      <t>不良生成率</t>
    </r>
    <phoneticPr fontId="32" type="noConversion"/>
  </si>
  <si>
    <t>-</t>
  </si>
  <si>
    <t>存款占比</t>
    <phoneticPr fontId="32" type="noConversion"/>
  </si>
  <si>
    <r>
      <rPr>
        <sz val="9"/>
        <color theme="1"/>
        <rFont val="楷体"/>
        <family val="3"/>
        <charset val="134"/>
      </rPr>
      <t>公司存款占比</t>
    </r>
    <phoneticPr fontId="3" type="noConversion"/>
  </si>
  <si>
    <r>
      <rPr>
        <sz val="9"/>
        <color theme="1"/>
        <rFont val="楷体"/>
        <family val="3"/>
        <charset val="134"/>
      </rPr>
      <t>个人存款占比</t>
    </r>
    <phoneticPr fontId="3" type="noConversion"/>
  </si>
  <si>
    <r>
      <rPr>
        <sz val="9"/>
        <color theme="1"/>
        <rFont val="楷体"/>
        <family val="3"/>
        <charset val="134"/>
      </rPr>
      <t>活期存款占比</t>
    </r>
    <phoneticPr fontId="3" type="noConversion"/>
  </si>
  <si>
    <r>
      <rPr>
        <sz val="9"/>
        <color theme="1"/>
        <rFont val="楷体"/>
        <family val="3"/>
        <charset val="134"/>
      </rPr>
      <t>定期存款占比</t>
    </r>
    <phoneticPr fontId="3" type="noConversion"/>
  </si>
  <si>
    <t>专题分析</t>
    <phoneticPr fontId="32" type="noConversion"/>
  </si>
  <si>
    <t>一张图财务快报</t>
    <phoneticPr fontId="32" type="noConversion"/>
  </si>
  <si>
    <t>【东吴银行马婷婷团队】一张图看懂【工商银行】中报业绩</t>
    <phoneticPr fontId="32" type="noConversion"/>
  </si>
  <si>
    <r>
      <rPr>
        <sz val="11"/>
        <color theme="1"/>
        <rFont val="楷体"/>
        <family val="3"/>
        <charset val="134"/>
      </rPr>
      <t>（亿元）</t>
    </r>
    <phoneticPr fontId="32" type="noConversion"/>
  </si>
  <si>
    <t>资产负债情况</t>
  </si>
  <si>
    <t>相比16年末</t>
  </si>
  <si>
    <t>季度环比</t>
  </si>
  <si>
    <t>总资产</t>
  </si>
  <si>
    <t>贷款总额</t>
  </si>
  <si>
    <t>存款总额</t>
  </si>
  <si>
    <t>利润表</t>
  </si>
  <si>
    <t>同比</t>
  </si>
  <si>
    <t>利息净收入</t>
  </si>
  <si>
    <t>资产减值损失</t>
  </si>
  <si>
    <t>拨备前利润</t>
  </si>
  <si>
    <t>归母净利润</t>
  </si>
  <si>
    <t xml:space="preserve">      </t>
  </si>
  <si>
    <t>盈利能力</t>
  </si>
  <si>
    <t>相比17Q1</t>
  </si>
  <si>
    <t>净息差</t>
  </si>
  <si>
    <t>成本收入比</t>
  </si>
  <si>
    <t>资产质量</t>
  </si>
  <si>
    <t>不良贷款增量</t>
  </si>
  <si>
    <t>不良率</t>
  </si>
  <si>
    <t>逾期贷款占比</t>
  </si>
  <si>
    <t>拨备覆盖率</t>
  </si>
  <si>
    <t>资本充足率</t>
  </si>
  <si>
    <t>注：2016A不良贷款增量为下半年增量</t>
  </si>
  <si>
    <t>资料来源：公司中报，东吴证券研究所</t>
  </si>
  <si>
    <t>利润表分析</t>
    <phoneticPr fontId="32" type="noConversion"/>
  </si>
  <si>
    <t>单位：亿元</t>
  </si>
  <si>
    <t>2017H同比增长</t>
  </si>
  <si>
    <t>非息净收入</t>
  </si>
  <si>
    <t>管理费用</t>
  </si>
  <si>
    <t>占比</t>
  </si>
  <si>
    <t>2017H变动幅度（pc)</t>
  </si>
  <si>
    <t>营业收入同比增速</t>
  </si>
  <si>
    <t>归母净利润同比增速</t>
  </si>
  <si>
    <t>净利息收入占比</t>
  </si>
  <si>
    <t>非息收入占比</t>
  </si>
  <si>
    <t>资产负债结构分析</t>
    <phoneticPr fontId="32" type="noConversion"/>
  </si>
  <si>
    <t>资产端</t>
  </si>
  <si>
    <t>与Q1末比较（数值）</t>
  </si>
  <si>
    <t>与16年末比较（数值）</t>
  </si>
  <si>
    <t>与Q1末比较（%）</t>
  </si>
  <si>
    <t>与16年末（%）</t>
  </si>
  <si>
    <t>贷款及垫款</t>
  </si>
  <si>
    <t>同业资产</t>
  </si>
  <si>
    <t>债券类投资</t>
  </si>
  <si>
    <t>应收款项类投资</t>
  </si>
  <si>
    <t>投资类资产</t>
  </si>
  <si>
    <t>存放央行</t>
  </si>
  <si>
    <t>其他</t>
  </si>
  <si>
    <t>control</t>
  </si>
  <si>
    <t>与Q1末占比比较（占比变动）</t>
  </si>
  <si>
    <t>与16年末占比比较（占比变动）</t>
  </si>
  <si>
    <t>负债端</t>
  </si>
  <si>
    <t>与17Q1比较（数值）</t>
  </si>
  <si>
    <t>与16年比较（数值）</t>
  </si>
  <si>
    <t>与17Q1比较，增速（%）</t>
  </si>
  <si>
    <t>与16年末比较，增速（…%）</t>
  </si>
  <si>
    <t>存款</t>
  </si>
  <si>
    <t>同业负债</t>
  </si>
  <si>
    <t>应付债券</t>
  </si>
  <si>
    <t>向央行借款</t>
  </si>
  <si>
    <t>总负债</t>
  </si>
  <si>
    <t>同业存单（6月末未到期规模）</t>
  </si>
  <si>
    <t>同业负债+同业存单</t>
  </si>
  <si>
    <t>同业存单（最新未到期规模）</t>
  </si>
  <si>
    <t>负债端占比</t>
  </si>
  <si>
    <t>同业存单+同业负债占比</t>
  </si>
  <si>
    <t>贷款结构及质量分析</t>
    <phoneticPr fontId="32" type="noConversion"/>
  </si>
  <si>
    <t>贷款质量</t>
  </si>
  <si>
    <t>与16年末比较（占比的变动）</t>
  </si>
  <si>
    <t>关注类贷款占比</t>
  </si>
  <si>
    <t>逾期3个月以上贷款占比</t>
  </si>
  <si>
    <t>不良/逾期</t>
  </si>
  <si>
    <t>不良/逾期3个月以上</t>
  </si>
  <si>
    <t>贷款结构</t>
  </si>
  <si>
    <t>公司贷款占比</t>
  </si>
  <si>
    <t>票据贴现</t>
  </si>
  <si>
    <t>　公司贷款余额新增情况</t>
  </si>
  <si>
    <t>相比16年末变动</t>
  </si>
  <si>
    <t xml:space="preserve">         交通运输、仓储和邮政业</t>
  </si>
  <si>
    <t xml:space="preserve">         制造业</t>
  </si>
  <si>
    <t xml:space="preserve">         电力、热力、燃气及水生产和供应业</t>
  </si>
  <si>
    <t xml:space="preserve">         租赁和商务服务业</t>
  </si>
  <si>
    <t xml:space="preserve">         水利、环境和公共设施管理业</t>
  </si>
  <si>
    <t xml:space="preserve">         批发和零售业</t>
  </si>
  <si>
    <t xml:space="preserve">         房地产业</t>
  </si>
  <si>
    <t xml:space="preserve">         采矿业</t>
  </si>
  <si>
    <t xml:space="preserve">         建筑业</t>
  </si>
  <si>
    <t xml:space="preserve">         科教文卫</t>
  </si>
  <si>
    <t xml:space="preserve">         住宿和餐饮业</t>
  </si>
  <si>
    <t xml:space="preserve">         其他</t>
  </si>
  <si>
    <t xml:space="preserve">         </t>
  </si>
  <si>
    <t>个人贷款结构</t>
  </si>
  <si>
    <t>个人住房贷款</t>
  </si>
  <si>
    <t>个人汽车贷款</t>
  </si>
  <si>
    <t>个人经营性贷款</t>
  </si>
  <si>
    <t>其他个人贷款</t>
  </si>
  <si>
    <t>信用卡应收账款</t>
  </si>
  <si>
    <t>2015H</t>
    <phoneticPr fontId="32" type="noConversion"/>
  </si>
  <si>
    <t>平均余额</t>
  </si>
  <si>
    <t>平均利率</t>
  </si>
  <si>
    <t>生息资产合计</t>
  </si>
  <si>
    <t>客户贷款</t>
  </si>
  <si>
    <t>其中：公司类贷款</t>
  </si>
  <si>
    <t>个人贷款</t>
  </si>
  <si>
    <t>境外业务</t>
  </si>
  <si>
    <t>证券投资</t>
  </si>
  <si>
    <t>存拆放同业</t>
  </si>
  <si>
    <t>计息负债合计</t>
  </si>
  <si>
    <t>吸收存款</t>
  </si>
  <si>
    <t>其中：公司定期</t>
  </si>
  <si>
    <t>公司活期</t>
  </si>
  <si>
    <t>个人定期</t>
  </si>
  <si>
    <t>个人活期</t>
  </si>
  <si>
    <t>同业存拆放</t>
  </si>
  <si>
    <t>发行债券</t>
  </si>
  <si>
    <t>净息差</t>
    <phoneticPr fontId="32" type="noConversion"/>
  </si>
  <si>
    <t>单位：亿元</t>
    <phoneticPr fontId="32" type="noConversion"/>
  </si>
  <si>
    <t>净息差分析</t>
    <phoneticPr fontId="32" type="noConversion"/>
  </si>
  <si>
    <t>同业存单分析</t>
    <phoneticPr fontId="32" type="noConversion"/>
  </si>
  <si>
    <r>
      <rPr>
        <sz val="9"/>
        <color theme="1"/>
        <rFont val="楷体"/>
        <family val="3"/>
        <charset val="134"/>
      </rPr>
      <t>单位：亿元</t>
    </r>
  </si>
  <si>
    <r>
      <t>Q2</t>
    </r>
    <r>
      <rPr>
        <sz val="9"/>
        <color theme="1"/>
        <rFont val="楷体"/>
        <family val="3"/>
        <charset val="134"/>
      </rPr>
      <t>的发行量</t>
    </r>
  </si>
  <si>
    <r>
      <t>Q2</t>
    </r>
    <r>
      <rPr>
        <sz val="9"/>
        <color theme="1"/>
        <rFont val="楷体"/>
        <family val="3"/>
        <charset val="134"/>
      </rPr>
      <t>到期量</t>
    </r>
  </si>
  <si>
    <r>
      <t>Q2</t>
    </r>
    <r>
      <rPr>
        <sz val="9"/>
        <color theme="1"/>
        <rFont val="楷体"/>
        <family val="3"/>
        <charset val="134"/>
      </rPr>
      <t>净融资</t>
    </r>
  </si>
  <si>
    <r>
      <t>6</t>
    </r>
    <r>
      <rPr>
        <sz val="9"/>
        <color theme="1"/>
        <rFont val="楷体"/>
        <family val="3"/>
        <charset val="134"/>
      </rPr>
      <t>月末存量未到期规模</t>
    </r>
  </si>
  <si>
    <r>
      <rPr>
        <sz val="9"/>
        <color rgb="FF000000"/>
        <rFont val="楷体"/>
        <family val="3"/>
        <charset val="134"/>
      </rPr>
      <t>工商银行</t>
    </r>
    <phoneticPr fontId="32" type="noConversion"/>
  </si>
  <si>
    <r>
      <t>2016</t>
    </r>
    <r>
      <rPr>
        <sz val="9"/>
        <color theme="1"/>
        <rFont val="楷体"/>
        <family val="3"/>
        <charset val="134"/>
      </rPr>
      <t>年末</t>
    </r>
    <phoneticPr fontId="32" type="noConversion"/>
  </si>
  <si>
    <r>
      <t>2017</t>
    </r>
    <r>
      <rPr>
        <sz val="9"/>
        <color theme="1"/>
        <rFont val="楷体"/>
        <family val="3"/>
        <charset val="134"/>
      </rPr>
      <t>年</t>
    </r>
    <r>
      <rPr>
        <sz val="9"/>
        <color theme="1"/>
        <rFont val="Times New Roman"/>
        <family val="1"/>
      </rPr>
      <t>3</t>
    </r>
    <r>
      <rPr>
        <sz val="9"/>
        <color theme="1"/>
        <rFont val="楷体"/>
        <family val="3"/>
        <charset val="134"/>
      </rPr>
      <t>月末</t>
    </r>
    <phoneticPr fontId="32" type="noConversion"/>
  </si>
  <si>
    <r>
      <t>2017</t>
    </r>
    <r>
      <rPr>
        <sz val="9"/>
        <color theme="1"/>
        <rFont val="楷体"/>
        <family val="3"/>
        <charset val="134"/>
      </rPr>
      <t>年</t>
    </r>
    <r>
      <rPr>
        <sz val="9"/>
        <color theme="1"/>
        <rFont val="Times New Roman"/>
        <family val="1"/>
      </rPr>
      <t>6</t>
    </r>
    <r>
      <rPr>
        <sz val="9"/>
        <color theme="1"/>
        <rFont val="楷体"/>
        <family val="3"/>
        <charset val="134"/>
      </rPr>
      <t>月末</t>
    </r>
    <phoneticPr fontId="32" type="noConversion"/>
  </si>
  <si>
    <r>
      <t>2017</t>
    </r>
    <r>
      <rPr>
        <sz val="9"/>
        <color theme="1"/>
        <rFont val="楷体"/>
        <family val="3"/>
        <charset val="134"/>
      </rPr>
      <t>年</t>
    </r>
    <r>
      <rPr>
        <sz val="9"/>
        <color theme="1"/>
        <rFont val="Times New Roman"/>
        <family val="1"/>
      </rPr>
      <t>7</t>
    </r>
    <r>
      <rPr>
        <sz val="9"/>
        <color theme="1"/>
        <rFont val="楷体"/>
        <family val="3"/>
        <charset val="134"/>
      </rPr>
      <t>月末</t>
    </r>
    <phoneticPr fontId="32" type="noConversion"/>
  </si>
  <si>
    <r>
      <rPr>
        <sz val="9"/>
        <color rgb="FF000000"/>
        <rFont val="楷体"/>
        <family val="3"/>
        <charset val="134"/>
      </rPr>
      <t>未到期规模</t>
    </r>
    <phoneticPr fontId="32" type="noConversion"/>
  </si>
  <si>
    <r>
      <rPr>
        <sz val="9"/>
        <color theme="1"/>
        <rFont val="楷体"/>
        <family val="3"/>
        <charset val="134"/>
      </rPr>
      <t>加权平均利率</t>
    </r>
    <phoneticPr fontId="32" type="noConversion"/>
  </si>
  <si>
    <t>分行业不良率</t>
    <phoneticPr fontId="32" type="noConversion"/>
  </si>
  <si>
    <t>交通运输、仓储和邮政业:不良率</t>
  </si>
  <si>
    <t>制造业:不良率</t>
  </si>
  <si>
    <t xml:space="preserve">     化工:不良率</t>
  </si>
  <si>
    <t xml:space="preserve">     机械:不良率</t>
  </si>
  <si>
    <t xml:space="preserve">     金属加工:不良率</t>
  </si>
  <si>
    <t xml:space="preserve">     纺织及服装:不良率</t>
  </si>
  <si>
    <t xml:space="preserve">     计算机、通信和其他电子设备:不良率</t>
  </si>
  <si>
    <t xml:space="preserve">     钢铁:不良率</t>
  </si>
  <si>
    <t xml:space="preserve">     交通运输设备:不良率</t>
  </si>
  <si>
    <t xml:space="preserve">     非金属矿物:不良率</t>
  </si>
  <si>
    <t xml:space="preserve">     石油加工、炼焦及核燃料:不良率</t>
  </si>
  <si>
    <t xml:space="preserve">     其他:不良率</t>
  </si>
  <si>
    <t>电力、热力、燃气及水生产和供应业:不良率</t>
  </si>
  <si>
    <t>租赁和商贸服务业:不良率</t>
  </si>
  <si>
    <t>水利、环境和公共设施管理业:不良率</t>
  </si>
  <si>
    <t>批发和零售业:不良率</t>
  </si>
  <si>
    <t>房地产业:不良率</t>
  </si>
  <si>
    <t>采矿业:不良率</t>
  </si>
  <si>
    <t>建筑业:不良率</t>
  </si>
  <si>
    <t>科教文卫:不良率</t>
  </si>
  <si>
    <t>住宿和餐饮业:不良率</t>
  </si>
  <si>
    <t>其他行业不良率:不良率</t>
  </si>
  <si>
    <t>合计:不良率</t>
  </si>
  <si>
    <r>
      <t>2008</t>
    </r>
    <r>
      <rPr>
        <sz val="9"/>
        <color theme="1"/>
        <rFont val="Times New Roman"/>
        <family val="1"/>
      </rPr>
      <t>H</t>
    </r>
    <phoneticPr fontId="32" type="noConversion"/>
  </si>
  <si>
    <r>
      <t>2009</t>
    </r>
    <r>
      <rPr>
        <sz val="9"/>
        <color theme="1"/>
        <rFont val="Times New Roman"/>
        <family val="1"/>
      </rPr>
      <t>H</t>
    </r>
    <phoneticPr fontId="32" type="noConversion"/>
  </si>
  <si>
    <r>
      <t>2010</t>
    </r>
    <r>
      <rPr>
        <sz val="9"/>
        <color theme="1"/>
        <rFont val="Times New Roman"/>
        <family val="1"/>
      </rPr>
      <t>H</t>
    </r>
    <phoneticPr fontId="32" type="noConversion"/>
  </si>
  <si>
    <r>
      <t>201</t>
    </r>
    <r>
      <rPr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>H</t>
    </r>
    <phoneticPr fontId="32" type="noConversion"/>
  </si>
  <si>
    <r>
      <t>201</t>
    </r>
    <r>
      <rPr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H</t>
    </r>
    <phoneticPr fontId="32" type="noConversion"/>
  </si>
  <si>
    <t>2013H</t>
    <phoneticPr fontId="32" type="noConversion"/>
  </si>
  <si>
    <t>2014H</t>
    <phoneticPr fontId="32" type="noConversion"/>
  </si>
  <si>
    <t>17H</t>
    <phoneticPr fontId="32" type="noConversion"/>
  </si>
  <si>
    <t>境外业务平均余额</t>
    <phoneticPr fontId="32" type="noConversion"/>
  </si>
  <si>
    <r>
      <rPr>
        <sz val="10"/>
        <rFont val="楷体"/>
        <family val="3"/>
        <charset val="134"/>
      </rPr>
      <t>其他</t>
    </r>
    <phoneticPr fontId="4" type="noConversion"/>
  </si>
  <si>
    <t>银行经营数据</t>
    <phoneticPr fontId="32" type="noConversion"/>
  </si>
  <si>
    <t>　　银行卡手续费(百万元)</t>
  </si>
  <si>
    <t>　　代理服务手续费(百万元)</t>
  </si>
  <si>
    <t>　　托管及其他受托业务佣金(百万元)</t>
  </si>
  <si>
    <t>　　结算与清算手续费(百万元)</t>
  </si>
  <si>
    <t>　　担保及承诺业务手续费(百万元)</t>
  </si>
  <si>
    <t>　　借记卡新增发卡量(万张)</t>
  </si>
  <si>
    <t>　　借记卡累计发卡量(万张)</t>
  </si>
  <si>
    <t>　　信用卡新增发卡量(万张)</t>
  </si>
  <si>
    <t>　　信用卡累计发卡量(万张)</t>
  </si>
  <si>
    <t>　　信用卡贷款余额(亿元)</t>
  </si>
  <si>
    <t>　　本行发行的理财产品销售额(亿元)</t>
  </si>
  <si>
    <t>　　代销基金金额(亿元)</t>
  </si>
  <si>
    <t>　　理财产品销售额(亿元)</t>
  </si>
  <si>
    <t>　　第三方存管客户总数(户)</t>
  </si>
  <si>
    <t>　　代销保险金额(亿元)</t>
  </si>
  <si>
    <t>　　代销国债金额(亿元)</t>
  </si>
  <si>
    <t>　　托管资产总规模(亿元)</t>
  </si>
  <si>
    <t>　　企业年金托管签约客户(家)</t>
  </si>
  <si>
    <t>　　企业年金基金托管规模(亿元)</t>
  </si>
  <si>
    <t>　　证券投资基金托管总数(只)</t>
  </si>
  <si>
    <t>　　国际结算量(亿美元)</t>
  </si>
  <si>
    <t>　　网银个人客户数(万户)</t>
  </si>
  <si>
    <t>　　网银客户总数(万户)</t>
  </si>
  <si>
    <t>　　网银交易金额(亿元)</t>
  </si>
  <si>
    <t>　　网银交易笔数(万笔)</t>
  </si>
  <si>
    <t>　　网银企业客户数(万户)</t>
  </si>
  <si>
    <t>　　手机银行客户数(万户)</t>
  </si>
  <si>
    <t>　　电子银行交易总额(亿元)</t>
  </si>
  <si>
    <t>　　网银企业客户交易额(亿元)</t>
  </si>
  <si>
    <t>　　网银个人客户交易额(亿元)</t>
  </si>
  <si>
    <t>　　电话银行客户数(万户)</t>
  </si>
  <si>
    <t>　　电话银行交易额(亿元)</t>
  </si>
  <si>
    <t>　　电话银行交易笔数(万笔)</t>
  </si>
  <si>
    <t>　　(中)小企业授信客户数(户)</t>
  </si>
  <si>
    <t>　　(中)小企业贷款余额(亿元)</t>
  </si>
  <si>
    <t>　　短期融资券及中期票据承销量(亿元)</t>
  </si>
  <si>
    <t>　　自助银行数(个)</t>
  </si>
  <si>
    <t>　　自助设备数(台)</t>
  </si>
  <si>
    <t>　　私人银行个数(家)</t>
  </si>
  <si>
    <t>　　私人银行客户数(户)</t>
  </si>
  <si>
    <t>　　私人银行客户资产规模(亿元)</t>
  </si>
  <si>
    <t>　　AFP/CFP/EFP人数合计(人)</t>
  </si>
  <si>
    <t>　　财富管理中心个数(个)</t>
  </si>
  <si>
    <t>　　零售客户资产规模(亿元)</t>
  </si>
  <si>
    <t>　　零售客户数(个)</t>
  </si>
  <si>
    <t>　　非利息收入占营业收入比(%)</t>
  </si>
  <si>
    <t>　　信用卡贷款余额增长率(%)</t>
  </si>
  <si>
    <t>　　营业网点(个)</t>
  </si>
  <si>
    <t>　　中小微企业贷款余额(亿元)</t>
  </si>
  <si>
    <t>　　小微企业贷款余额(亿元)</t>
  </si>
  <si>
    <t>　　本行管理的理财产品余额(亿元)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</si>
</sst>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_);[Black]_(* \(#,##0\);_(* &quot;-&quot;??_)"/>
    <numFmt numFmtId="177" formatCode="#,##0_);[Red]\(#,##0\)"/>
    <numFmt numFmtId="178" formatCode="0.0%"/>
    <numFmt numFmtId="179" formatCode="#,##0_);\(#,##0\)"/>
    <numFmt numFmtId="180" formatCode="0_);\(0\)"/>
    <numFmt numFmtId="181" formatCode="###,###,##0"/>
    <numFmt numFmtId="182" formatCode="#,##0.00_ "/>
    <numFmt numFmtId="183" formatCode="0.00%;[Black]\(0.00%\)"/>
    <numFmt numFmtId="185" formatCode="###,###,##0.0000"/>
    <numFmt numFmtId="186" formatCode="_(* #,##0.000_);[Black]_(* \(#,##0.000\);_(* &quot;-&quot;??_)"/>
    <numFmt numFmtId="187" formatCode="0.00_);[Red]\(0.00\)"/>
    <numFmt numFmtId="188" formatCode="###,###,##0.00"/>
    <numFmt numFmtId="189" formatCode="0.00_ "/>
    <numFmt numFmtId="190" formatCode="0.00%;[Red]\(0.00%\);0.00%"/>
    <numFmt numFmtId="191" formatCode="###,##0.00_ "/>
    <numFmt numFmtId="192" formatCode="0_);[Red]\(0\)"/>
  </numFmts>
  <fonts count="4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楷体"/>
      <family val="3"/>
      <charset val="134"/>
    </font>
    <font>
      <sz val="10"/>
      <color theme="1"/>
      <name val="Times New Roman"/>
      <family val="1"/>
    </font>
    <font>
      <sz val="10"/>
      <color theme="1"/>
      <name val="楷体"/>
      <family val="3"/>
      <charset val="134"/>
    </font>
    <font>
      <sz val="10"/>
      <name val="楷体"/>
      <family val="3"/>
      <charset val="134"/>
    </font>
    <font>
      <sz val="11"/>
      <color theme="1"/>
      <name val="等线"/>
      <family val="2"/>
      <charset val="134"/>
      <scheme val="minor"/>
    </font>
    <font>
      <sz val="10"/>
      <color theme="0"/>
      <name val="Times New Roman"/>
      <family val="1"/>
    </font>
    <font>
      <b/>
      <sz val="9"/>
      <color indexed="81"/>
      <name val="宋体"/>
      <family val="3"/>
      <charset val="134"/>
    </font>
    <font>
      <sz val="10"/>
      <color rgb="FFFF0000"/>
      <name val="楷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楷体"/>
      <family val="3"/>
      <charset val="134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rgb="FFFF0000"/>
      <name val="Times New Roman"/>
      <family val="1"/>
    </font>
    <font>
      <b/>
      <sz val="10"/>
      <color indexed="18"/>
      <name val="Times New Roman"/>
      <family val="1"/>
    </font>
    <font>
      <b/>
      <sz val="10"/>
      <color rgb="FFFF0000"/>
      <name val="Times New Roman"/>
      <family val="1"/>
    </font>
    <font>
      <sz val="10"/>
      <color indexed="18"/>
      <name val="Times New Roman"/>
      <family val="1"/>
    </font>
    <font>
      <sz val="10"/>
      <color indexed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name val="宋体"/>
      <family val="3"/>
      <charset val="134"/>
    </font>
    <font>
      <b/>
      <sz val="9"/>
      <name val="Times New Roman"/>
      <family val="1"/>
    </font>
    <font>
      <b/>
      <sz val="9"/>
      <name val="楷体"/>
      <family val="3"/>
      <charset val="134"/>
    </font>
    <font>
      <sz val="9"/>
      <name val="Times New Roman"/>
      <family val="1"/>
    </font>
    <font>
      <sz val="9"/>
      <name val="楷体"/>
      <family val="3"/>
      <charset val="134"/>
    </font>
    <font>
      <sz val="9"/>
      <name val="等线"/>
      <family val="2"/>
      <charset val="134"/>
      <scheme val="minor"/>
    </font>
    <font>
      <sz val="9"/>
      <color theme="1"/>
      <name val="Times New Roman"/>
      <family val="1"/>
    </font>
    <font>
      <sz val="9"/>
      <color theme="1"/>
      <name val="楷体"/>
      <family val="3"/>
      <charset val="134"/>
    </font>
    <font>
      <sz val="9"/>
      <color theme="1"/>
      <name val="宋体"/>
      <family val="3"/>
      <charset val="134"/>
    </font>
    <font>
      <sz val="9"/>
      <color rgb="FF000000"/>
      <name val="Times New Roman"/>
      <family val="1"/>
    </font>
    <font>
      <b/>
      <sz val="10"/>
      <name val="宋体"/>
      <family val="3"/>
      <charset val="134"/>
    </font>
    <font>
      <sz val="14"/>
      <color theme="1"/>
      <name val="楷体"/>
      <family val="3"/>
      <charset val="134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楷体"/>
      <family val="3"/>
      <charset val="134"/>
    </font>
    <font>
      <sz val="11"/>
      <color rgb="FF000000"/>
      <name val="Times New Roman"/>
      <family val="1"/>
    </font>
    <font>
      <sz val="9"/>
      <color rgb="FF000000"/>
      <name val="楷体"/>
      <family val="3"/>
      <charset val="134"/>
    </font>
    <font>
      <sz val="9"/>
      <color rgb="FFFF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宋体"/>
      <family val="3"/>
      <charset val="134"/>
    </font>
    <font>
      <b/>
      <sz val="9"/>
      <color theme="1"/>
      <name val="楷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0"/>
    <xf numFmtId="176" fontId="2" fillId="2" borderId="0">
      <alignment horizontal="right" vertical="center"/>
    </xf>
    <xf numFmtId="178" fontId="2" fillId="2" borderId="0">
      <alignment horizontal="right"/>
    </xf>
    <xf numFmtId="183" fontId="2" fillId="2" borderId="0">
      <alignment horizontal="right" vertical="center"/>
    </xf>
    <xf numFmtId="0" fontId="1" fillId="0" borderId="0"/>
    <xf numFmtId="0" fontId="1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67">
    <xf numFmtId="0" fontId="0" fillId="0" borderId="0" xfId="0"/>
    <xf numFmtId="0" fontId="5" fillId="2" borderId="0" xfId="2" applyFont="1" applyFill="1"/>
    <xf numFmtId="0" fontId="6" fillId="2" borderId="0" xfId="2" applyFont="1" applyFill="1"/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14" fontId="5" fillId="2" borderId="0" xfId="2" applyNumberFormat="1" applyFont="1" applyFill="1"/>
    <xf numFmtId="14" fontId="8" fillId="0" borderId="0" xfId="6" applyNumberFormat="1" applyFont="1" applyAlignment="1">
      <alignment vertical="center"/>
    </xf>
    <xf numFmtId="14" fontId="8" fillId="0" borderId="0" xfId="6" applyNumberFormat="1" applyFont="1" applyFill="1" applyAlignment="1">
      <alignment vertical="center"/>
    </xf>
    <xf numFmtId="0" fontId="8" fillId="0" borderId="0" xfId="6" applyFont="1" applyAlignment="1">
      <alignment vertical="center"/>
    </xf>
    <xf numFmtId="0" fontId="8" fillId="0" borderId="0" xfId="6" applyFont="1"/>
    <xf numFmtId="0" fontId="8" fillId="0" borderId="0" xfId="6" applyFont="1" applyFill="1" applyAlignment="1">
      <alignment vertical="center"/>
    </xf>
    <xf numFmtId="0" fontId="5" fillId="0" borderId="0" xfId="6" applyFont="1"/>
    <xf numFmtId="0" fontId="8" fillId="0" borderId="0" xfId="0" applyFont="1" applyAlignment="1"/>
    <xf numFmtId="0" fontId="8" fillId="0" borderId="0" xfId="0" applyFont="1" applyFill="1" applyAlignment="1"/>
    <xf numFmtId="188" fontId="5" fillId="2" borderId="0" xfId="2" applyNumberFormat="1" applyFont="1" applyFill="1"/>
    <xf numFmtId="188" fontId="8" fillId="0" borderId="0" xfId="0" applyNumberFormat="1" applyFont="1" applyAlignment="1"/>
    <xf numFmtId="188" fontId="8" fillId="0" borderId="0" xfId="0" applyNumberFormat="1" applyFont="1" applyFill="1" applyAlignment="1"/>
    <xf numFmtId="188" fontId="8" fillId="0" borderId="0" xfId="0" applyNumberFormat="1" applyFont="1" applyAlignment="1">
      <alignment vertical="center"/>
    </xf>
    <xf numFmtId="188" fontId="8" fillId="0" borderId="0" xfId="0" applyNumberFormat="1" applyFont="1" applyFill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6" applyFont="1" applyBorder="1" applyAlignment="1">
      <alignment vertical="center"/>
    </xf>
    <xf numFmtId="0" fontId="8" fillId="0" borderId="0" xfId="6" applyFont="1" applyFill="1" applyBorder="1" applyAlignment="1">
      <alignment horizontal="right" vertical="center"/>
    </xf>
    <xf numFmtId="0" fontId="8" fillId="0" borderId="0" xfId="7" applyFont="1" applyBorder="1" applyAlignment="1">
      <alignment horizontal="right" vertical="center" wrapText="1"/>
    </xf>
    <xf numFmtId="0" fontId="8" fillId="0" borderId="0" xfId="7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vertical="center"/>
    </xf>
    <xf numFmtId="0" fontId="8" fillId="0" borderId="0" xfId="6" applyFont="1" applyFill="1" applyBorder="1" applyAlignment="1">
      <alignment vertical="center"/>
    </xf>
    <xf numFmtId="0" fontId="8" fillId="0" borderId="0" xfId="1" applyNumberFormat="1" applyFont="1" applyBorder="1">
      <alignment vertical="center"/>
    </xf>
    <xf numFmtId="0" fontId="8" fillId="0" borderId="0" xfId="1" applyNumberFormat="1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10" fontId="5" fillId="2" borderId="0" xfId="2" applyNumberFormat="1" applyFont="1" applyFill="1"/>
    <xf numFmtId="0" fontId="12" fillId="2" borderId="0" xfId="2" applyFont="1" applyFill="1"/>
    <xf numFmtId="10" fontId="12" fillId="2" borderId="0" xfId="2" applyNumberFormat="1" applyFont="1" applyFill="1"/>
    <xf numFmtId="0" fontId="5" fillId="2" borderId="28" xfId="2" applyFont="1" applyFill="1" applyBorder="1"/>
    <xf numFmtId="0" fontId="6" fillId="2" borderId="0" xfId="2" applyFont="1" applyFill="1" applyBorder="1" applyAlignment="1"/>
    <xf numFmtId="37" fontId="6" fillId="2" borderId="0" xfId="2" applyNumberFormat="1" applyFont="1" applyFill="1" applyBorder="1" applyProtection="1"/>
    <xf numFmtId="0" fontId="6" fillId="2" borderId="0" xfId="2" applyFont="1" applyFill="1" applyBorder="1"/>
    <xf numFmtId="0" fontId="17" fillId="2" borderId="0" xfId="2" applyFont="1" applyFill="1" applyBorder="1"/>
    <xf numFmtId="0" fontId="18" fillId="2" borderId="0" xfId="2" applyFont="1" applyFill="1" applyAlignment="1">
      <alignment horizontal="left"/>
    </xf>
    <xf numFmtId="0" fontId="19" fillId="2" borderId="1" xfId="2" applyFont="1" applyFill="1" applyBorder="1" applyAlignment="1">
      <alignment horizontal="center"/>
    </xf>
    <xf numFmtId="0" fontId="6" fillId="2" borderId="1" xfId="2" applyFont="1" applyFill="1" applyBorder="1" applyAlignment="1" applyProtection="1">
      <alignment horizontal="right"/>
    </xf>
    <xf numFmtId="0" fontId="20" fillId="0" borderId="0" xfId="2" applyFont="1"/>
    <xf numFmtId="14" fontId="6" fillId="2" borderId="1" xfId="2" applyNumberFormat="1" applyFont="1" applyFill="1" applyBorder="1" applyAlignment="1" applyProtection="1">
      <alignment horizontal="center"/>
    </xf>
    <xf numFmtId="0" fontId="21" fillId="2" borderId="1" xfId="2" applyFont="1" applyFill="1" applyBorder="1" applyAlignment="1" applyProtection="1">
      <alignment horizontal="right"/>
    </xf>
    <xf numFmtId="0" fontId="21" fillId="2" borderId="0" xfId="2" applyFont="1" applyFill="1" applyBorder="1" applyAlignment="1" applyProtection="1">
      <alignment horizontal="right"/>
    </xf>
    <xf numFmtId="0" fontId="21" fillId="2" borderId="0" xfId="2" applyFont="1" applyFill="1" applyAlignment="1" applyProtection="1">
      <alignment horizontal="right"/>
    </xf>
    <xf numFmtId="0" fontId="21" fillId="2" borderId="0" xfId="2" applyNumberFormat="1" applyFont="1" applyFill="1" applyBorder="1" applyAlignment="1" applyProtection="1">
      <alignment horizontal="center"/>
    </xf>
    <xf numFmtId="0" fontId="6" fillId="0" borderId="0" xfId="2" applyFont="1" applyFill="1" applyBorder="1" applyAlignment="1" applyProtection="1">
      <alignment horizontal="left"/>
    </xf>
    <xf numFmtId="0" fontId="6" fillId="2" borderId="0" xfId="2" applyNumberFormat="1" applyFont="1" applyFill="1" applyBorder="1" applyAlignment="1" applyProtection="1">
      <alignment horizontal="left"/>
    </xf>
    <xf numFmtId="0" fontId="6" fillId="2" borderId="1" xfId="2" applyNumberFormat="1" applyFont="1" applyFill="1" applyBorder="1" applyAlignment="1" applyProtection="1">
      <alignment horizontal="center"/>
    </xf>
    <xf numFmtId="0" fontId="6" fillId="0" borderId="1" xfId="2" applyNumberFormat="1" applyFont="1" applyFill="1" applyBorder="1" applyAlignment="1" applyProtection="1">
      <alignment horizontal="center"/>
    </xf>
    <xf numFmtId="0" fontId="6" fillId="3" borderId="1" xfId="2" applyNumberFormat="1" applyFont="1" applyFill="1" applyBorder="1" applyAlignment="1" applyProtection="1">
      <alignment horizontal="center"/>
    </xf>
    <xf numFmtId="0" fontId="5" fillId="0" borderId="2" xfId="2" applyFont="1" applyFill="1" applyBorder="1"/>
    <xf numFmtId="177" fontId="5" fillId="4" borderId="3" xfId="3" applyNumberFormat="1" applyFont="1" applyFill="1" applyBorder="1">
      <alignment horizontal="right" vertical="center"/>
    </xf>
    <xf numFmtId="176" fontId="5" fillId="2" borderId="0" xfId="2" applyNumberFormat="1" applyFont="1" applyFill="1"/>
    <xf numFmtId="9" fontId="5" fillId="2" borderId="0" xfId="2" applyNumberFormat="1" applyFont="1" applyFill="1"/>
    <xf numFmtId="0" fontId="5" fillId="0" borderId="0" xfId="2" applyFont="1" applyFill="1"/>
    <xf numFmtId="177" fontId="5" fillId="0" borderId="4" xfId="3" applyNumberFormat="1" applyFont="1" applyFill="1" applyBorder="1">
      <alignment horizontal="right" vertical="center"/>
    </xf>
    <xf numFmtId="0" fontId="6" fillId="2" borderId="5" xfId="2" applyFont="1" applyFill="1" applyBorder="1"/>
    <xf numFmtId="177" fontId="6" fillId="4" borderId="6" xfId="3" applyNumberFormat="1" applyFont="1" applyFill="1" applyBorder="1">
      <alignment horizontal="right" vertical="center"/>
    </xf>
    <xf numFmtId="178" fontId="5" fillId="2" borderId="0" xfId="4" applyFont="1">
      <alignment horizontal="right"/>
    </xf>
    <xf numFmtId="10" fontId="5" fillId="2" borderId="0" xfId="4" applyNumberFormat="1" applyFont="1">
      <alignment horizontal="right"/>
    </xf>
    <xf numFmtId="10" fontId="5" fillId="0" borderId="0" xfId="2" applyNumberFormat="1" applyFont="1" applyFill="1"/>
    <xf numFmtId="177" fontId="5" fillId="4" borderId="7" xfId="3" applyNumberFormat="1" applyFont="1" applyFill="1" applyBorder="1">
      <alignment horizontal="right" vertical="center"/>
    </xf>
    <xf numFmtId="9" fontId="5" fillId="3" borderId="0" xfId="2" applyNumberFormat="1" applyFont="1" applyFill="1"/>
    <xf numFmtId="0" fontId="5" fillId="2" borderId="2" xfId="2" applyFont="1" applyFill="1" applyBorder="1"/>
    <xf numFmtId="179" fontId="5" fillId="4" borderId="7" xfId="3" applyNumberFormat="1" applyFont="1" applyFill="1" applyBorder="1">
      <alignment horizontal="right" vertical="center"/>
    </xf>
    <xf numFmtId="0" fontId="5" fillId="5" borderId="0" xfId="2" applyFont="1" applyFill="1" applyBorder="1"/>
    <xf numFmtId="179" fontId="5" fillId="5" borderId="8" xfId="3" applyNumberFormat="1" applyFont="1" applyFill="1" applyBorder="1">
      <alignment horizontal="right" vertical="center"/>
    </xf>
    <xf numFmtId="0" fontId="5" fillId="5" borderId="0" xfId="2" applyFont="1" applyFill="1"/>
    <xf numFmtId="179" fontId="5" fillId="4" borderId="3" xfId="3" applyNumberFormat="1" applyFont="1" applyFill="1" applyBorder="1">
      <alignment horizontal="right" vertical="center"/>
    </xf>
    <xf numFmtId="179" fontId="5" fillId="4" borderId="9" xfId="3" applyNumberFormat="1" applyFont="1" applyFill="1" applyBorder="1">
      <alignment horizontal="right" vertical="center"/>
    </xf>
    <xf numFmtId="0" fontId="5" fillId="2" borderId="10" xfId="2" applyFont="1" applyFill="1" applyBorder="1"/>
    <xf numFmtId="179" fontId="5" fillId="4" borderId="11" xfId="3" applyNumberFormat="1" applyFont="1" applyFill="1" applyBorder="1">
      <alignment horizontal="right" vertical="center"/>
    </xf>
    <xf numFmtId="0" fontId="5" fillId="2" borderId="1" xfId="2" applyFont="1" applyFill="1" applyBorder="1"/>
    <xf numFmtId="179" fontId="5" fillId="4" borderId="12" xfId="3" applyNumberFormat="1" applyFont="1" applyFill="1" applyBorder="1">
      <alignment horizontal="right" vertical="center"/>
    </xf>
    <xf numFmtId="0" fontId="6" fillId="2" borderId="10" xfId="2" applyFont="1" applyFill="1" applyBorder="1"/>
    <xf numFmtId="176" fontId="6" fillId="2" borderId="0" xfId="2" applyNumberFormat="1" applyFont="1" applyFill="1"/>
    <xf numFmtId="0" fontId="6" fillId="2" borderId="13" xfId="2" applyFont="1" applyFill="1" applyBorder="1"/>
    <xf numFmtId="176" fontId="6" fillId="2" borderId="13" xfId="2" applyNumberFormat="1" applyFont="1" applyFill="1" applyBorder="1"/>
    <xf numFmtId="0" fontId="20" fillId="6" borderId="0" xfId="2" applyFont="1" applyFill="1" applyProtection="1"/>
    <xf numFmtId="176" fontId="20" fillId="7" borderId="0" xfId="2" applyNumberFormat="1" applyFont="1" applyFill="1"/>
    <xf numFmtId="0" fontId="20" fillId="2" borderId="0" xfId="2" applyFont="1" applyFill="1"/>
    <xf numFmtId="0" fontId="6" fillId="3" borderId="0" xfId="2" applyFont="1" applyFill="1" applyBorder="1" applyAlignment="1" applyProtection="1">
      <alignment horizontal="left"/>
    </xf>
    <xf numFmtId="0" fontId="6" fillId="2" borderId="14" xfId="2" applyFont="1" applyFill="1" applyBorder="1"/>
    <xf numFmtId="176" fontId="6" fillId="2" borderId="14" xfId="2" applyNumberFormat="1" applyFont="1" applyFill="1" applyBorder="1"/>
    <xf numFmtId="176" fontId="5" fillId="4" borderId="3" xfId="3" applyFont="1" applyFill="1" applyBorder="1">
      <alignment horizontal="right" vertical="center"/>
    </xf>
    <xf numFmtId="180" fontId="5" fillId="2" borderId="0" xfId="2" applyNumberFormat="1" applyFont="1" applyFill="1"/>
    <xf numFmtId="180" fontId="5" fillId="4" borderId="9" xfId="3" applyNumberFormat="1" applyFont="1" applyFill="1" applyBorder="1">
      <alignment horizontal="right" vertical="center"/>
    </xf>
    <xf numFmtId="0" fontId="5" fillId="2" borderId="15" xfId="2" applyFont="1" applyFill="1" applyBorder="1"/>
    <xf numFmtId="176" fontId="5" fillId="2" borderId="15" xfId="2" applyNumberFormat="1" applyFont="1" applyFill="1" applyBorder="1"/>
    <xf numFmtId="181" fontId="5" fillId="4" borderId="3" xfId="3" applyNumberFormat="1" applyFont="1" applyFill="1" applyBorder="1">
      <alignment horizontal="right" vertical="center"/>
    </xf>
    <xf numFmtId="181" fontId="5" fillId="4" borderId="12" xfId="3" applyNumberFormat="1" applyFont="1" applyFill="1" applyBorder="1">
      <alignment horizontal="right" vertical="center"/>
    </xf>
    <xf numFmtId="0" fontId="5" fillId="2" borderId="13" xfId="2" applyFont="1" applyFill="1" applyBorder="1"/>
    <xf numFmtId="176" fontId="5" fillId="4" borderId="16" xfId="3" applyFont="1" applyFill="1" applyBorder="1">
      <alignment horizontal="right" vertical="center"/>
    </xf>
    <xf numFmtId="181" fontId="5" fillId="4" borderId="16" xfId="3" applyNumberFormat="1" applyFont="1" applyFill="1" applyBorder="1">
      <alignment horizontal="right" vertical="center"/>
    </xf>
    <xf numFmtId="180" fontId="5" fillId="4" borderId="8" xfId="3" applyNumberFormat="1" applyFont="1" applyFill="1" applyBorder="1">
      <alignment horizontal="right" vertical="center"/>
    </xf>
    <xf numFmtId="180" fontId="5" fillId="4" borderId="3" xfId="3" applyNumberFormat="1" applyFont="1" applyFill="1" applyBorder="1">
      <alignment horizontal="right" vertical="center"/>
    </xf>
    <xf numFmtId="176" fontId="5" fillId="2" borderId="0" xfId="3" applyFont="1" applyBorder="1">
      <alignment horizontal="right" vertical="center"/>
    </xf>
    <xf numFmtId="0" fontId="5" fillId="2" borderId="0" xfId="2" applyFont="1" applyFill="1" applyBorder="1"/>
    <xf numFmtId="176" fontId="5" fillId="4" borderId="9" xfId="3" applyFont="1" applyFill="1" applyBorder="1">
      <alignment horizontal="right" vertical="center"/>
    </xf>
    <xf numFmtId="0" fontId="6" fillId="2" borderId="15" xfId="2" applyFont="1" applyFill="1" applyBorder="1"/>
    <xf numFmtId="176" fontId="6" fillId="2" borderId="15" xfId="2" applyNumberFormat="1" applyFont="1" applyFill="1" applyBorder="1"/>
    <xf numFmtId="180" fontId="5" fillId="4" borderId="17" xfId="3" applyNumberFormat="1" applyFont="1" applyFill="1" applyBorder="1">
      <alignment horizontal="right" vertical="center"/>
    </xf>
    <xf numFmtId="181" fontId="5" fillId="4" borderId="8" xfId="3" applyNumberFormat="1" applyFont="1" applyFill="1" applyBorder="1">
      <alignment horizontal="right" vertical="center"/>
    </xf>
    <xf numFmtId="181" fontId="5" fillId="0" borderId="0" xfId="3" applyNumberFormat="1" applyFont="1" applyFill="1" applyBorder="1">
      <alignment horizontal="right" vertical="center"/>
    </xf>
    <xf numFmtId="0" fontId="5" fillId="0" borderId="0" xfId="2" applyFont="1" applyFill="1" applyBorder="1"/>
    <xf numFmtId="181" fontId="5" fillId="4" borderId="11" xfId="3" applyNumberFormat="1" applyFont="1" applyFill="1" applyBorder="1">
      <alignment horizontal="right" vertical="center"/>
    </xf>
    <xf numFmtId="181" fontId="5" fillId="4" borderId="19" xfId="3" applyNumberFormat="1" applyFont="1" applyFill="1" applyBorder="1">
      <alignment horizontal="right" vertical="center"/>
    </xf>
    <xf numFmtId="0" fontId="6" fillId="2" borderId="2" xfId="2" applyFont="1" applyFill="1" applyBorder="1"/>
    <xf numFmtId="182" fontId="5" fillId="4" borderId="3" xfId="3" applyNumberFormat="1" applyFont="1" applyFill="1" applyBorder="1">
      <alignment horizontal="right" vertical="center"/>
    </xf>
    <xf numFmtId="0" fontId="5" fillId="0" borderId="13" xfId="2" applyFont="1" applyFill="1" applyBorder="1"/>
    <xf numFmtId="182" fontId="5" fillId="4" borderId="16" xfId="3" applyNumberFormat="1" applyFont="1" applyFill="1" applyBorder="1">
      <alignment horizontal="right" vertical="center"/>
    </xf>
    <xf numFmtId="0" fontId="6" fillId="3" borderId="0" xfId="2" applyFont="1" applyFill="1" applyBorder="1" applyProtection="1"/>
    <xf numFmtId="0" fontId="21" fillId="2" borderId="13" xfId="2" applyFont="1" applyFill="1" applyBorder="1" applyAlignment="1" applyProtection="1">
      <alignment horizontal="left"/>
    </xf>
    <xf numFmtId="0" fontId="5" fillId="2" borderId="0" xfId="2" applyFont="1" applyFill="1" applyBorder="1" applyAlignment="1" applyProtection="1">
      <alignment horizontal="center"/>
    </xf>
    <xf numFmtId="0" fontId="5" fillId="2" borderId="0" xfId="2" applyFont="1" applyFill="1" applyBorder="1" applyAlignment="1">
      <alignment horizontal="left"/>
    </xf>
    <xf numFmtId="179" fontId="5" fillId="2" borderId="2" xfId="2" applyNumberFormat="1" applyFont="1" applyFill="1" applyBorder="1"/>
    <xf numFmtId="0" fontId="5" fillId="2" borderId="0" xfId="2" applyFont="1" applyFill="1" applyBorder="1" applyAlignment="1" applyProtection="1">
      <alignment horizontal="left"/>
    </xf>
    <xf numFmtId="179" fontId="5" fillId="3" borderId="3" xfId="3" applyNumberFormat="1" applyFont="1" applyFill="1" applyBorder="1">
      <alignment horizontal="right" vertical="center"/>
    </xf>
    <xf numFmtId="0" fontId="6" fillId="2" borderId="0" xfId="2" applyFont="1" applyFill="1" applyBorder="1" applyAlignment="1" applyProtection="1">
      <alignment horizontal="center"/>
    </xf>
    <xf numFmtId="0" fontId="6" fillId="2" borderId="10" xfId="2" applyNumberFormat="1" applyFont="1" applyFill="1" applyBorder="1" applyAlignment="1" applyProtection="1">
      <alignment horizontal="left"/>
    </xf>
    <xf numFmtId="179" fontId="6" fillId="2" borderId="10" xfId="3" applyNumberFormat="1" applyFont="1" applyBorder="1">
      <alignment horizontal="right" vertical="center"/>
    </xf>
    <xf numFmtId="0" fontId="6" fillId="2" borderId="13" xfId="2" applyNumberFormat="1" applyFont="1" applyFill="1" applyBorder="1" applyAlignment="1" applyProtection="1">
      <alignment horizontal="left"/>
    </xf>
    <xf numFmtId="179" fontId="6" fillId="2" borderId="13" xfId="2" applyNumberFormat="1" applyFont="1" applyFill="1" applyBorder="1"/>
    <xf numFmtId="176" fontId="20" fillId="3" borderId="0" xfId="2" applyNumberFormat="1" applyFont="1" applyFill="1"/>
    <xf numFmtId="0" fontId="21" fillId="2" borderId="13" xfId="2" applyFont="1" applyFill="1" applyBorder="1" applyProtection="1"/>
    <xf numFmtId="0" fontId="6" fillId="2" borderId="0" xfId="2" applyFont="1" applyFill="1" applyBorder="1" applyProtection="1"/>
    <xf numFmtId="179" fontId="5" fillId="8" borderId="20" xfId="3" applyNumberFormat="1" applyFont="1" applyFill="1" applyBorder="1">
      <alignment horizontal="right" vertical="center"/>
    </xf>
    <xf numFmtId="179" fontId="5" fillId="2" borderId="0" xfId="2" applyNumberFormat="1" applyFont="1" applyFill="1"/>
    <xf numFmtId="0" fontId="6" fillId="2" borderId="13" xfId="2" applyFont="1" applyFill="1" applyBorder="1" applyProtection="1"/>
    <xf numFmtId="0" fontId="22" fillId="2" borderId="0" xfId="2" applyFont="1" applyFill="1" applyBorder="1" applyProtection="1"/>
    <xf numFmtId="0" fontId="6" fillId="2" borderId="0" xfId="2" applyFont="1" applyFill="1" applyAlignment="1" applyProtection="1">
      <alignment horizontal="left"/>
    </xf>
    <xf numFmtId="0" fontId="6" fillId="2" borderId="0" xfId="2" applyFont="1" applyFill="1" applyBorder="1" applyAlignment="1" applyProtection="1">
      <alignment horizontal="left"/>
    </xf>
    <xf numFmtId="0" fontId="6" fillId="2" borderId="14" xfId="2" applyFont="1" applyFill="1" applyBorder="1" applyProtection="1"/>
    <xf numFmtId="179" fontId="6" fillId="4" borderId="21" xfId="3" applyNumberFormat="1" applyFont="1" applyFill="1" applyBorder="1">
      <alignment horizontal="right" vertical="center"/>
    </xf>
    <xf numFmtId="0" fontId="6" fillId="3" borderId="15" xfId="2" applyFont="1" applyFill="1" applyBorder="1" applyProtection="1"/>
    <xf numFmtId="179" fontId="6" fillId="4" borderId="22" xfId="3" applyNumberFormat="1" applyFont="1" applyFill="1" applyBorder="1">
      <alignment horizontal="right" vertical="center"/>
    </xf>
    <xf numFmtId="0" fontId="5" fillId="2" borderId="0" xfId="2" applyFont="1" applyFill="1" applyProtection="1"/>
    <xf numFmtId="0" fontId="5" fillId="2" borderId="1" xfId="2" applyFont="1" applyFill="1" applyBorder="1" applyProtection="1"/>
    <xf numFmtId="0" fontId="6" fillId="3" borderId="0" xfId="2" applyFont="1" applyFill="1" applyProtection="1"/>
    <xf numFmtId="0" fontId="5" fillId="2" borderId="0" xfId="2" applyFont="1" applyFill="1" applyBorder="1" applyProtection="1"/>
    <xf numFmtId="176" fontId="5" fillId="4" borderId="12" xfId="3" applyFont="1" applyFill="1" applyBorder="1">
      <alignment horizontal="right" vertical="center"/>
    </xf>
    <xf numFmtId="176" fontId="6" fillId="4" borderId="22" xfId="3" applyFont="1" applyFill="1" applyBorder="1">
      <alignment horizontal="right" vertical="center"/>
    </xf>
    <xf numFmtId="176" fontId="5" fillId="4" borderId="8" xfId="3" applyFont="1" applyFill="1" applyBorder="1">
      <alignment horizontal="right" vertical="center"/>
    </xf>
    <xf numFmtId="0" fontId="6" fillId="2" borderId="5" xfId="2" applyFont="1" applyFill="1" applyBorder="1" applyProtection="1"/>
    <xf numFmtId="176" fontId="6" fillId="4" borderId="6" xfId="3" applyFont="1" applyFill="1" applyBorder="1">
      <alignment horizontal="right" vertical="center"/>
    </xf>
    <xf numFmtId="0" fontId="5" fillId="2" borderId="13" xfId="2" applyFont="1" applyFill="1" applyBorder="1" applyProtection="1"/>
    <xf numFmtId="0" fontId="6" fillId="2" borderId="1" xfId="2" applyFont="1" applyFill="1" applyBorder="1" applyProtection="1"/>
    <xf numFmtId="179" fontId="6" fillId="4" borderId="18" xfId="3" applyNumberFormat="1" applyFont="1" applyFill="1" applyBorder="1">
      <alignment horizontal="right" vertical="center"/>
    </xf>
    <xf numFmtId="179" fontId="5" fillId="0" borderId="23" xfId="3" applyNumberFormat="1" applyFont="1" applyFill="1" applyBorder="1">
      <alignment horizontal="right" vertical="center"/>
    </xf>
    <xf numFmtId="0" fontId="6" fillId="9" borderId="15" xfId="2" applyFont="1" applyFill="1" applyBorder="1" applyProtection="1"/>
    <xf numFmtId="0" fontId="6" fillId="2" borderId="15" xfId="2" applyFont="1" applyFill="1" applyBorder="1" applyProtection="1"/>
    <xf numFmtId="176" fontId="6" fillId="4" borderId="9" xfId="3" applyFont="1" applyFill="1" applyBorder="1">
      <alignment horizontal="right" vertical="center"/>
    </xf>
    <xf numFmtId="44" fontId="5" fillId="2" borderId="0" xfId="2" applyNumberFormat="1" applyFont="1" applyFill="1"/>
    <xf numFmtId="176" fontId="6" fillId="10" borderId="22" xfId="2" applyNumberFormat="1" applyFont="1" applyFill="1" applyBorder="1"/>
    <xf numFmtId="176" fontId="6" fillId="0" borderId="24" xfId="2" applyNumberFormat="1" applyFont="1" applyFill="1" applyBorder="1"/>
    <xf numFmtId="176" fontId="6" fillId="0" borderId="15" xfId="2" applyNumberFormat="1" applyFont="1" applyFill="1" applyBorder="1"/>
    <xf numFmtId="176" fontId="5" fillId="10" borderId="11" xfId="2" applyNumberFormat="1" applyFont="1" applyFill="1" applyBorder="1"/>
    <xf numFmtId="181" fontId="5" fillId="10" borderId="11" xfId="2" applyNumberFormat="1" applyFont="1" applyFill="1" applyBorder="1"/>
    <xf numFmtId="0" fontId="22" fillId="2" borderId="0" xfId="2" applyFont="1" applyFill="1" applyAlignment="1" applyProtection="1">
      <alignment horizontal="left"/>
    </xf>
    <xf numFmtId="176" fontId="5" fillId="0" borderId="10" xfId="3" applyNumberFormat="1" applyFont="1" applyFill="1" applyBorder="1">
      <alignment horizontal="right" vertical="center"/>
    </xf>
    <xf numFmtId="0" fontId="5" fillId="0" borderId="0" xfId="2" applyFont="1" applyFill="1" applyProtection="1"/>
    <xf numFmtId="176" fontId="5" fillId="0" borderId="0" xfId="2" applyNumberFormat="1" applyFont="1" applyFill="1"/>
    <xf numFmtId="176" fontId="5" fillId="0" borderId="3" xfId="3" applyFont="1" applyFill="1" applyBorder="1">
      <alignment horizontal="right" vertical="center"/>
    </xf>
    <xf numFmtId="176" fontId="5" fillId="4" borderId="6" xfId="3" applyFont="1" applyFill="1" applyBorder="1">
      <alignment horizontal="right" vertical="center"/>
    </xf>
    <xf numFmtId="0" fontId="22" fillId="0" borderId="0" xfId="2" applyFont="1" applyFill="1" applyAlignment="1" applyProtection="1">
      <alignment horizontal="left"/>
    </xf>
    <xf numFmtId="0" fontId="20" fillId="0" borderId="0" xfId="2" applyFont="1" applyFill="1"/>
    <xf numFmtId="10" fontId="6" fillId="0" borderId="18" xfId="3" applyNumberFormat="1" applyFont="1" applyFill="1" applyBorder="1">
      <alignment horizontal="right" vertical="center"/>
    </xf>
    <xf numFmtId="183" fontId="6" fillId="0" borderId="14" xfId="5" applyFont="1" applyFill="1" applyBorder="1">
      <alignment horizontal="right" vertical="center"/>
    </xf>
    <xf numFmtId="183" fontId="6" fillId="0" borderId="15" xfId="5" applyFont="1" applyFill="1" applyBorder="1">
      <alignment horizontal="right" vertical="center"/>
    </xf>
    <xf numFmtId="183" fontId="5" fillId="0" borderId="10" xfId="5" applyFont="1" applyFill="1" applyBorder="1">
      <alignment horizontal="right" vertical="center"/>
    </xf>
    <xf numFmtId="183" fontId="6" fillId="0" borderId="10" xfId="5" applyFont="1" applyFill="1" applyBorder="1">
      <alignment horizontal="right" vertical="center"/>
    </xf>
    <xf numFmtId="183" fontId="5" fillId="0" borderId="0" xfId="5" applyFont="1" applyFill="1" applyBorder="1">
      <alignment horizontal="right" vertical="center"/>
    </xf>
    <xf numFmtId="183" fontId="5" fillId="0" borderId="1" xfId="5" applyFont="1" applyFill="1" applyBorder="1">
      <alignment horizontal="right" vertical="center"/>
    </xf>
    <xf numFmtId="0" fontId="6" fillId="2" borderId="0" xfId="2" applyFont="1" applyFill="1" applyProtection="1"/>
    <xf numFmtId="183" fontId="6" fillId="0" borderId="0" xfId="5" applyFont="1" applyFill="1" applyBorder="1">
      <alignment horizontal="right" vertical="center"/>
    </xf>
    <xf numFmtId="183" fontId="5" fillId="0" borderId="5" xfId="5" applyFont="1" applyFill="1" applyBorder="1">
      <alignment horizontal="right" vertical="center"/>
    </xf>
    <xf numFmtId="10" fontId="6" fillId="4" borderId="18" xfId="3" applyNumberFormat="1" applyFont="1" applyFill="1" applyBorder="1">
      <alignment horizontal="right" vertical="center"/>
    </xf>
    <xf numFmtId="0" fontId="6" fillId="2" borderId="10" xfId="2" applyFont="1" applyFill="1" applyBorder="1" applyProtection="1"/>
    <xf numFmtId="183" fontId="6" fillId="4" borderId="25" xfId="5" applyFont="1" applyFill="1" applyBorder="1">
      <alignment horizontal="right" vertical="center"/>
    </xf>
    <xf numFmtId="183" fontId="5" fillId="4" borderId="17" xfId="5" applyFont="1" applyFill="1" applyBorder="1">
      <alignment horizontal="right" vertical="center"/>
    </xf>
    <xf numFmtId="183" fontId="6" fillId="0" borderId="1" xfId="5" applyFont="1" applyFill="1" applyBorder="1">
      <alignment horizontal="right" vertical="center"/>
    </xf>
    <xf numFmtId="183" fontId="5" fillId="0" borderId="15" xfId="5" applyFont="1" applyFill="1" applyBorder="1">
      <alignment horizontal="right" vertical="center"/>
    </xf>
    <xf numFmtId="0" fontId="6" fillId="0" borderId="15" xfId="5" applyNumberFormat="1" applyFont="1" applyFill="1" applyBorder="1">
      <alignment horizontal="right" vertical="center"/>
    </xf>
    <xf numFmtId="10" fontId="6" fillId="4" borderId="7" xfId="5" applyNumberFormat="1" applyFont="1" applyFill="1" applyBorder="1">
      <alignment horizontal="right" vertical="center"/>
    </xf>
    <xf numFmtId="183" fontId="6" fillId="2" borderId="0" xfId="5" applyFont="1" applyBorder="1">
      <alignment horizontal="right" vertical="center"/>
    </xf>
    <xf numFmtId="183" fontId="6" fillId="4" borderId="11" xfId="5" applyFont="1" applyFill="1" applyBorder="1">
      <alignment horizontal="right" vertical="center"/>
    </xf>
    <xf numFmtId="183" fontId="6" fillId="4" borderId="16" xfId="5" applyFont="1" applyFill="1" applyBorder="1">
      <alignment horizontal="right" vertical="center"/>
    </xf>
    <xf numFmtId="0" fontId="6" fillId="3" borderId="0" xfId="2" applyFont="1" applyFill="1"/>
    <xf numFmtId="10" fontId="6" fillId="4" borderId="11" xfId="5" applyNumberFormat="1" applyFont="1" applyFill="1" applyBorder="1">
      <alignment horizontal="right" vertical="center"/>
    </xf>
    <xf numFmtId="10" fontId="6" fillId="4" borderId="8" xfId="5" applyNumberFormat="1" applyFont="1" applyFill="1" applyBorder="1">
      <alignment horizontal="right" vertical="center"/>
    </xf>
    <xf numFmtId="10" fontId="6" fillId="4" borderId="16" xfId="5" applyNumberFormat="1" applyFont="1" applyFill="1" applyBorder="1">
      <alignment horizontal="right" vertical="center"/>
    </xf>
    <xf numFmtId="0" fontId="21" fillId="2" borderId="0" xfId="2" applyFont="1" applyFill="1" applyBorder="1" applyProtection="1"/>
    <xf numFmtId="176" fontId="5" fillId="0" borderId="26" xfId="3" applyFont="1" applyFill="1" applyBorder="1">
      <alignment horizontal="right" vertical="center"/>
    </xf>
    <xf numFmtId="179" fontId="5" fillId="0" borderId="26" xfId="3" applyNumberFormat="1" applyFont="1" applyFill="1" applyBorder="1">
      <alignment horizontal="right" vertical="center"/>
    </xf>
    <xf numFmtId="0" fontId="6" fillId="0" borderId="13" xfId="2" applyFont="1" applyFill="1" applyBorder="1" applyProtection="1"/>
    <xf numFmtId="179" fontId="5" fillId="4" borderId="22" xfId="3" applyNumberFormat="1" applyFont="1" applyFill="1" applyBorder="1">
      <alignment horizontal="right" vertical="center"/>
    </xf>
    <xf numFmtId="176" fontId="6" fillId="2" borderId="0" xfId="3" applyFont="1" applyBorder="1">
      <alignment horizontal="right" vertical="center"/>
    </xf>
    <xf numFmtId="0" fontId="20" fillId="2" borderId="0" xfId="2" applyFont="1" applyFill="1" applyBorder="1" applyProtection="1"/>
    <xf numFmtId="43" fontId="23" fillId="2" borderId="0" xfId="2" applyNumberFormat="1" applyFont="1" applyFill="1" applyProtection="1"/>
    <xf numFmtId="182" fontId="5" fillId="2" borderId="0" xfId="2" applyNumberFormat="1" applyFont="1" applyFill="1"/>
    <xf numFmtId="0" fontId="24" fillId="2" borderId="0" xfId="2" applyFont="1" applyFill="1" applyBorder="1" applyProtection="1"/>
    <xf numFmtId="0" fontId="5" fillId="2" borderId="0" xfId="2" applyFont="1" applyFill="1" applyBorder="1" applyAlignment="1">
      <alignment horizontal="left" vertical="center" wrapText="1"/>
    </xf>
    <xf numFmtId="0" fontId="6" fillId="2" borderId="5" xfId="2" applyFont="1" applyFill="1" applyBorder="1" applyAlignment="1">
      <alignment horizontal="left" vertical="center" wrapText="1"/>
    </xf>
    <xf numFmtId="176" fontId="6" fillId="2" borderId="5" xfId="3" applyFont="1" applyBorder="1">
      <alignment horizontal="right" vertical="center"/>
    </xf>
    <xf numFmtId="182" fontId="5" fillId="0" borderId="0" xfId="2" applyNumberFormat="1" applyFont="1" applyFill="1"/>
    <xf numFmtId="0" fontId="5" fillId="2" borderId="2" xfId="2" applyFont="1" applyFill="1" applyBorder="1" applyAlignment="1">
      <alignment horizontal="left" vertical="center" wrapText="1"/>
    </xf>
    <xf numFmtId="176" fontId="5" fillId="4" borderId="7" xfId="3" applyFont="1" applyFill="1" applyBorder="1">
      <alignment horizontal="right" vertical="center"/>
    </xf>
    <xf numFmtId="186" fontId="5" fillId="4" borderId="27" xfId="3" applyNumberFormat="1" applyFont="1" applyFill="1" applyBorder="1">
      <alignment horizontal="right" vertical="center"/>
    </xf>
    <xf numFmtId="187" fontId="5" fillId="4" borderId="27" xfId="3" applyNumberFormat="1" applyFont="1" applyFill="1" applyBorder="1">
      <alignment horizontal="right" vertical="center"/>
    </xf>
    <xf numFmtId="10" fontId="5" fillId="10" borderId="7" xfId="4" applyNumberFormat="1" applyFont="1" applyFill="1" applyBorder="1">
      <alignment horizontal="right"/>
    </xf>
    <xf numFmtId="0" fontId="8" fillId="0" borderId="0" xfId="6" applyFont="1" applyAlignment="1">
      <alignment horizontal="right"/>
    </xf>
    <xf numFmtId="0" fontId="5" fillId="2" borderId="0" xfId="2" applyFont="1" applyFill="1" applyAlignment="1">
      <alignment horizontal="left"/>
    </xf>
    <xf numFmtId="0" fontId="25" fillId="0" borderId="29" xfId="0" applyFont="1" applyFill="1" applyBorder="1" applyAlignment="1">
      <alignment vertical="center"/>
    </xf>
    <xf numFmtId="14" fontId="25" fillId="0" borderId="30" xfId="0" applyNumberFormat="1" applyFont="1" applyFill="1" applyBorder="1" applyAlignment="1">
      <alignment vertical="center"/>
    </xf>
    <xf numFmtId="0" fontId="25" fillId="0" borderId="31" xfId="0" applyFont="1" applyFill="1" applyBorder="1" applyAlignment="1">
      <alignment horizontal="right" vertical="center"/>
    </xf>
    <xf numFmtId="0" fontId="25" fillId="0" borderId="30" xfId="0" applyFont="1" applyFill="1" applyBorder="1" applyAlignment="1">
      <alignment vertical="center"/>
    </xf>
    <xf numFmtId="0" fontId="26" fillId="0" borderId="32" xfId="0" applyFont="1" applyFill="1" applyBorder="1" applyAlignment="1">
      <alignment vertical="center"/>
    </xf>
    <xf numFmtId="187" fontId="26" fillId="0" borderId="0" xfId="0" applyNumberFormat="1" applyFont="1" applyFill="1" applyBorder="1" applyAlignment="1">
      <alignment vertical="center"/>
    </xf>
    <xf numFmtId="0" fontId="25" fillId="0" borderId="33" xfId="0" applyFont="1" applyFill="1" applyBorder="1" applyAlignment="1">
      <alignment vertical="center"/>
    </xf>
    <xf numFmtId="187" fontId="25" fillId="0" borderId="0" xfId="0" applyNumberFormat="1" applyFont="1" applyFill="1" applyBorder="1" applyAlignment="1">
      <alignment vertical="center"/>
    </xf>
    <xf numFmtId="0" fontId="25" fillId="0" borderId="34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189" fontId="25" fillId="0" borderId="34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5" fillId="0" borderId="35" xfId="0" applyFont="1" applyFill="1" applyBorder="1" applyAlignment="1">
      <alignment vertical="center"/>
    </xf>
    <xf numFmtId="0" fontId="25" fillId="0" borderId="13" xfId="0" applyFont="1" applyFill="1" applyBorder="1" applyAlignment="1">
      <alignment vertical="center"/>
    </xf>
    <xf numFmtId="0" fontId="25" fillId="0" borderId="36" xfId="0" applyFont="1" applyFill="1" applyBorder="1" applyAlignment="1">
      <alignment vertical="center"/>
    </xf>
    <xf numFmtId="187" fontId="26" fillId="0" borderId="2" xfId="0" applyNumberFormat="1" applyFont="1" applyFill="1" applyBorder="1" applyAlignment="1">
      <alignment vertical="center"/>
    </xf>
    <xf numFmtId="187" fontId="26" fillId="0" borderId="37" xfId="0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3" fontId="25" fillId="0" borderId="0" xfId="0" applyNumberFormat="1" applyFont="1" applyFill="1" applyBorder="1" applyAlignment="1">
      <alignment vertical="center"/>
    </xf>
    <xf numFmtId="187" fontId="25" fillId="0" borderId="13" xfId="0" applyNumberFormat="1" applyFont="1" applyFill="1" applyBorder="1" applyAlignment="1">
      <alignment vertical="center"/>
    </xf>
    <xf numFmtId="0" fontId="25" fillId="0" borderId="32" xfId="0" applyFont="1" applyFill="1" applyBorder="1" applyAlignment="1">
      <alignment vertical="center"/>
    </xf>
    <xf numFmtId="14" fontId="25" fillId="0" borderId="2" xfId="0" applyNumberFormat="1" applyFont="1" applyFill="1" applyBorder="1" applyAlignment="1">
      <alignment vertical="center"/>
    </xf>
    <xf numFmtId="0" fontId="25" fillId="0" borderId="37" xfId="0" applyFont="1" applyFill="1" applyBorder="1" applyAlignment="1">
      <alignment horizontal="right" vertical="center"/>
    </xf>
    <xf numFmtId="189" fontId="25" fillId="0" borderId="0" xfId="0" applyNumberFormat="1" applyFont="1" applyFill="1" applyBorder="1" applyAlignment="1">
      <alignment vertical="center"/>
    </xf>
    <xf numFmtId="2" fontId="25" fillId="0" borderId="0" xfId="0" applyNumberFormat="1" applyFont="1" applyFill="1" applyBorder="1" applyAlignment="1">
      <alignment vertical="center"/>
    </xf>
    <xf numFmtId="189" fontId="25" fillId="0" borderId="36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horizontal="right" vertical="center"/>
    </xf>
    <xf numFmtId="0" fontId="21" fillId="2" borderId="28" xfId="2" applyFont="1" applyFill="1" applyBorder="1" applyAlignment="1" applyProtection="1">
      <alignment horizontal="right"/>
    </xf>
    <xf numFmtId="0" fontId="6" fillId="2" borderId="28" xfId="2" applyFont="1" applyFill="1" applyBorder="1" applyAlignment="1" applyProtection="1">
      <alignment horizontal="right"/>
    </xf>
    <xf numFmtId="0" fontId="21" fillId="2" borderId="28" xfId="2" applyNumberFormat="1" applyFont="1" applyFill="1" applyBorder="1" applyAlignment="1" applyProtection="1">
      <alignment horizontal="center"/>
    </xf>
    <xf numFmtId="0" fontId="20" fillId="0" borderId="0" xfId="2" applyFont="1" applyFill="1" applyProtection="1"/>
    <xf numFmtId="176" fontId="20" fillId="0" borderId="0" xfId="2" applyNumberFormat="1" applyFont="1" applyFill="1"/>
    <xf numFmtId="0" fontId="10" fillId="0" borderId="0" xfId="2" applyFont="1" applyFill="1"/>
    <xf numFmtId="0" fontId="10" fillId="2" borderId="0" xfId="2" applyFont="1" applyFill="1"/>
    <xf numFmtId="0" fontId="27" fillId="2" borderId="0" xfId="2" applyFont="1" applyFill="1" applyBorder="1" applyAlignment="1">
      <alignment horizontal="left"/>
    </xf>
    <xf numFmtId="0" fontId="10" fillId="2" borderId="10" xfId="2" applyFont="1" applyFill="1" applyBorder="1" applyProtection="1"/>
    <xf numFmtId="0" fontId="10" fillId="2" borderId="0" xfId="2" applyFont="1" applyFill="1" applyBorder="1" applyAlignment="1">
      <alignment horizontal="left"/>
    </xf>
    <xf numFmtId="0" fontId="27" fillId="2" borderId="0" xfId="2" applyFont="1" applyFill="1" applyProtection="1"/>
    <xf numFmtId="0" fontId="27" fillId="2" borderId="1" xfId="2" applyFont="1" applyFill="1" applyBorder="1" applyProtection="1"/>
    <xf numFmtId="176" fontId="5" fillId="2" borderId="28" xfId="2" applyNumberFormat="1" applyFont="1" applyFill="1" applyBorder="1"/>
    <xf numFmtId="0" fontId="6" fillId="2" borderId="28" xfId="2" applyFont="1" applyFill="1" applyBorder="1" applyProtection="1"/>
    <xf numFmtId="10" fontId="5" fillId="2" borderId="28" xfId="2" applyNumberFormat="1" applyFont="1" applyFill="1" applyBorder="1"/>
    <xf numFmtId="0" fontId="6" fillId="2" borderId="28" xfId="2" applyFont="1" applyFill="1" applyBorder="1" applyAlignment="1" applyProtection="1">
      <alignment horizontal="left"/>
    </xf>
    <xf numFmtId="176" fontId="6" fillId="4" borderId="28" xfId="3" applyFont="1" applyFill="1" applyBorder="1">
      <alignment horizontal="right" vertical="center"/>
    </xf>
    <xf numFmtId="0" fontId="5" fillId="0" borderId="28" xfId="2" applyFont="1" applyFill="1" applyBorder="1"/>
    <xf numFmtId="0" fontId="6" fillId="0" borderId="28" xfId="2" applyFont="1" applyFill="1" applyBorder="1" applyAlignment="1" applyProtection="1">
      <alignment horizontal="left"/>
    </xf>
    <xf numFmtId="0" fontId="6" fillId="0" borderId="28" xfId="2" applyFont="1" applyFill="1" applyBorder="1" applyProtection="1"/>
    <xf numFmtId="176" fontId="5" fillId="0" borderId="28" xfId="3" applyFont="1" applyFill="1" applyBorder="1">
      <alignment horizontal="right" vertical="center"/>
    </xf>
    <xf numFmtId="0" fontId="6" fillId="2" borderId="28" xfId="2" applyFont="1" applyFill="1" applyBorder="1"/>
    <xf numFmtId="183" fontId="6" fillId="4" borderId="28" xfId="5" applyFont="1" applyFill="1" applyBorder="1">
      <alignment horizontal="right" vertical="center"/>
    </xf>
    <xf numFmtId="0" fontId="20" fillId="0" borderId="28" xfId="2" applyFont="1" applyFill="1" applyBorder="1"/>
    <xf numFmtId="0" fontId="20" fillId="0" borderId="28" xfId="2" applyFont="1" applyFill="1" applyBorder="1" applyProtection="1"/>
    <xf numFmtId="176" fontId="20" fillId="0" borderId="28" xfId="2" applyNumberFormat="1" applyFont="1" applyFill="1" applyBorder="1"/>
    <xf numFmtId="0" fontId="6" fillId="2" borderId="28" xfId="2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27" fillId="2" borderId="0" xfId="2" applyFont="1" applyFill="1"/>
    <xf numFmtId="0" fontId="31" fillId="0" borderId="0" xfId="0" applyFont="1" applyFill="1" applyBorder="1" applyAlignment="1">
      <alignment vertical="center"/>
    </xf>
    <xf numFmtId="0" fontId="30" fillId="0" borderId="0" xfId="0" applyFont="1" applyFill="1" applyAlignment="1">
      <alignment vertical="center"/>
    </xf>
    <xf numFmtId="187" fontId="5" fillId="2" borderId="0" xfId="2" applyNumberFormat="1" applyFont="1" applyFill="1"/>
    <xf numFmtId="0" fontId="30" fillId="0" borderId="38" xfId="0" applyFont="1" applyFill="1" applyBorder="1" applyAlignment="1">
      <alignment vertical="center"/>
    </xf>
    <xf numFmtId="0" fontId="30" fillId="0" borderId="38" xfId="0" applyFont="1" applyFill="1" applyBorder="1" applyAlignment="1">
      <alignment horizontal="left" vertical="center"/>
    </xf>
    <xf numFmtId="0" fontId="30" fillId="0" borderId="28" xfId="0" applyFont="1" applyFill="1" applyBorder="1" applyAlignment="1">
      <alignment vertical="center"/>
    </xf>
    <xf numFmtId="0" fontId="33" fillId="0" borderId="40" xfId="0" applyFont="1" applyBorder="1" applyAlignment="1">
      <alignment vertical="center"/>
    </xf>
    <xf numFmtId="0" fontId="33" fillId="0" borderId="38" xfId="0" applyFont="1" applyBorder="1" applyAlignment="1">
      <alignment vertical="center"/>
    </xf>
    <xf numFmtId="10" fontId="33" fillId="0" borderId="0" xfId="1" applyNumberFormat="1" applyFont="1" applyBorder="1" applyAlignment="1">
      <alignment vertical="center"/>
    </xf>
    <xf numFmtId="10" fontId="33" fillId="0" borderId="41" xfId="1" applyNumberFormat="1" applyFont="1" applyBorder="1" applyAlignment="1">
      <alignment vertical="center"/>
    </xf>
    <xf numFmtId="10" fontId="33" fillId="0" borderId="43" xfId="1" applyNumberFormat="1" applyFont="1" applyBorder="1" applyAlignment="1">
      <alignment vertical="center"/>
    </xf>
    <xf numFmtId="10" fontId="33" fillId="0" borderId="15" xfId="1" applyNumberFormat="1" applyFont="1" applyBorder="1" applyAlignment="1">
      <alignment vertical="center"/>
    </xf>
    <xf numFmtId="0" fontId="33" fillId="0" borderId="45" xfId="0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39" xfId="0" applyFont="1" applyBorder="1" applyAlignment="1">
      <alignment vertical="center"/>
    </xf>
    <xf numFmtId="0" fontId="33" fillId="0" borderId="46" xfId="0" applyFont="1" applyBorder="1" applyAlignment="1">
      <alignment vertical="center"/>
    </xf>
    <xf numFmtId="0" fontId="33" fillId="0" borderId="41" xfId="0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4" fillId="0" borderId="46" xfId="0" applyFont="1" applyBorder="1" applyAlignment="1">
      <alignment vertical="center"/>
    </xf>
    <xf numFmtId="0" fontId="35" fillId="0" borderId="43" xfId="0" applyFont="1" applyBorder="1" applyAlignment="1">
      <alignment vertical="center"/>
    </xf>
    <xf numFmtId="0" fontId="33" fillId="0" borderId="10" xfId="0" applyFont="1" applyBorder="1" applyAlignment="1">
      <alignment vertical="center"/>
    </xf>
    <xf numFmtId="0" fontId="33" fillId="0" borderId="47" xfId="0" applyFont="1" applyBorder="1" applyAlignment="1">
      <alignment vertical="center"/>
    </xf>
    <xf numFmtId="10" fontId="33" fillId="0" borderId="46" xfId="1" applyNumberFormat="1" applyFont="1" applyBorder="1" applyAlignment="1">
      <alignment vertical="center"/>
    </xf>
    <xf numFmtId="10" fontId="33" fillId="0" borderId="10" xfId="1" applyNumberFormat="1" applyFont="1" applyBorder="1" applyAlignment="1">
      <alignment vertical="center"/>
    </xf>
    <xf numFmtId="10" fontId="33" fillId="0" borderId="47" xfId="1" applyNumberFormat="1" applyFont="1" applyBorder="1" applyAlignment="1">
      <alignment vertical="center"/>
    </xf>
    <xf numFmtId="10" fontId="33" fillId="0" borderId="48" xfId="1" applyNumberFormat="1" applyFont="1" applyBorder="1" applyAlignment="1">
      <alignment vertical="center"/>
    </xf>
    <xf numFmtId="10" fontId="33" fillId="0" borderId="45" xfId="1" applyNumberFormat="1" applyFont="1" applyBorder="1" applyAlignment="1">
      <alignment vertical="center"/>
    </xf>
    <xf numFmtId="10" fontId="33" fillId="0" borderId="39" xfId="1" applyNumberFormat="1" applyFont="1" applyBorder="1" applyAlignment="1">
      <alignment vertical="center"/>
    </xf>
    <xf numFmtId="10" fontId="33" fillId="0" borderId="1" xfId="1" applyNumberFormat="1" applyFont="1" applyBorder="1" applyAlignment="1">
      <alignment vertical="center"/>
    </xf>
    <xf numFmtId="10" fontId="33" fillId="0" borderId="49" xfId="1" applyNumberFormat="1" applyFont="1" applyBorder="1" applyAlignment="1">
      <alignment vertical="center"/>
    </xf>
    <xf numFmtId="0" fontId="33" fillId="0" borderId="42" xfId="0" applyFont="1" applyBorder="1" applyAlignment="1">
      <alignment vertical="center"/>
    </xf>
    <xf numFmtId="0" fontId="33" fillId="0" borderId="44" xfId="0" applyFont="1" applyBorder="1" applyAlignment="1">
      <alignment vertical="center"/>
    </xf>
    <xf numFmtId="43" fontId="5" fillId="2" borderId="0" xfId="2" applyNumberFormat="1" applyFont="1" applyFill="1"/>
    <xf numFmtId="0" fontId="35" fillId="0" borderId="28" xfId="0" applyFont="1" applyBorder="1" applyAlignment="1">
      <alignment vertical="center"/>
    </xf>
    <xf numFmtId="0" fontId="33" fillId="0" borderId="28" xfId="0" applyFont="1" applyBorder="1" applyAlignment="1">
      <alignment vertical="center"/>
    </xf>
    <xf numFmtId="43" fontId="5" fillId="2" borderId="28" xfId="2" applyNumberFormat="1" applyFont="1" applyFill="1" applyBorder="1"/>
    <xf numFmtId="0" fontId="33" fillId="0" borderId="50" xfId="0" applyFont="1" applyFill="1" applyBorder="1" applyAlignment="1">
      <alignment horizontal="left" vertical="center" wrapText="1"/>
    </xf>
    <xf numFmtId="0" fontId="33" fillId="0" borderId="51" xfId="0" applyFont="1" applyFill="1" applyBorder="1" applyAlignment="1">
      <alignment horizontal="left" vertical="center" wrapText="1"/>
    </xf>
    <xf numFmtId="0" fontId="33" fillId="0" borderId="52" xfId="0" applyFont="1" applyFill="1" applyBorder="1" applyAlignment="1">
      <alignment horizontal="left" vertical="center" wrapText="1"/>
    </xf>
    <xf numFmtId="190" fontId="5" fillId="2" borderId="0" xfId="2" applyNumberFormat="1" applyFont="1" applyFill="1"/>
    <xf numFmtId="0" fontId="27" fillId="2" borderId="1" xfId="2" applyFont="1" applyFill="1" applyBorder="1"/>
    <xf numFmtId="10" fontId="5" fillId="2" borderId="1" xfId="2" applyNumberFormat="1" applyFont="1" applyFill="1" applyBorder="1"/>
    <xf numFmtId="0" fontId="27" fillId="2" borderId="0" xfId="2" applyFont="1" applyFill="1" applyBorder="1"/>
    <xf numFmtId="0" fontId="33" fillId="0" borderId="42" xfId="0" applyFont="1" applyFill="1" applyBorder="1" applyAlignment="1">
      <alignment vertical="center"/>
    </xf>
    <xf numFmtId="0" fontId="33" fillId="0" borderId="40" xfId="0" applyFont="1" applyFill="1" applyBorder="1" applyAlignment="1">
      <alignment vertical="center"/>
    </xf>
    <xf numFmtId="0" fontId="33" fillId="0" borderId="44" xfId="0" applyFont="1" applyFill="1" applyBorder="1" applyAlignment="1">
      <alignment vertical="center"/>
    </xf>
    <xf numFmtId="0" fontId="33" fillId="0" borderId="38" xfId="0" applyFont="1" applyFill="1" applyBorder="1" applyAlignment="1">
      <alignment vertical="center"/>
    </xf>
    <xf numFmtId="0" fontId="33" fillId="0" borderId="46" xfId="0" applyFont="1" applyFill="1" applyBorder="1" applyAlignment="1">
      <alignment vertical="center"/>
    </xf>
    <xf numFmtId="0" fontId="33" fillId="0" borderId="41" xfId="0" applyFont="1" applyFill="1" applyBorder="1" applyAlignment="1">
      <alignment vertical="center"/>
    </xf>
    <xf numFmtId="0" fontId="34" fillId="0" borderId="41" xfId="0" applyFont="1" applyFill="1" applyBorder="1" applyAlignment="1">
      <alignment vertical="center"/>
    </xf>
    <xf numFmtId="0" fontId="34" fillId="0" borderId="44" xfId="0" applyFont="1" applyBorder="1" applyAlignment="1">
      <alignment vertical="center"/>
    </xf>
    <xf numFmtId="0" fontId="33" fillId="0" borderId="15" xfId="0" applyFont="1" applyFill="1" applyBorder="1" applyAlignment="1">
      <alignment horizontal="right" vertical="center"/>
    </xf>
    <xf numFmtId="0" fontId="33" fillId="0" borderId="38" xfId="0" applyFont="1" applyFill="1" applyBorder="1" applyAlignment="1">
      <alignment horizontal="right" vertical="center"/>
    </xf>
    <xf numFmtId="191" fontId="33" fillId="0" borderId="10" xfId="0" applyNumberFormat="1" applyFont="1" applyFill="1" applyBorder="1" applyAlignment="1">
      <alignment vertical="center"/>
    </xf>
    <xf numFmtId="191" fontId="33" fillId="0" borderId="42" xfId="0" applyNumberFormat="1" applyFont="1" applyFill="1" applyBorder="1" applyAlignment="1">
      <alignment vertical="center"/>
    </xf>
    <xf numFmtId="191" fontId="33" fillId="0" borderId="0" xfId="0" applyNumberFormat="1" applyFont="1" applyFill="1" applyBorder="1" applyAlignment="1">
      <alignment vertical="center"/>
    </xf>
    <xf numFmtId="191" fontId="33" fillId="0" borderId="40" xfId="0" applyNumberFormat="1" applyFont="1" applyFill="1" applyBorder="1" applyAlignment="1">
      <alignment vertical="center"/>
    </xf>
    <xf numFmtId="191" fontId="33" fillId="0" borderId="1" xfId="0" applyNumberFormat="1" applyFont="1" applyFill="1" applyBorder="1" applyAlignment="1">
      <alignment vertical="center"/>
    </xf>
    <xf numFmtId="191" fontId="33" fillId="0" borderId="44" xfId="0" applyNumberFormat="1" applyFont="1" applyFill="1" applyBorder="1" applyAlignment="1">
      <alignment vertical="center"/>
    </xf>
    <xf numFmtId="182" fontId="33" fillId="0" borderId="0" xfId="0" applyNumberFormat="1" applyFont="1" applyFill="1" applyAlignment="1">
      <alignment vertical="center"/>
    </xf>
    <xf numFmtId="182" fontId="33" fillId="0" borderId="40" xfId="0" applyNumberFormat="1" applyFont="1" applyFill="1" applyBorder="1" applyAlignment="1">
      <alignment vertical="center"/>
    </xf>
    <xf numFmtId="191" fontId="33" fillId="0" borderId="15" xfId="0" applyNumberFormat="1" applyFont="1" applyFill="1" applyBorder="1" applyAlignment="1">
      <alignment vertical="center"/>
    </xf>
    <xf numFmtId="191" fontId="33" fillId="0" borderId="38" xfId="0" applyNumberFormat="1" applyFont="1" applyFill="1" applyBorder="1" applyAlignment="1">
      <alignment vertical="center"/>
    </xf>
    <xf numFmtId="0" fontId="33" fillId="0" borderId="43" xfId="0" applyFont="1" applyFill="1" applyBorder="1" applyAlignment="1">
      <alignment vertical="center"/>
    </xf>
    <xf numFmtId="0" fontId="34" fillId="0" borderId="43" xfId="0" applyFont="1" applyFill="1" applyBorder="1" applyAlignment="1">
      <alignment vertical="center"/>
    </xf>
    <xf numFmtId="0" fontId="34" fillId="0" borderId="38" xfId="0" applyFont="1" applyFill="1" applyBorder="1" applyAlignment="1">
      <alignment vertical="center"/>
    </xf>
    <xf numFmtId="0" fontId="34" fillId="0" borderId="44" xfId="0" applyFont="1" applyFill="1" applyBorder="1" applyAlignment="1">
      <alignment vertical="center"/>
    </xf>
    <xf numFmtId="0" fontId="33" fillId="0" borderId="45" xfId="0" applyFont="1" applyFill="1" applyBorder="1" applyAlignment="1">
      <alignment vertical="center"/>
    </xf>
    <xf numFmtId="0" fontId="33" fillId="11" borderId="38" xfId="0" applyFont="1" applyFill="1" applyBorder="1" applyAlignment="1">
      <alignment vertical="center"/>
    </xf>
    <xf numFmtId="14" fontId="36" fillId="0" borderId="15" xfId="0" applyNumberFormat="1" applyFont="1" applyFill="1" applyBorder="1" applyAlignment="1">
      <alignment horizontal="right" vertical="center"/>
    </xf>
    <xf numFmtId="14" fontId="36" fillId="0" borderId="39" xfId="0" applyNumberFormat="1" applyFont="1" applyFill="1" applyBorder="1" applyAlignment="1">
      <alignment horizontal="right" vertical="center"/>
    </xf>
    <xf numFmtId="0" fontId="36" fillId="0" borderId="38" xfId="0" applyFont="1" applyFill="1" applyBorder="1" applyAlignment="1">
      <alignment horizontal="right" vertical="center"/>
    </xf>
    <xf numFmtId="10" fontId="36" fillId="0" borderId="0" xfId="1" applyNumberFormat="1" applyFont="1" applyFill="1" applyBorder="1" applyAlignment="1">
      <alignment vertical="center"/>
    </xf>
    <xf numFmtId="10" fontId="36" fillId="0" borderId="48" xfId="1" applyNumberFormat="1" applyFont="1" applyFill="1" applyBorder="1" applyAlignment="1">
      <alignment vertical="center"/>
    </xf>
    <xf numFmtId="10" fontId="36" fillId="12" borderId="45" xfId="0" applyNumberFormat="1" applyFont="1" applyFill="1" applyBorder="1" applyAlignment="1">
      <alignment vertical="center"/>
    </xf>
    <xf numFmtId="10" fontId="36" fillId="12" borderId="15" xfId="0" applyNumberFormat="1" applyFont="1" applyFill="1" applyBorder="1" applyAlignment="1">
      <alignment vertical="center"/>
    </xf>
    <xf numFmtId="10" fontId="36" fillId="12" borderId="39" xfId="0" applyNumberFormat="1" applyFont="1" applyFill="1" applyBorder="1" applyAlignment="1">
      <alignment vertical="center"/>
    </xf>
    <xf numFmtId="10" fontId="36" fillId="12" borderId="38" xfId="0" applyNumberFormat="1" applyFont="1" applyFill="1" applyBorder="1" applyAlignment="1">
      <alignment vertical="center"/>
    </xf>
    <xf numFmtId="0" fontId="36" fillId="0" borderId="15" xfId="0" applyFont="1" applyFill="1" applyBorder="1" applyAlignment="1">
      <alignment horizontal="right" vertical="center"/>
    </xf>
    <xf numFmtId="0" fontId="36" fillId="0" borderId="39" xfId="0" applyFont="1" applyFill="1" applyBorder="1" applyAlignment="1">
      <alignment horizontal="right" vertical="center"/>
    </xf>
    <xf numFmtId="10" fontId="36" fillId="0" borderId="0" xfId="1" quotePrefix="1" applyNumberFormat="1" applyFont="1" applyFill="1" applyBorder="1" applyAlignment="1">
      <alignment vertical="center"/>
    </xf>
    <xf numFmtId="10" fontId="36" fillId="0" borderId="48" xfId="1" quotePrefix="1" applyNumberFormat="1" applyFont="1" applyFill="1" applyBorder="1" applyAlignment="1">
      <alignment vertical="center"/>
    </xf>
    <xf numFmtId="10" fontId="36" fillId="0" borderId="1" xfId="1" quotePrefix="1" applyNumberFormat="1" applyFont="1" applyFill="1" applyBorder="1" applyAlignment="1">
      <alignment vertical="center"/>
    </xf>
    <xf numFmtId="10" fontId="36" fillId="0" borderId="49" xfId="1" quotePrefix="1" applyNumberFormat="1" applyFont="1" applyFill="1" applyBorder="1" applyAlignment="1">
      <alignment vertical="center"/>
    </xf>
    <xf numFmtId="0" fontId="35" fillId="0" borderId="41" xfId="0" applyFont="1" applyBorder="1" applyAlignment="1">
      <alignment vertical="center"/>
    </xf>
    <xf numFmtId="192" fontId="33" fillId="0" borderId="15" xfId="1" quotePrefix="1" applyNumberFormat="1" applyFont="1" applyBorder="1" applyAlignment="1">
      <alignment horizontal="right" vertical="center"/>
    </xf>
    <xf numFmtId="192" fontId="33" fillId="0" borderId="39" xfId="1" quotePrefix="1" applyNumberFormat="1" applyFont="1" applyFill="1" applyBorder="1" applyAlignment="1">
      <alignment horizontal="right" vertical="center"/>
    </xf>
    <xf numFmtId="10" fontId="33" fillId="0" borderId="0" xfId="1" quotePrefix="1" applyNumberFormat="1" applyFont="1" applyBorder="1" applyAlignment="1">
      <alignment horizontal="right" vertical="center"/>
    </xf>
    <xf numFmtId="10" fontId="33" fillId="0" borderId="48" xfId="1" quotePrefix="1" applyNumberFormat="1" applyFont="1" applyBorder="1" applyAlignment="1">
      <alignment horizontal="right" vertical="center"/>
    </xf>
    <xf numFmtId="10" fontId="33" fillId="0" borderId="1" xfId="1" quotePrefix="1" applyNumberFormat="1" applyFont="1" applyBorder="1" applyAlignment="1">
      <alignment horizontal="right" vertical="center"/>
    </xf>
    <xf numFmtId="10" fontId="33" fillId="0" borderId="49" xfId="1" quotePrefix="1" applyNumberFormat="1" applyFont="1" applyBorder="1" applyAlignment="1">
      <alignment horizontal="right" vertical="center"/>
    </xf>
    <xf numFmtId="0" fontId="33" fillId="0" borderId="40" xfId="7" applyFont="1" applyBorder="1" applyAlignment="1">
      <alignment vertical="center" wrapText="1"/>
    </xf>
    <xf numFmtId="0" fontId="33" fillId="0" borderId="44" xfId="7" applyFont="1" applyBorder="1" applyAlignment="1">
      <alignment vertical="center"/>
    </xf>
    <xf numFmtId="0" fontId="33" fillId="0" borderId="0" xfId="0" applyFont="1" applyAlignment="1">
      <alignment vertical="center"/>
    </xf>
    <xf numFmtId="0" fontId="37" fillId="13" borderId="0" xfId="2" applyFont="1" applyFill="1"/>
    <xf numFmtId="0" fontId="5" fillId="13" borderId="0" xfId="2" applyFont="1" applyFill="1"/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2" fillId="15" borderId="0" xfId="0" applyFont="1" applyFill="1" applyBorder="1" applyAlignment="1">
      <alignment horizontal="center" vertical="center"/>
    </xf>
    <xf numFmtId="0" fontId="42" fillId="15" borderId="48" xfId="0" applyFont="1" applyFill="1" applyBorder="1" applyAlignment="1">
      <alignment horizontal="center" vertical="center"/>
    </xf>
    <xf numFmtId="187" fontId="42" fillId="0" borderId="0" xfId="0" applyNumberFormat="1" applyFont="1" applyFill="1" applyBorder="1" applyAlignment="1">
      <alignment vertical="center"/>
    </xf>
    <xf numFmtId="10" fontId="42" fillId="0" borderId="48" xfId="1" applyNumberFormat="1" applyFont="1" applyFill="1" applyBorder="1">
      <alignment vertical="center"/>
    </xf>
    <xf numFmtId="189" fontId="42" fillId="0" borderId="0" xfId="0" applyNumberFormat="1" applyFont="1" applyFill="1" applyBorder="1" applyAlignment="1">
      <alignment vertical="center"/>
    </xf>
    <xf numFmtId="10" fontId="42" fillId="0" borderId="0" xfId="1" applyNumberFormat="1" applyFont="1" applyFill="1" applyBorder="1">
      <alignment vertical="center"/>
    </xf>
    <xf numFmtId="9" fontId="42" fillId="0" borderId="0" xfId="1" applyNumberFormat="1" applyFont="1" applyFill="1" applyBorder="1">
      <alignment vertical="center"/>
    </xf>
    <xf numFmtId="9" fontId="42" fillId="0" borderId="0" xfId="1" applyFont="1" applyFill="1" applyBorder="1">
      <alignment vertical="center"/>
    </xf>
    <xf numFmtId="0" fontId="42" fillId="15" borderId="0" xfId="0" applyFont="1" applyFill="1" applyBorder="1" applyAlignment="1">
      <alignment vertical="center"/>
    </xf>
    <xf numFmtId="187" fontId="42" fillId="15" borderId="0" xfId="0" applyNumberFormat="1" applyFont="1" applyFill="1" applyBorder="1" applyAlignment="1">
      <alignment horizontal="center" vertical="center"/>
    </xf>
    <xf numFmtId="9" fontId="42" fillId="15" borderId="48" xfId="1" applyNumberFormat="1" applyFont="1" applyFill="1" applyBorder="1" applyAlignment="1">
      <alignment horizontal="center" vertical="center"/>
    </xf>
    <xf numFmtId="189" fontId="42" fillId="15" borderId="0" xfId="0" applyNumberFormat="1" applyFont="1" applyFill="1" applyBorder="1" applyAlignment="1">
      <alignment horizontal="center" vertical="center"/>
    </xf>
    <xf numFmtId="9" fontId="42" fillId="15" borderId="0" xfId="1" applyFont="1" applyFill="1" applyBorder="1" applyAlignment="1">
      <alignment horizontal="center" vertical="center"/>
    </xf>
    <xf numFmtId="0" fontId="42" fillId="16" borderId="0" xfId="0" applyFont="1" applyFill="1" applyBorder="1" applyAlignment="1">
      <alignment vertical="center"/>
    </xf>
    <xf numFmtId="10" fontId="42" fillId="0" borderId="0" xfId="0" applyNumberFormat="1" applyFont="1" applyFill="1" applyBorder="1" applyAlignment="1">
      <alignment vertical="center"/>
    </xf>
    <xf numFmtId="10" fontId="42" fillId="16" borderId="0" xfId="0" applyNumberFormat="1" applyFont="1" applyFill="1" applyBorder="1" applyAlignment="1">
      <alignment vertical="center"/>
    </xf>
    <xf numFmtId="10" fontId="42" fillId="0" borderId="0" xfId="0" applyNumberFormat="1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vertical="center"/>
    </xf>
    <xf numFmtId="2" fontId="42" fillId="0" borderId="0" xfId="0" applyNumberFormat="1" applyFont="1" applyFill="1" applyBorder="1" applyAlignment="1">
      <alignment horizontal="right" vertical="center"/>
    </xf>
    <xf numFmtId="10" fontId="42" fillId="0" borderId="0" xfId="1" applyNumberFormat="1" applyFont="1" applyFill="1" applyBorder="1" applyAlignment="1">
      <alignment horizontal="right" vertical="center"/>
    </xf>
    <xf numFmtId="0" fontId="42" fillId="0" borderId="28" xfId="0" applyFont="1" applyFill="1" applyBorder="1" applyAlignment="1">
      <alignment vertical="center"/>
    </xf>
    <xf numFmtId="0" fontId="36" fillId="0" borderId="42" xfId="0" applyFont="1" applyFill="1" applyBorder="1" applyAlignment="1">
      <alignment vertical="center"/>
    </xf>
    <xf numFmtId="0" fontId="36" fillId="0" borderId="46" xfId="0" applyFont="1" applyFill="1" applyBorder="1" applyAlignment="1">
      <alignment horizontal="right" vertical="center"/>
    </xf>
    <xf numFmtId="0" fontId="36" fillId="0" borderId="42" xfId="0" applyFont="1" applyFill="1" applyBorder="1" applyAlignment="1">
      <alignment horizontal="right" vertical="center"/>
    </xf>
    <xf numFmtId="0" fontId="36" fillId="0" borderId="47" xfId="0" applyFont="1" applyFill="1" applyBorder="1" applyAlignment="1">
      <alignment horizontal="right" vertical="center"/>
    </xf>
    <xf numFmtId="43" fontId="36" fillId="0" borderId="46" xfId="8" applyFont="1" applyFill="1" applyBorder="1" applyAlignment="1">
      <alignment horizontal="right" vertical="center"/>
    </xf>
    <xf numFmtId="43" fontId="36" fillId="0" borderId="42" xfId="8" applyFont="1" applyFill="1" applyBorder="1" applyAlignment="1">
      <alignment horizontal="right" vertical="center"/>
    </xf>
    <xf numFmtId="10" fontId="36" fillId="0" borderId="42" xfId="1" applyNumberFormat="1" applyFont="1" applyFill="1" applyBorder="1" applyAlignment="1">
      <alignment horizontal="right" vertical="center"/>
    </xf>
    <xf numFmtId="0" fontId="36" fillId="0" borderId="40" xfId="0" applyFont="1" applyFill="1" applyBorder="1" applyAlignment="1">
      <alignment vertical="center"/>
    </xf>
    <xf numFmtId="43" fontId="36" fillId="0" borderId="41" xfId="8" applyFont="1" applyFill="1" applyBorder="1" applyAlignment="1">
      <alignment horizontal="right" vertical="center"/>
    </xf>
    <xf numFmtId="43" fontId="36" fillId="0" borderId="40" xfId="8" applyFont="1" applyFill="1" applyBorder="1" applyAlignment="1">
      <alignment horizontal="right" vertical="center"/>
    </xf>
    <xf numFmtId="10" fontId="36" fillId="0" borderId="40" xfId="1" applyNumberFormat="1" applyFont="1" applyFill="1" applyBorder="1" applyAlignment="1">
      <alignment horizontal="right" vertical="center"/>
    </xf>
    <xf numFmtId="0" fontId="36" fillId="0" borderId="44" xfId="0" applyFont="1" applyFill="1" applyBorder="1" applyAlignment="1">
      <alignment vertical="center"/>
    </xf>
    <xf numFmtId="43" fontId="36" fillId="0" borderId="43" xfId="8" applyFont="1" applyFill="1" applyBorder="1" applyAlignment="1">
      <alignment horizontal="right" vertical="center"/>
    </xf>
    <xf numFmtId="43" fontId="36" fillId="0" borderId="44" xfId="8" applyFont="1" applyFill="1" applyBorder="1" applyAlignment="1">
      <alignment horizontal="right" vertical="center"/>
    </xf>
    <xf numFmtId="10" fontId="36" fillId="0" borderId="44" xfId="1" applyNumberFormat="1" applyFont="1" applyFill="1" applyBorder="1" applyAlignment="1">
      <alignment horizontal="right" vertical="center"/>
    </xf>
    <xf numFmtId="0" fontId="36" fillId="0" borderId="38" xfId="0" applyFont="1" applyFill="1" applyBorder="1" applyAlignment="1">
      <alignment vertical="center"/>
    </xf>
    <xf numFmtId="43" fontId="36" fillId="0" borderId="45" xfId="8" applyFont="1" applyFill="1" applyBorder="1" applyAlignment="1">
      <alignment horizontal="right" vertical="center"/>
    </xf>
    <xf numFmtId="43" fontId="36" fillId="0" borderId="38" xfId="8" applyFont="1" applyFill="1" applyBorder="1" applyAlignment="1">
      <alignment horizontal="right" vertical="center"/>
    </xf>
    <xf numFmtId="10" fontId="36" fillId="0" borderId="48" xfId="1" applyNumberFormat="1" applyFont="1" applyFill="1" applyBorder="1" applyAlignment="1">
      <alignment horizontal="right" vertical="center"/>
    </xf>
    <xf numFmtId="10" fontId="36" fillId="0" borderId="38" xfId="1" applyNumberFormat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right" vertical="center"/>
    </xf>
    <xf numFmtId="0" fontId="36" fillId="0" borderId="46" xfId="0" applyFont="1" applyFill="1" applyBorder="1" applyAlignment="1">
      <alignment vertical="center"/>
    </xf>
    <xf numFmtId="0" fontId="36" fillId="0" borderId="41" xfId="0" applyFont="1" applyFill="1" applyBorder="1" applyAlignment="1">
      <alignment vertical="center"/>
    </xf>
    <xf numFmtId="0" fontId="36" fillId="0" borderId="43" xfId="0" applyFont="1" applyFill="1" applyBorder="1" applyAlignment="1">
      <alignment vertical="center"/>
    </xf>
    <xf numFmtId="10" fontId="36" fillId="0" borderId="0" xfId="0" applyNumberFormat="1" applyFont="1" applyFill="1" applyBorder="1" applyAlignment="1">
      <alignment horizontal="right" vertical="center"/>
    </xf>
    <xf numFmtId="10" fontId="36" fillId="0" borderId="0" xfId="1" applyNumberFormat="1" applyFont="1" applyFill="1" applyBorder="1" applyAlignment="1">
      <alignment horizontal="right" vertical="center"/>
    </xf>
    <xf numFmtId="43" fontId="36" fillId="0" borderId="47" xfId="0" applyNumberFormat="1" applyFont="1" applyFill="1" applyBorder="1" applyAlignment="1">
      <alignment horizontal="right" vertical="center"/>
    </xf>
    <xf numFmtId="43" fontId="36" fillId="0" borderId="49" xfId="0" applyNumberFormat="1" applyFont="1" applyFill="1" applyBorder="1" applyAlignment="1">
      <alignment horizontal="right" vertical="center"/>
    </xf>
    <xf numFmtId="10" fontId="36" fillId="0" borderId="42" xfId="0" applyNumberFormat="1" applyFont="1" applyFill="1" applyBorder="1" applyAlignment="1">
      <alignment vertical="center"/>
    </xf>
    <xf numFmtId="10" fontId="36" fillId="0" borderId="44" xfId="0" applyNumberFormat="1" applyFont="1" applyFill="1" applyBorder="1" applyAlignment="1">
      <alignment vertical="center"/>
    </xf>
    <xf numFmtId="0" fontId="36" fillId="0" borderId="39" xfId="0" applyFont="1" applyFill="1" applyBorder="1" applyAlignment="1">
      <alignment vertical="center"/>
    </xf>
    <xf numFmtId="0" fontId="36" fillId="0" borderId="10" xfId="0" applyFont="1" applyFill="1" applyBorder="1" applyAlignment="1">
      <alignment vertical="center"/>
    </xf>
    <xf numFmtId="0" fontId="36" fillId="0" borderId="47" xfId="0" applyFont="1" applyFill="1" applyBorder="1" applyAlignment="1">
      <alignment vertical="center"/>
    </xf>
    <xf numFmtId="191" fontId="36" fillId="0" borderId="10" xfId="0" applyNumberFormat="1" applyFont="1" applyFill="1" applyBorder="1" applyAlignment="1">
      <alignment vertical="center"/>
    </xf>
    <xf numFmtId="191" fontId="36" fillId="0" borderId="42" xfId="0" applyNumberFormat="1" applyFont="1" applyFill="1" applyBorder="1" applyAlignment="1">
      <alignment vertical="center"/>
    </xf>
    <xf numFmtId="191" fontId="36" fillId="0" borderId="47" xfId="0" applyNumberFormat="1" applyFont="1" applyFill="1" applyBorder="1" applyAlignment="1">
      <alignment vertical="center"/>
    </xf>
    <xf numFmtId="182" fontId="36" fillId="0" borderId="42" xfId="0" applyNumberFormat="1" applyFont="1" applyFill="1" applyBorder="1" applyAlignment="1">
      <alignment vertical="center"/>
    </xf>
    <xf numFmtId="10" fontId="36" fillId="0" borderId="46" xfId="1" applyNumberFormat="1" applyFont="1" applyFill="1" applyBorder="1" applyAlignment="1">
      <alignment vertical="center"/>
    </xf>
    <xf numFmtId="10" fontId="36" fillId="0" borderId="47" xfId="1" applyNumberFormat="1" applyFont="1" applyFill="1" applyBorder="1" applyAlignment="1">
      <alignment vertical="center"/>
    </xf>
    <xf numFmtId="191" fontId="36" fillId="0" borderId="0" xfId="0" applyNumberFormat="1" applyFont="1" applyFill="1" applyBorder="1" applyAlignment="1">
      <alignment vertical="center"/>
    </xf>
    <xf numFmtId="191" fontId="36" fillId="0" borderId="40" xfId="0" applyNumberFormat="1" applyFont="1" applyFill="1" applyBorder="1" applyAlignment="1">
      <alignment vertical="center"/>
    </xf>
    <xf numFmtId="191" fontId="36" fillId="0" borderId="48" xfId="0" applyNumberFormat="1" applyFont="1" applyFill="1" applyBorder="1" applyAlignment="1">
      <alignment vertical="center"/>
    </xf>
    <xf numFmtId="182" fontId="36" fillId="0" borderId="40" xfId="0" applyNumberFormat="1" applyFont="1" applyFill="1" applyBorder="1" applyAlignment="1">
      <alignment vertical="center"/>
    </xf>
    <xf numFmtId="191" fontId="36" fillId="0" borderId="1" xfId="0" applyNumberFormat="1" applyFont="1" applyFill="1" applyBorder="1" applyAlignment="1">
      <alignment vertical="center"/>
    </xf>
    <xf numFmtId="191" fontId="36" fillId="0" borderId="44" xfId="0" applyNumberFormat="1" applyFont="1" applyFill="1" applyBorder="1" applyAlignment="1">
      <alignment vertical="center"/>
    </xf>
    <xf numFmtId="10" fontId="36" fillId="0" borderId="41" xfId="1" applyNumberFormat="1" applyFont="1" applyFill="1" applyBorder="1" applyAlignment="1">
      <alignment vertical="center"/>
    </xf>
    <xf numFmtId="182" fontId="36" fillId="0" borderId="0" xfId="0" applyNumberFormat="1" applyFont="1" applyFill="1" applyBorder="1" applyAlignment="1">
      <alignment vertical="center"/>
    </xf>
    <xf numFmtId="191" fontId="36" fillId="0" borderId="38" xfId="0" applyNumberFormat="1" applyFont="1" applyFill="1" applyBorder="1" applyAlignment="1">
      <alignment vertical="center"/>
    </xf>
    <xf numFmtId="182" fontId="36" fillId="0" borderId="38" xfId="0" applyNumberFormat="1" applyFont="1" applyFill="1" applyBorder="1" applyAlignment="1">
      <alignment vertical="center"/>
    </xf>
    <xf numFmtId="10" fontId="36" fillId="0" borderId="45" xfId="1" applyNumberFormat="1" applyFont="1" applyFill="1" applyBorder="1" applyAlignment="1">
      <alignment vertical="center"/>
    </xf>
    <xf numFmtId="10" fontId="36" fillId="0" borderId="39" xfId="1" applyNumberFormat="1" applyFont="1" applyFill="1" applyBorder="1" applyAlignment="1">
      <alignment vertical="center"/>
    </xf>
    <xf numFmtId="182" fontId="36" fillId="0" borderId="47" xfId="0" applyNumberFormat="1" applyFont="1" applyFill="1" applyBorder="1" applyAlignment="1">
      <alignment vertical="center"/>
    </xf>
    <xf numFmtId="182" fontId="36" fillId="0" borderId="49" xfId="0" applyNumberFormat="1" applyFont="1" applyFill="1" applyBorder="1" applyAlignment="1">
      <alignment vertical="center"/>
    </xf>
    <xf numFmtId="191" fontId="36" fillId="0" borderId="15" xfId="0" applyNumberFormat="1" applyFont="1" applyFill="1" applyBorder="1" applyAlignment="1">
      <alignment vertical="center"/>
    </xf>
    <xf numFmtId="10" fontId="36" fillId="0" borderId="15" xfId="1" applyNumberFormat="1" applyFont="1" applyFill="1" applyBorder="1" applyAlignment="1">
      <alignment vertical="center"/>
    </xf>
    <xf numFmtId="10" fontId="36" fillId="0" borderId="42" xfId="1" applyNumberFormat="1" applyFont="1" applyFill="1" applyBorder="1" applyAlignment="1">
      <alignment vertical="center"/>
    </xf>
    <xf numFmtId="10" fontId="36" fillId="0" borderId="48" xfId="0" applyNumberFormat="1" applyFont="1" applyFill="1" applyBorder="1" applyAlignment="1">
      <alignment vertical="center"/>
    </xf>
    <xf numFmtId="10" fontId="36" fillId="0" borderId="40" xfId="1" applyNumberFormat="1" applyFont="1" applyFill="1" applyBorder="1" applyAlignment="1">
      <alignment vertical="center"/>
    </xf>
    <xf numFmtId="10" fontId="36" fillId="0" borderId="40" xfId="0" applyNumberFormat="1" applyFont="1" applyFill="1" applyBorder="1" applyAlignment="1">
      <alignment vertical="center"/>
    </xf>
    <xf numFmtId="10" fontId="36" fillId="0" borderId="1" xfId="1" applyNumberFormat="1" applyFont="1" applyFill="1" applyBorder="1" applyAlignment="1">
      <alignment vertical="center"/>
    </xf>
    <xf numFmtId="10" fontId="36" fillId="0" borderId="49" xfId="1" applyNumberFormat="1" applyFont="1" applyFill="1" applyBorder="1" applyAlignment="1">
      <alignment vertical="center"/>
    </xf>
    <xf numFmtId="10" fontId="36" fillId="0" borderId="44" xfId="1" applyNumberFormat="1" applyFont="1" applyFill="1" applyBorder="1" applyAlignment="1">
      <alignment vertical="center"/>
    </xf>
    <xf numFmtId="10" fontId="36" fillId="0" borderId="49" xfId="0" applyNumberFormat="1" applyFont="1" applyFill="1" applyBorder="1" applyAlignment="1">
      <alignment vertical="center"/>
    </xf>
    <xf numFmtId="10" fontId="36" fillId="0" borderId="15" xfId="1" applyNumberFormat="1" applyFont="1" applyFill="1" applyBorder="1">
      <alignment vertical="center"/>
    </xf>
    <xf numFmtId="10" fontId="36" fillId="0" borderId="39" xfId="1" applyNumberFormat="1" applyFont="1" applyFill="1" applyBorder="1">
      <alignment vertical="center"/>
    </xf>
    <xf numFmtId="10" fontId="36" fillId="0" borderId="45" xfId="1" applyNumberFormat="1" applyFont="1" applyFill="1" applyBorder="1">
      <alignment vertical="center"/>
    </xf>
    <xf numFmtId="10" fontId="36" fillId="0" borderId="38" xfId="1" applyNumberFormat="1" applyFont="1" applyFill="1" applyBorder="1">
      <alignment vertical="center"/>
    </xf>
    <xf numFmtId="10" fontId="36" fillId="0" borderId="10" xfId="1" applyNumberFormat="1" applyFont="1" applyFill="1" applyBorder="1">
      <alignment vertical="center"/>
    </xf>
    <xf numFmtId="10" fontId="36" fillId="0" borderId="47" xfId="1" applyNumberFormat="1" applyFont="1" applyFill="1" applyBorder="1">
      <alignment vertical="center"/>
    </xf>
    <xf numFmtId="10" fontId="36" fillId="0" borderId="46" xfId="1" applyNumberFormat="1" applyFont="1" applyFill="1" applyBorder="1">
      <alignment vertical="center"/>
    </xf>
    <xf numFmtId="10" fontId="36" fillId="0" borderId="42" xfId="1" applyNumberFormat="1" applyFont="1" applyFill="1" applyBorder="1">
      <alignment vertical="center"/>
    </xf>
    <xf numFmtId="10" fontId="36" fillId="0" borderId="47" xfId="0" applyNumberFormat="1" applyFont="1" applyFill="1" applyBorder="1" applyAlignment="1">
      <alignment vertical="center"/>
    </xf>
    <xf numFmtId="10" fontId="36" fillId="0" borderId="1" xfId="1" applyNumberFormat="1" applyFont="1" applyFill="1" applyBorder="1">
      <alignment vertical="center"/>
    </xf>
    <xf numFmtId="10" fontId="36" fillId="0" borderId="49" xfId="1" applyNumberFormat="1" applyFont="1" applyFill="1" applyBorder="1">
      <alignment vertical="center"/>
    </xf>
    <xf numFmtId="10" fontId="36" fillId="0" borderId="43" xfId="1" applyNumberFormat="1" applyFont="1" applyFill="1" applyBorder="1">
      <alignment vertical="center"/>
    </xf>
    <xf numFmtId="10" fontId="36" fillId="0" borderId="44" xfId="1" applyNumberFormat="1" applyFont="1" applyFill="1" applyBorder="1">
      <alignment vertical="center"/>
    </xf>
    <xf numFmtId="10" fontId="36" fillId="0" borderId="0" xfId="0" applyNumberFormat="1" applyFont="1" applyFill="1" applyBorder="1" applyAlignment="1">
      <alignment vertical="center"/>
    </xf>
    <xf numFmtId="0" fontId="36" fillId="0" borderId="45" xfId="0" applyFont="1" applyFill="1" applyBorder="1" applyAlignment="1">
      <alignment vertical="center"/>
    </xf>
    <xf numFmtId="0" fontId="36" fillId="0" borderId="45" xfId="0" applyFont="1" applyFill="1" applyBorder="1" applyAlignment="1">
      <alignment horizontal="right" vertical="center"/>
    </xf>
    <xf numFmtId="191" fontId="36" fillId="0" borderId="46" xfId="0" applyNumberFormat="1" applyFont="1" applyFill="1" applyBorder="1" applyAlignment="1">
      <alignment vertical="center"/>
    </xf>
    <xf numFmtId="182" fontId="36" fillId="0" borderId="48" xfId="0" applyNumberFormat="1" applyFont="1" applyFill="1" applyBorder="1" applyAlignment="1">
      <alignment vertical="center"/>
    </xf>
    <xf numFmtId="191" fontId="36" fillId="0" borderId="41" xfId="0" applyNumberFormat="1" applyFont="1" applyFill="1" applyBorder="1" applyAlignment="1">
      <alignment vertical="center"/>
    </xf>
    <xf numFmtId="191" fontId="36" fillId="0" borderId="43" xfId="0" applyNumberFormat="1" applyFont="1" applyFill="1" applyBorder="1" applyAlignment="1">
      <alignment vertical="center"/>
    </xf>
    <xf numFmtId="182" fontId="36" fillId="0" borderId="10" xfId="0" applyNumberFormat="1" applyFont="1" applyFill="1" applyBorder="1" applyAlignment="1">
      <alignment vertical="center"/>
    </xf>
    <xf numFmtId="182" fontId="36" fillId="0" borderId="15" xfId="0" applyNumberFormat="1" applyFont="1" applyFill="1" applyBorder="1" applyAlignment="1">
      <alignment vertical="center"/>
    </xf>
    <xf numFmtId="182" fontId="36" fillId="0" borderId="39" xfId="0" applyNumberFormat="1" applyFont="1" applyFill="1" applyBorder="1" applyAlignment="1">
      <alignment vertical="center"/>
    </xf>
    <xf numFmtId="0" fontId="36" fillId="0" borderId="1" xfId="0" applyFont="1" applyFill="1" applyBorder="1" applyAlignment="1">
      <alignment vertical="center"/>
    </xf>
    <xf numFmtId="0" fontId="36" fillId="0" borderId="49" xfId="0" applyFont="1" applyFill="1" applyBorder="1" applyAlignment="1">
      <alignment vertical="center"/>
    </xf>
    <xf numFmtId="0" fontId="36" fillId="0" borderId="1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0" fontId="36" fillId="0" borderId="10" xfId="1" applyNumberFormat="1" applyFont="1" applyFill="1" applyBorder="1" applyAlignment="1">
      <alignment vertical="center"/>
    </xf>
    <xf numFmtId="10" fontId="44" fillId="0" borderId="0" xfId="0" applyNumberFormat="1" applyFont="1" applyFill="1" applyBorder="1" applyAlignment="1">
      <alignment vertical="center"/>
    </xf>
    <xf numFmtId="10" fontId="36" fillId="0" borderId="43" xfId="1" applyNumberFormat="1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6" fillId="12" borderId="38" xfId="0" applyFont="1" applyFill="1" applyBorder="1" applyAlignment="1">
      <alignment vertical="center"/>
    </xf>
    <xf numFmtId="185" fontId="36" fillId="0" borderId="0" xfId="0" applyNumberFormat="1" applyFont="1" applyFill="1" applyBorder="1" applyAlignment="1">
      <alignment vertical="center"/>
    </xf>
    <xf numFmtId="0" fontId="36" fillId="17" borderId="38" xfId="0" applyFont="1" applyFill="1" applyBorder="1" applyAlignment="1">
      <alignment vertical="center"/>
    </xf>
    <xf numFmtId="0" fontId="45" fillId="0" borderId="45" xfId="0" applyFont="1" applyFill="1" applyBorder="1" applyAlignment="1">
      <alignment horizontal="left" vertical="center"/>
    </xf>
    <xf numFmtId="187" fontId="36" fillId="0" borderId="15" xfId="1" quotePrefix="1" applyNumberFormat="1" applyFont="1" applyFill="1" applyBorder="1" applyAlignment="1">
      <alignment horizontal="right" vertical="center"/>
    </xf>
    <xf numFmtId="187" fontId="36" fillId="0" borderId="39" xfId="1" quotePrefix="1" applyNumberFormat="1" applyFont="1" applyFill="1" applyBorder="1" applyAlignment="1">
      <alignment horizontal="center" vertical="center"/>
    </xf>
    <xf numFmtId="187" fontId="36" fillId="0" borderId="0" xfId="1" quotePrefix="1" applyNumberFormat="1" applyFont="1" applyFill="1" applyBorder="1" applyAlignment="1">
      <alignment horizontal="center" vertical="center"/>
    </xf>
    <xf numFmtId="187" fontId="36" fillId="0" borderId="0" xfId="1" quotePrefix="1" applyNumberFormat="1" applyFont="1" applyFill="1" applyBorder="1" applyAlignment="1">
      <alignment horizontal="right" vertical="center"/>
    </xf>
    <xf numFmtId="0" fontId="36" fillId="0" borderId="46" xfId="0" applyFont="1" applyFill="1" applyBorder="1" applyAlignment="1">
      <alignment horizontal="left" vertical="center"/>
    </xf>
    <xf numFmtId="187" fontId="36" fillId="0" borderId="10" xfId="1" quotePrefix="1" applyNumberFormat="1" applyFont="1" applyFill="1" applyBorder="1" applyAlignment="1">
      <alignment horizontal="right" vertical="center"/>
    </xf>
    <xf numFmtId="189" fontId="36" fillId="0" borderId="47" xfId="1" quotePrefix="1" applyNumberFormat="1" applyFont="1" applyFill="1" applyBorder="1" applyAlignment="1">
      <alignment horizontal="right" vertical="center"/>
    </xf>
    <xf numFmtId="0" fontId="36" fillId="0" borderId="41" xfId="0" applyFont="1" applyFill="1" applyBorder="1" applyAlignment="1">
      <alignment horizontal="left" vertical="center"/>
    </xf>
    <xf numFmtId="189" fontId="36" fillId="0" borderId="48" xfId="1" quotePrefix="1" applyNumberFormat="1" applyFont="1" applyFill="1" applyBorder="1" applyAlignment="1">
      <alignment horizontal="right" vertical="center"/>
    </xf>
    <xf numFmtId="0" fontId="36" fillId="0" borderId="43" xfId="0" applyFont="1" applyFill="1" applyBorder="1" applyAlignment="1">
      <alignment horizontal="left" vertical="center"/>
    </xf>
    <xf numFmtId="187" fontId="36" fillId="0" borderId="1" xfId="1" quotePrefix="1" applyNumberFormat="1" applyFont="1" applyFill="1" applyBorder="1" applyAlignment="1">
      <alignment horizontal="right" vertical="center"/>
    </xf>
    <xf numFmtId="189" fontId="36" fillId="0" borderId="49" xfId="1" quotePrefix="1" applyNumberFormat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horizontal="left" vertical="center"/>
    </xf>
    <xf numFmtId="189" fontId="36" fillId="0" borderId="0" xfId="1" quotePrefix="1" applyNumberFormat="1" applyFont="1" applyFill="1" applyBorder="1" applyAlignment="1">
      <alignment horizontal="right" vertical="center"/>
    </xf>
    <xf numFmtId="192" fontId="36" fillId="0" borderId="15" xfId="1" quotePrefix="1" applyNumberFormat="1" applyFont="1" applyFill="1" applyBorder="1" applyAlignment="1">
      <alignment horizontal="right" vertical="center"/>
    </xf>
    <xf numFmtId="192" fontId="36" fillId="0" borderId="39" xfId="1" quotePrefix="1" applyNumberFormat="1" applyFont="1" applyFill="1" applyBorder="1" applyAlignment="1">
      <alignment horizontal="right" vertical="center"/>
    </xf>
    <xf numFmtId="0" fontId="45" fillId="0" borderId="41" xfId="0" applyFont="1" applyFill="1" applyBorder="1" applyAlignment="1">
      <alignment vertical="center"/>
    </xf>
    <xf numFmtId="187" fontId="36" fillId="0" borderId="48" xfId="1" quotePrefix="1" applyNumberFormat="1" applyFont="1" applyFill="1" applyBorder="1" applyAlignment="1">
      <alignment horizontal="right" vertical="center"/>
    </xf>
    <xf numFmtId="187" fontId="36" fillId="0" borderId="49" xfId="1" quotePrefix="1" applyNumberFormat="1" applyFont="1" applyFill="1" applyBorder="1" applyAlignment="1">
      <alignment horizontal="right" vertical="center"/>
    </xf>
    <xf numFmtId="10" fontId="36" fillId="0" borderId="0" xfId="1" quotePrefix="1" applyNumberFormat="1" applyFont="1" applyFill="1" applyBorder="1" applyAlignment="1">
      <alignment horizontal="right" vertical="center"/>
    </xf>
    <xf numFmtId="10" fontId="36" fillId="0" borderId="48" xfId="1" quotePrefix="1" applyNumberFormat="1" applyFont="1" applyFill="1" applyBorder="1" applyAlignment="1">
      <alignment horizontal="right" vertical="center"/>
    </xf>
    <xf numFmtId="10" fontId="36" fillId="0" borderId="1" xfId="1" quotePrefix="1" applyNumberFormat="1" applyFont="1" applyFill="1" applyBorder="1" applyAlignment="1">
      <alignment horizontal="right" vertical="center"/>
    </xf>
    <xf numFmtId="10" fontId="36" fillId="0" borderId="49" xfId="1" quotePrefix="1" applyNumberFormat="1" applyFont="1" applyFill="1" applyBorder="1" applyAlignment="1">
      <alignment horizontal="right" vertical="center"/>
    </xf>
    <xf numFmtId="0" fontId="36" fillId="0" borderId="0" xfId="2" applyFont="1" applyFill="1" applyBorder="1" applyAlignment="1">
      <alignment horizontal="right"/>
    </xf>
    <xf numFmtId="0" fontId="36" fillId="0" borderId="0" xfId="2" applyFont="1" applyFill="1" applyBorder="1" applyAlignment="1">
      <alignment vertical="center"/>
    </xf>
    <xf numFmtId="10" fontId="36" fillId="0" borderId="0" xfId="2" applyNumberFormat="1" applyFont="1" applyFill="1" applyBorder="1" applyAlignment="1"/>
    <xf numFmtId="10" fontId="36" fillId="0" borderId="0" xfId="2" applyNumberFormat="1" applyFont="1" applyFill="1" applyBorder="1" applyAlignment="1">
      <alignment vertical="center"/>
    </xf>
    <xf numFmtId="10" fontId="36" fillId="12" borderId="0" xfId="1" applyNumberFormat="1" applyFont="1" applyFill="1" applyBorder="1">
      <alignment vertical="center"/>
    </xf>
    <xf numFmtId="0" fontId="36" fillId="0" borderId="1" xfId="2" applyFont="1" applyFill="1" applyBorder="1" applyAlignment="1">
      <alignment vertical="center"/>
    </xf>
    <xf numFmtId="0" fontId="36" fillId="0" borderId="38" xfId="2" applyFont="1" applyFill="1" applyBorder="1" applyAlignment="1">
      <alignment vertical="center"/>
    </xf>
    <xf numFmtId="0" fontId="36" fillId="0" borderId="38" xfId="2" applyFont="1" applyFill="1" applyBorder="1" applyAlignment="1"/>
    <xf numFmtId="10" fontId="36" fillId="0" borderId="38" xfId="2" applyNumberFormat="1" applyFont="1" applyFill="1" applyBorder="1" applyAlignment="1">
      <alignment vertical="center"/>
    </xf>
    <xf numFmtId="0" fontId="36" fillId="0" borderId="38" xfId="2" applyNumberFormat="1" applyFont="1" applyFill="1" applyBorder="1" applyAlignment="1" applyProtection="1">
      <alignment vertical="center"/>
    </xf>
    <xf numFmtId="10" fontId="36" fillId="0" borderId="38" xfId="1" applyNumberFormat="1" applyFont="1" applyFill="1" applyBorder="1" applyAlignment="1">
      <alignment vertical="center"/>
    </xf>
    <xf numFmtId="10" fontId="36" fillId="0" borderId="38" xfId="2" applyNumberFormat="1" applyFont="1" applyFill="1" applyBorder="1" applyAlignment="1"/>
    <xf numFmtId="0" fontId="36" fillId="0" borderId="38" xfId="2" applyNumberFormat="1" applyFont="1" applyFill="1" applyBorder="1" applyAlignment="1"/>
    <xf numFmtId="2" fontId="36" fillId="0" borderId="38" xfId="2" applyNumberFormat="1" applyFont="1" applyFill="1" applyBorder="1" applyAlignment="1">
      <alignment vertical="center"/>
    </xf>
    <xf numFmtId="0" fontId="36" fillId="0" borderId="38" xfId="2" applyFont="1" applyFill="1" applyBorder="1" applyAlignment="1">
      <alignment horizontal="left" indent="1"/>
    </xf>
    <xf numFmtId="0" fontId="36" fillId="0" borderId="40" xfId="2" applyFont="1" applyFill="1" applyBorder="1" applyAlignment="1"/>
    <xf numFmtId="10" fontId="36" fillId="0" borderId="48" xfId="4" applyNumberFormat="1" applyFont="1" applyFill="1" applyBorder="1" applyAlignment="1">
      <alignment vertical="center"/>
    </xf>
    <xf numFmtId="0" fontId="46" fillId="0" borderId="0" xfId="2" applyFont="1" applyFill="1" applyBorder="1" applyAlignment="1">
      <alignment vertical="center"/>
    </xf>
    <xf numFmtId="0" fontId="33" fillId="0" borderId="10" xfId="0" applyFont="1" applyBorder="1" applyAlignment="1">
      <alignment horizontal="right" vertical="center"/>
    </xf>
    <xf numFmtId="0" fontId="33" fillId="0" borderId="15" xfId="0" applyFont="1" applyBorder="1" applyAlignment="1">
      <alignment horizontal="right" vertical="center"/>
    </xf>
    <xf numFmtId="0" fontId="36" fillId="0" borderId="45" xfId="0" applyFont="1" applyBorder="1" applyAlignment="1">
      <alignment horizontal="left" vertical="center" wrapText="1"/>
    </xf>
    <xf numFmtId="0" fontId="36" fillId="11" borderId="15" xfId="0" applyFont="1" applyFill="1" applyBorder="1" applyAlignment="1">
      <alignment horizontal="right" vertical="center" wrapText="1"/>
    </xf>
    <xf numFmtId="0" fontId="36" fillId="11" borderId="39" xfId="0" applyFont="1" applyFill="1" applyBorder="1" applyAlignment="1">
      <alignment horizontal="right" vertical="center" wrapText="1"/>
    </xf>
    <xf numFmtId="0" fontId="33" fillId="0" borderId="39" xfId="0" applyFont="1" applyBorder="1" applyAlignment="1">
      <alignment horizontal="right" vertical="center"/>
    </xf>
    <xf numFmtId="0" fontId="36" fillId="0" borderId="41" xfId="0" applyFont="1" applyBorder="1" applyAlignment="1">
      <alignment horizontal="left" vertical="center" wrapText="1"/>
    </xf>
    <xf numFmtId="0" fontId="36" fillId="11" borderId="0" xfId="0" applyFont="1" applyFill="1" applyBorder="1" applyAlignment="1">
      <alignment horizontal="right" vertical="center" wrapText="1"/>
    </xf>
    <xf numFmtId="0" fontId="36" fillId="11" borderId="48" xfId="0" applyFont="1" applyFill="1" applyBorder="1" applyAlignment="1">
      <alignment horizontal="right" vertical="center" wrapText="1"/>
    </xf>
    <xf numFmtId="10" fontId="36" fillId="11" borderId="1" xfId="0" applyNumberFormat="1" applyFont="1" applyFill="1" applyBorder="1" applyAlignment="1">
      <alignment horizontal="right" vertical="center" wrapText="1"/>
    </xf>
    <xf numFmtId="10" fontId="36" fillId="11" borderId="49" xfId="0" applyNumberFormat="1" applyFont="1" applyFill="1" applyBorder="1" applyAlignment="1">
      <alignment horizontal="right" vertical="center" wrapText="1"/>
    </xf>
    <xf numFmtId="0" fontId="47" fillId="0" borderId="38" xfId="0" applyFont="1" applyFill="1" applyBorder="1" applyAlignment="1">
      <alignment vertical="center"/>
    </xf>
    <xf numFmtId="0" fontId="34" fillId="0" borderId="45" xfId="0" applyFont="1" applyFill="1" applyBorder="1" applyAlignment="1">
      <alignment vertical="center"/>
    </xf>
    <xf numFmtId="0" fontId="33" fillId="0" borderId="45" xfId="0" applyNumberFormat="1" applyFont="1" applyFill="1" applyBorder="1" applyAlignment="1">
      <alignment horizontal="right" vertical="center"/>
    </xf>
    <xf numFmtId="0" fontId="33" fillId="0" borderId="15" xfId="0" applyNumberFormat="1" applyFont="1" applyFill="1" applyBorder="1" applyAlignment="1">
      <alignment horizontal="right" vertical="center"/>
    </xf>
    <xf numFmtId="0" fontId="33" fillId="0" borderId="39" xfId="0" applyNumberFormat="1" applyFont="1" applyFill="1" applyBorder="1" applyAlignment="1">
      <alignment horizontal="right" vertical="center"/>
    </xf>
    <xf numFmtId="185" fontId="5" fillId="2" borderId="0" xfId="2" applyNumberFormat="1" applyFont="1" applyFill="1"/>
    <xf numFmtId="0" fontId="5" fillId="2" borderId="0" xfId="2" applyFont="1" applyFill="1" applyAlignment="1">
      <alignment horizontal="right"/>
    </xf>
    <xf numFmtId="177" fontId="5" fillId="13" borderId="4" xfId="3" applyNumberFormat="1" applyFont="1" applyFill="1" applyBorder="1">
      <alignment horizontal="right" vertical="center"/>
    </xf>
    <xf numFmtId="177" fontId="5" fillId="13" borderId="3" xfId="3" applyNumberFormat="1" applyFont="1" applyFill="1" applyBorder="1">
      <alignment horizontal="right" vertical="center"/>
    </xf>
    <xf numFmtId="181" fontId="5" fillId="2" borderId="0" xfId="2" applyNumberFormat="1" applyFont="1" applyFill="1"/>
    <xf numFmtId="181" fontId="5" fillId="5" borderId="18" xfId="3" applyNumberFormat="1" applyFont="1" applyFill="1" applyBorder="1">
      <alignment horizontal="right" vertical="center"/>
    </xf>
    <xf numFmtId="185" fontId="5" fillId="4" borderId="3" xfId="3" applyNumberFormat="1" applyFont="1" applyFill="1" applyBorder="1">
      <alignment horizontal="right" vertical="center"/>
    </xf>
    <xf numFmtId="185" fontId="5" fillId="2" borderId="28" xfId="2" applyNumberFormat="1" applyFont="1" applyFill="1" applyBorder="1"/>
    <xf numFmtId="0" fontId="27" fillId="2" borderId="0" xfId="2" applyFont="1" applyFill="1" applyBorder="1" applyProtection="1"/>
    <xf numFmtId="179" fontId="5" fillId="0" borderId="17" xfId="3" applyNumberFormat="1" applyFont="1" applyFill="1" applyBorder="1">
      <alignment horizontal="right" vertical="center"/>
    </xf>
    <xf numFmtId="176" fontId="6" fillId="13" borderId="11" xfId="3" applyFont="1" applyFill="1" applyBorder="1">
      <alignment horizontal="right" vertical="center"/>
    </xf>
    <xf numFmtId="176" fontId="6" fillId="13" borderId="17" xfId="3" applyFont="1" applyFill="1" applyBorder="1">
      <alignment horizontal="right" vertical="center"/>
    </xf>
    <xf numFmtId="176" fontId="6" fillId="13" borderId="22" xfId="3" applyFont="1" applyFill="1" applyBorder="1">
      <alignment horizontal="right" vertical="center"/>
    </xf>
    <xf numFmtId="176" fontId="6" fillId="13" borderId="22" xfId="2" applyNumberFormat="1" applyFont="1" applyFill="1" applyBorder="1"/>
    <xf numFmtId="0" fontId="38" fillId="14" borderId="0" xfId="0" applyFont="1" applyFill="1" applyBorder="1" applyAlignment="1">
      <alignment horizontal="center" vertical="center"/>
    </xf>
    <xf numFmtId="176" fontId="5" fillId="13" borderId="3" xfId="3" applyFont="1" applyFill="1" applyBorder="1">
      <alignment horizontal="right" vertical="center"/>
    </xf>
    <xf numFmtId="176" fontId="5" fillId="13" borderId="8" xfId="3" applyFont="1" applyFill="1" applyBorder="1">
      <alignment horizontal="right" vertical="center"/>
    </xf>
    <xf numFmtId="179" fontId="5" fillId="13" borderId="8" xfId="3" applyNumberFormat="1" applyFont="1" applyFill="1" applyBorder="1">
      <alignment horizontal="right" vertical="center"/>
    </xf>
    <xf numFmtId="179" fontId="5" fillId="13" borderId="3" xfId="3" applyNumberFormat="1" applyFont="1" applyFill="1" applyBorder="1">
      <alignment horizontal="right" vertical="center"/>
    </xf>
    <xf numFmtId="0" fontId="0" fillId="0" borderId="0" xfId="0" applyAlignment="1">
      <alignment vertical="center"/>
    </xf>
    <xf numFmtId="0" fontId="41" fillId="0" borderId="0" xfId="0" applyFont="1" applyAlignment="1">
      <alignment vertical="center"/>
    </xf>
  </cellXfs>
  <cellStyles count="9">
    <cellStyle name="百分比" xfId="1" builtinId="5"/>
    <cellStyle name="百分比 2" xfId="4"/>
    <cellStyle name="常规" xfId="0" builtinId="0"/>
    <cellStyle name="常规 2" xfId="2"/>
    <cellStyle name="常规 2 2" xfId="6"/>
    <cellStyle name="常规 3" xfId="7"/>
    <cellStyle name="历史百分比" xfId="5"/>
    <cellStyle name="历史数据" xfId="3"/>
    <cellStyle name="千位分隔" xfId="8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[2]工商银行!$D$373</c:f>
              <c:strCache>
                <c:ptCount val="1"/>
                <c:pt idx="0">
                  <c:v>不良生成额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[2]工商银行!$E$372:$K$372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2016H</c:v>
                </c:pt>
                <c:pt idx="5">
                  <c:v>2016</c:v>
                </c:pt>
                <c:pt idx="6">
                  <c:v>2017H</c:v>
                </c:pt>
              </c:strCache>
            </c:strRef>
          </c:cat>
          <c:val>
            <c:numRef>
              <c:f>[2]工商银行!$E$373:$K$373</c:f>
              <c:numCache>
                <c:formatCode>General</c:formatCode>
                <c:ptCount val="7"/>
                <c:pt idx="0">
                  <c:v>90.919999999999987</c:v>
                </c:pt>
                <c:pt idx="1">
                  <c:v>356.14</c:v>
                </c:pt>
                <c:pt idx="2">
                  <c:v>691.72</c:v>
                </c:pt>
                <c:pt idx="3">
                  <c:v>1153.17</c:v>
                </c:pt>
                <c:pt idx="4">
                  <c:v>589.32999999999993</c:v>
                </c:pt>
                <c:pt idx="5">
                  <c:v>1064.2700000000002</c:v>
                </c:pt>
                <c:pt idx="6">
                  <c:v>541.1099999999999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7-4EE4-BAB3-4A822337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286368"/>
        <c:axId val="1255279480"/>
      </c:barChart>
      <c:lineChart>
        <c:grouping val="standard"/>
        <c:varyColors val="0"/>
        <c:ser>
          <c:idx val="1"/>
          <c:order val="1"/>
          <c:tx>
            <c:strRef>
              <c:f>[2]工商银行!$D$374</c:f>
              <c:strCache>
                <c:ptCount val="1"/>
                <c:pt idx="0">
                  <c:v>不良生成率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[2]工商银行!$E$372:$K$372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2016H</c:v>
                </c:pt>
                <c:pt idx="5">
                  <c:v>2016</c:v>
                </c:pt>
                <c:pt idx="6">
                  <c:v>2017H</c:v>
                </c:pt>
              </c:strCache>
            </c:strRef>
          </c:cat>
          <c:val>
            <c:numRef>
              <c:f>[2]工商银行!$E$374:$K$374</c:f>
              <c:numCache>
                <c:formatCode>General</c:formatCode>
                <c:ptCount val="7"/>
                <c:pt idx="0">
                  <c:v>1.1673026360471833E-3</c:v>
                </c:pt>
                <c:pt idx="1">
                  <c:v>4.0453482470763401E-3</c:v>
                </c:pt>
                <c:pt idx="2">
                  <c:v>6.9713155339639482E-3</c:v>
                </c:pt>
                <c:pt idx="3">
                  <c:v>1.0458329248414546E-2</c:v>
                </c:pt>
                <c:pt idx="4">
                  <c:v>#N/A</c:v>
                </c:pt>
                <c:pt idx="5">
                  <c:v>8.9183645388523341E-3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7-4EE4-BAB3-4A822337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280464"/>
        <c:axId val="1255278824"/>
      </c:lineChart>
      <c:catAx>
        <c:axId val="12552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255279480"/>
        <c:crosses val="autoZero"/>
        <c:auto val="1"/>
        <c:lblAlgn val="ctr"/>
        <c:lblOffset val="100"/>
        <c:noMultiLvlLbl val="0"/>
      </c:catAx>
      <c:valAx>
        <c:axId val="1255279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255286368"/>
        <c:crosses val="autoZero"/>
        <c:crossBetween val="between"/>
      </c:valAx>
      <c:valAx>
        <c:axId val="1255278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255280464"/>
        <c:crosses val="max"/>
        <c:crossBetween val="between"/>
      </c:valAx>
      <c:catAx>
        <c:axId val="125528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5278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Sheet1!$D$791</c:f>
              <c:strCache>
                <c:ptCount val="1"/>
                <c:pt idx="0">
                  <c:v>营业收入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Sheet1!$E$790:$J$790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Sheet1!$E$791:$J$791</c:f>
              <c:numCache>
                <c:formatCode>_(* #,##0.00_);_(* \(#,##0.00\);_(* "-"??_);_(@_)</c:formatCode>
                <c:ptCount val="6"/>
                <c:pt idx="0">
                  <c:v>5369.45</c:v>
                </c:pt>
                <c:pt idx="1">
                  <c:v>5896.37</c:v>
                </c:pt>
                <c:pt idx="2">
                  <c:v>6588.92</c:v>
                </c:pt>
                <c:pt idx="3">
                  <c:v>6976.47</c:v>
                </c:pt>
                <c:pt idx="4">
                  <c:v>6758.91</c:v>
                </c:pt>
                <c:pt idx="5">
                  <c:v>3621.51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C-492F-8905-CBBDE5F2299C}"/>
            </c:ext>
          </c:extLst>
        </c:ser>
        <c:ser>
          <c:idx val="1"/>
          <c:order val="1"/>
          <c:tx>
            <c:strRef>
              <c:f>Sheet1!$D$792</c:f>
              <c:strCache>
                <c:ptCount val="1"/>
                <c:pt idx="0">
                  <c:v>归母净利润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Sheet1!$E$790:$J$790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Sheet1!$E$792:$J$792</c:f>
              <c:numCache>
                <c:formatCode>_(* #,##0.00_);_(* \(#,##0.00\);_(* "-"??_);_(@_)</c:formatCode>
                <c:ptCount val="6"/>
                <c:pt idx="0">
                  <c:v>2385.3200000000002</c:v>
                </c:pt>
                <c:pt idx="1">
                  <c:v>2626.49</c:v>
                </c:pt>
                <c:pt idx="2">
                  <c:v>2758.11</c:v>
                </c:pt>
                <c:pt idx="3">
                  <c:v>2771.31</c:v>
                </c:pt>
                <c:pt idx="4">
                  <c:v>2782.49</c:v>
                </c:pt>
                <c:pt idx="5">
                  <c:v>1529.95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C-492F-8905-CBBDE5F22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4334880"/>
        <c:axId val="-554324000"/>
      </c:barChart>
      <c:lineChart>
        <c:grouping val="standard"/>
        <c:varyColors val="0"/>
        <c:ser>
          <c:idx val="2"/>
          <c:order val="2"/>
          <c:tx>
            <c:strRef>
              <c:f>Sheet1!$D$793</c:f>
              <c:strCache>
                <c:ptCount val="1"/>
                <c:pt idx="0">
                  <c:v>营业收入同比增速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Sheet1!$E$790:$J$790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Sheet1!$E$793:$J$793</c:f>
              <c:numCache>
                <c:formatCode>0.00%</c:formatCode>
                <c:ptCount val="6"/>
                <c:pt idx="0">
                  <c:v>0.12990000000000002</c:v>
                </c:pt>
                <c:pt idx="1">
                  <c:v>9.8100000000000007E-2</c:v>
                </c:pt>
                <c:pt idx="2">
                  <c:v>0.11749999999999999</c:v>
                </c:pt>
                <c:pt idx="3">
                  <c:v>5.8799999999999998E-2</c:v>
                </c:pt>
                <c:pt idx="4">
                  <c:v>-3.1200000000000002E-2</c:v>
                </c:pt>
                <c:pt idx="5">
                  <c:v>-0.46418727279990413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C-492F-8905-CBBDE5F2299C}"/>
            </c:ext>
          </c:extLst>
        </c:ser>
        <c:ser>
          <c:idx val="3"/>
          <c:order val="3"/>
          <c:tx>
            <c:strRef>
              <c:f>Sheet1!$D$794</c:f>
              <c:strCache>
                <c:ptCount val="1"/>
                <c:pt idx="0">
                  <c:v>归母净利润同比增速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Sheet1!$E$790:$J$790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Sheet1!$E$794:$J$794</c:f>
              <c:numCache>
                <c:formatCode>0.00%</c:formatCode>
                <c:ptCount val="6"/>
                <c:pt idx="0">
                  <c:v>0.14529999999999998</c:v>
                </c:pt>
                <c:pt idx="1">
                  <c:v>0.1011</c:v>
                </c:pt>
                <c:pt idx="2">
                  <c:v>5.0099999999999999E-2</c:v>
                </c:pt>
                <c:pt idx="3">
                  <c:v>4.7999999999999996E-3</c:v>
                </c:pt>
                <c:pt idx="4">
                  <c:v>4.0000000000000001E-3</c:v>
                </c:pt>
                <c:pt idx="5">
                  <c:v>-0.99086902594146675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6C-492F-8905-CBBDE5F22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4332704"/>
        <c:axId val="-554322912"/>
      </c:lineChart>
      <c:catAx>
        <c:axId val="-5543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554324000"/>
        <c:crosses val="autoZero"/>
        <c:auto val="1"/>
        <c:lblAlgn val="ctr"/>
        <c:lblOffset val="100"/>
        <c:noMultiLvlLbl val="0"/>
      </c:catAx>
      <c:valAx>
        <c:axId val="-554324000"/>
        <c:scaling>
          <c:orientation val="minMax"/>
        </c:scaling>
        <c:delete val="0"/>
        <c:axPos val="l"/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554334880"/>
        <c:crosses val="autoZero"/>
        <c:crossBetween val="between"/>
      </c:valAx>
      <c:valAx>
        <c:axId val="-554322912"/>
        <c:scaling>
          <c:orientation val="minMax"/>
        </c:scaling>
        <c:delete val="0"/>
        <c:axPos val="r"/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554332704"/>
        <c:crosses val="max"/>
        <c:crossBetween val="between"/>
      </c:valAx>
      <c:catAx>
        <c:axId val="-554332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55432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7641294838145237E-2"/>
          <c:y val="5.0925925925925923E-2"/>
          <c:w val="0.87180314960629923"/>
          <c:h val="0.8068441965587632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Sheet1!$D$795</c:f>
              <c:strCache>
                <c:ptCount val="1"/>
                <c:pt idx="0">
                  <c:v>净利息收入占比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Sheet1!$E$790:$J$790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Sheet1!$E$795:$J$795</c:f>
              <c:numCache>
                <c:formatCode>0.00%</c:formatCode>
                <c:ptCount val="6"/>
                <c:pt idx="0">
                  <c:v>0.77815791189041705</c:v>
                </c:pt>
                <c:pt idx="1">
                  <c:v>0.75187785027059029</c:v>
                </c:pt>
                <c:pt idx="2">
                  <c:v>0.74901804848138998</c:v>
                </c:pt>
                <c:pt idx="3">
                  <c:v>0.72797130927245435</c:v>
                </c:pt>
                <c:pt idx="4">
                  <c:v>0.6981096064306227</c:v>
                </c:pt>
                <c:pt idx="5">
                  <c:v>0.69286568309903873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C-4662-85A8-CA5672624E96}"/>
            </c:ext>
          </c:extLst>
        </c:ser>
        <c:ser>
          <c:idx val="1"/>
          <c:order val="1"/>
          <c:tx>
            <c:strRef>
              <c:f>Sheet1!$D$796</c:f>
              <c:strCache>
                <c:ptCount val="1"/>
                <c:pt idx="0">
                  <c:v>非息收入占比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Sheet1!$E$790:$J$790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Sheet1!$E$796:$J$796</c:f>
              <c:numCache>
                <c:formatCode>0.00%</c:formatCode>
                <c:ptCount val="6"/>
                <c:pt idx="0">
                  <c:v>0.22184208810958295</c:v>
                </c:pt>
                <c:pt idx="1">
                  <c:v>0.24812214972940971</c:v>
                </c:pt>
                <c:pt idx="2">
                  <c:v>0.25098195151861002</c:v>
                </c:pt>
                <c:pt idx="3">
                  <c:v>0.27202869072754565</c:v>
                </c:pt>
                <c:pt idx="4">
                  <c:v>0.3018903935693773</c:v>
                </c:pt>
                <c:pt idx="5">
                  <c:v>0.30713431690096127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C-4662-85A8-CA567262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4789536"/>
        <c:axId val="1644790080"/>
      </c:barChart>
      <c:catAx>
        <c:axId val="16447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4790080"/>
        <c:crosses val="autoZero"/>
        <c:auto val="1"/>
        <c:lblAlgn val="ctr"/>
        <c:lblOffset val="100"/>
        <c:noMultiLvlLbl val="0"/>
      </c:catAx>
      <c:valAx>
        <c:axId val="1644790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47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54262494949779"/>
          <c:y val="0.92634259259259255"/>
          <c:w val="0.77188307056629202"/>
          <c:h val="6.902777777777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_GB2312" panose="02010609030101010101" pitchFamily="49" charset="-122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3225495846716"/>
          <c:y val="0.17636137224320864"/>
          <c:w val="0.83133305790229228"/>
          <c:h val="0.70757477211155162"/>
        </c:manualLayout>
      </c:layout>
      <c:lineChart>
        <c:grouping val="standard"/>
        <c:varyColors val="0"/>
        <c:ser>
          <c:idx val="0"/>
          <c:order val="0"/>
          <c:tx>
            <c:strRef>
              <c:f>Sheet1!$D$832</c:f>
              <c:strCache>
                <c:ptCount val="1"/>
                <c:pt idx="0">
                  <c:v>贷款及垫款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Sheet1!$E$831:$K$831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Sheet1!$E$832:$K$832</c:f>
              <c:numCache>
                <c:formatCode>0.00%</c:formatCode>
                <c:ptCount val="7"/>
                <c:pt idx="0">
                  <c:v>0.48929328601966338</c:v>
                </c:pt>
                <c:pt idx="1">
                  <c:v>0.51176350128704506</c:v>
                </c:pt>
                <c:pt idx="2">
                  <c:v>0.52250240454211616</c:v>
                </c:pt>
                <c:pt idx="3">
                  <c:v>0.52467030290259509</c:v>
                </c:pt>
                <c:pt idx="4">
                  <c:v>0.5289470037305386</c:v>
                </c:pt>
                <c:pt idx="5">
                  <c:v>0.53273768701915147</c:v>
                </c:pt>
                <c:pt idx="6">
                  <c:v>0.53105634441515082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F-43BE-9124-48B2B16455C4}"/>
            </c:ext>
          </c:extLst>
        </c:ser>
        <c:ser>
          <c:idx val="1"/>
          <c:order val="1"/>
          <c:tx>
            <c:strRef>
              <c:f>Sheet1!$D$833</c:f>
              <c:strCache>
                <c:ptCount val="1"/>
                <c:pt idx="0">
                  <c:v>同业资产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Sheet1!$E$831:$K$831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Sheet1!$E$833:$K$833</c:f>
              <c:numCache>
                <c:formatCode>0.00%</c:formatCode>
                <c:ptCount val="7"/>
                <c:pt idx="0">
                  <c:v>6.7324956703021077E-2</c:v>
                </c:pt>
                <c:pt idx="1">
                  <c:v>5.5497450225587067E-2</c:v>
                </c:pt>
                <c:pt idx="2">
                  <c:v>6.0710376195423646E-2</c:v>
                </c:pt>
                <c:pt idx="3">
                  <c:v>7.5648025329381918E-2</c:v>
                </c:pt>
                <c:pt idx="4">
                  <c:v>6.4344489734027441E-2</c:v>
                </c:pt>
                <c:pt idx="5">
                  <c:v>6.241778738158571E-2</c:v>
                </c:pt>
                <c:pt idx="6">
                  <c:v>7.0466949851858071E-2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F-43BE-9124-48B2B16455C4}"/>
            </c:ext>
          </c:extLst>
        </c:ser>
        <c:ser>
          <c:idx val="2"/>
          <c:order val="2"/>
          <c:tx>
            <c:strRef>
              <c:f>Sheet1!$D$834</c:f>
              <c:strCache>
                <c:ptCount val="1"/>
                <c:pt idx="0">
                  <c:v>债券类投资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Sheet1!$E$831:$K$831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Sheet1!$E$834:$K$834</c:f>
              <c:numCache>
                <c:formatCode>0.00%</c:formatCode>
                <c:ptCount val="7"/>
                <c:pt idx="0">
                  <c:v>0.21201265495689631</c:v>
                </c:pt>
                <c:pt idx="1">
                  <c:v>0.21132299440229474</c:v>
                </c:pt>
                <c:pt idx="2">
                  <c:v>0.19900608215846002</c:v>
                </c:pt>
                <c:pt idx="3">
                  <c:v>0.20971932184830283</c:v>
                </c:pt>
                <c:pt idx="4">
                  <c:v>0.21501209851240391</c:v>
                </c:pt>
                <c:pt idx="5">
                  <c:v>0.2110159608520977</c:v>
                </c:pt>
                <c:pt idx="6">
                  <c:v>0.20483505438533739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F-43BE-9124-48B2B16455C4}"/>
            </c:ext>
          </c:extLst>
        </c:ser>
        <c:ser>
          <c:idx val="3"/>
          <c:order val="3"/>
          <c:tx>
            <c:strRef>
              <c:f>Sheet1!$D$835</c:f>
              <c:strCache>
                <c:ptCount val="1"/>
                <c:pt idx="0">
                  <c:v>应收款项类投资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Sheet1!$E$831:$K$831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Sheet1!$E$835:$K$835</c:f>
              <c:numCache>
                <c:formatCode>0.00%</c:formatCode>
                <c:ptCount val="7"/>
                <c:pt idx="0">
                  <c:v>2.0790701654186585E-2</c:v>
                </c:pt>
                <c:pt idx="1">
                  <c:v>1.7152566541732868E-2</c:v>
                </c:pt>
                <c:pt idx="2">
                  <c:v>1.6095669893085151E-2</c:v>
                </c:pt>
                <c:pt idx="3">
                  <c:v>1.5855312389406826E-2</c:v>
                </c:pt>
                <c:pt idx="4">
                  <c:v>1.207137594089471E-2</c:v>
                </c:pt>
                <c:pt idx="5">
                  <c:v>1.6447944295058615E-2</c:v>
                </c:pt>
                <c:pt idx="6">
                  <c:v>1.347579290246635E-2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F-43BE-9124-48B2B16455C4}"/>
            </c:ext>
          </c:extLst>
        </c:ser>
        <c:ser>
          <c:idx val="4"/>
          <c:order val="4"/>
          <c:tx>
            <c:strRef>
              <c:f>Sheet1!$D$836</c:f>
              <c:strCache>
                <c:ptCount val="1"/>
                <c:pt idx="0">
                  <c:v>投资类资产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Sheet1!$E$831:$K$831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Sheet1!$E$836:$K$836</c:f>
              <c:numCache>
                <c:formatCode>0.00%</c:formatCode>
                <c:ptCount val="7"/>
                <c:pt idx="0">
                  <c:v>0.2328033566110829</c:v>
                </c:pt>
                <c:pt idx="1">
                  <c:v>0.2284755609440276</c:v>
                </c:pt>
                <c:pt idx="2">
                  <c:v>0.21510175205154516</c:v>
                </c:pt>
                <c:pt idx="3">
                  <c:v>0.22557463423770965</c:v>
                </c:pt>
                <c:pt idx="4">
                  <c:v>0.22708347445329863</c:v>
                </c:pt>
                <c:pt idx="5">
                  <c:v>0.22746390514715631</c:v>
                </c:pt>
                <c:pt idx="6">
                  <c:v>0.21831084728780373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1F-43BE-9124-48B2B1645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793040"/>
        <c:axId val="-32801200"/>
      </c:lineChart>
      <c:catAx>
        <c:axId val="-327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801200"/>
        <c:crosses val="autoZero"/>
        <c:auto val="1"/>
        <c:lblAlgn val="ctr"/>
        <c:lblOffset val="100"/>
        <c:noMultiLvlLbl val="0"/>
      </c:catAx>
      <c:valAx>
        <c:axId val="-328012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7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229990604669303"/>
          <c:y val="3.0018755813179337E-2"/>
          <c:w val="0.72342417544460313"/>
          <c:h val="0.24722013562159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Sheet1!$D$859</c:f>
              <c:strCache>
                <c:ptCount val="1"/>
                <c:pt idx="0">
                  <c:v>存款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Sheet1!$E$858:$K$858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Sheet1!$E$859:$K$859</c:f>
              <c:numCache>
                <c:formatCode>0.00%</c:formatCode>
                <c:ptCount val="7"/>
                <c:pt idx="0">
                  <c:v>0.83118747090093581</c:v>
                </c:pt>
                <c:pt idx="1">
                  <c:v>0.82887836352134159</c:v>
                </c:pt>
                <c:pt idx="2">
                  <c:v>0.81564972962067317</c:v>
                </c:pt>
                <c:pt idx="3">
                  <c:v>0.79777209963653251</c:v>
                </c:pt>
                <c:pt idx="4">
                  <c:v>0.80453240375946999</c:v>
                </c:pt>
                <c:pt idx="5">
                  <c:v>0.81211887244796743</c:v>
                </c:pt>
                <c:pt idx="6">
                  <c:v>0.80998327670612769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1-4B09-881B-370A846D02A0}"/>
            </c:ext>
          </c:extLst>
        </c:ser>
        <c:ser>
          <c:idx val="1"/>
          <c:order val="1"/>
          <c:tx>
            <c:strRef>
              <c:f>Sheet1!$D$860</c:f>
              <c:strCache>
                <c:ptCount val="1"/>
                <c:pt idx="0">
                  <c:v>同业负债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Sheet1!$E$858:$K$858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Sheet1!$E$860:$K$860</c:f>
              <c:numCache>
                <c:formatCode>0.00%</c:formatCode>
                <c:ptCount val="7"/>
                <c:pt idx="0">
                  <c:v>0.10506850411709494</c:v>
                </c:pt>
                <c:pt idx="1">
                  <c:v>8.8924162419471681E-2</c:v>
                </c:pt>
                <c:pt idx="2">
                  <c:v>0.10067799181959465</c:v>
                </c:pt>
                <c:pt idx="3">
                  <c:v>0.12754263860901183</c:v>
                </c:pt>
                <c:pt idx="4">
                  <c:v>0.11762470672864749</c:v>
                </c:pt>
                <c:pt idx="5">
                  <c:v>0.11133656591337739</c:v>
                </c:pt>
                <c:pt idx="6">
                  <c:v>0.10632909732197349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1-4B09-881B-370A846D02A0}"/>
            </c:ext>
          </c:extLst>
        </c:ser>
        <c:ser>
          <c:idx val="2"/>
          <c:order val="2"/>
          <c:tx>
            <c:strRef>
              <c:f>Sheet1!$D$861</c:f>
              <c:strCache>
                <c:ptCount val="1"/>
                <c:pt idx="0">
                  <c:v>应付债券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Sheet1!$E$858:$K$858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Sheet1!$E$861:$K$861</c:f>
              <c:numCache>
                <c:formatCode>0.00%</c:formatCode>
                <c:ptCount val="7"/>
                <c:pt idx="0">
                  <c:v>1.4145815967312302E-2</c:v>
                </c:pt>
                <c:pt idx="1">
                  <c:v>1.4344002187389753E-2</c:v>
                </c:pt>
                <c:pt idx="2">
                  <c:v>1.4659211732990002E-2</c:v>
                </c:pt>
                <c:pt idx="3">
                  <c:v>1.5023669891820185E-2</c:v>
                </c:pt>
                <c:pt idx="4">
                  <c:v>1.6155233443139051E-2</c:v>
                </c:pt>
                <c:pt idx="5">
                  <c:v>1.6385370668765241E-2</c:v>
                </c:pt>
                <c:pt idx="6">
                  <c:v>1.7587563510787954E-2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1-4B09-881B-370A846D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792496"/>
        <c:axId val="-32800656"/>
      </c:lineChart>
      <c:catAx>
        <c:axId val="-327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800656"/>
        <c:crosses val="autoZero"/>
        <c:auto val="1"/>
        <c:lblAlgn val="ctr"/>
        <c:lblOffset val="100"/>
        <c:noMultiLvlLbl val="0"/>
      </c:catAx>
      <c:valAx>
        <c:axId val="-3280065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7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9492563429571"/>
          <c:y val="0.12483814523184604"/>
          <c:w val="0.85334951881014875"/>
          <c:h val="0.66185914260717416"/>
        </c:manualLayout>
      </c:layout>
      <c:lineChart>
        <c:grouping val="standard"/>
        <c:varyColors val="0"/>
        <c:ser>
          <c:idx val="0"/>
          <c:order val="0"/>
          <c:tx>
            <c:strRef>
              <c:f>Sheet1!$D$903</c:f>
              <c:strCache>
                <c:ptCount val="1"/>
                <c:pt idx="0">
                  <c:v>公司贷款占比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Sheet1!$E$902:$J$902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Sheet1!$E$903:$J$903</c:f>
              <c:numCache>
                <c:formatCode>0.00%</c:formatCode>
                <c:ptCount val="6"/>
                <c:pt idx="0">
                  <c:v>0.71930935339400792</c:v>
                </c:pt>
                <c:pt idx="1">
                  <c:v>0.71016422078022856</c:v>
                </c:pt>
                <c:pt idx="2">
                  <c:v>0.69040118603368605</c:v>
                </c:pt>
                <c:pt idx="3">
                  <c:v>0.65945233346288501</c:v>
                </c:pt>
                <c:pt idx="4">
                  <c:v>0.62348012682388987</c:v>
                </c:pt>
                <c:pt idx="5">
                  <c:v>0.64385472311984737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F-45C0-9579-B60E5BBB18AB}"/>
            </c:ext>
          </c:extLst>
        </c:ser>
        <c:ser>
          <c:idx val="1"/>
          <c:order val="1"/>
          <c:tx>
            <c:strRef>
              <c:f>Sheet1!$D$904</c:f>
              <c:strCache>
                <c:ptCount val="1"/>
                <c:pt idx="0">
                  <c:v>个人贷款占比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Sheet1!$E$902:$J$902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Sheet1!$E$904:$J$904</c:f>
              <c:numCache>
                <c:formatCode>0.00%</c:formatCode>
                <c:ptCount val="6"/>
                <c:pt idx="0">
                  <c:v>0.25978907485632163</c:v>
                </c:pt>
                <c:pt idx="1">
                  <c:v>0.2748939921030995</c:v>
                </c:pt>
                <c:pt idx="2">
                  <c:v>0.27783176470940335</c:v>
                </c:pt>
                <c:pt idx="3">
                  <c:v>0.29680077858352305</c:v>
                </c:pt>
                <c:pt idx="4">
                  <c:v>0.32137692364603215</c:v>
                </c:pt>
                <c:pt idx="5">
                  <c:v>0.32995968746080767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F-45C0-9579-B60E5BBB18AB}"/>
            </c:ext>
          </c:extLst>
        </c:ser>
        <c:ser>
          <c:idx val="2"/>
          <c:order val="2"/>
          <c:tx>
            <c:strRef>
              <c:f>Sheet1!$D$905</c:f>
              <c:strCache>
                <c:ptCount val="1"/>
                <c:pt idx="0">
                  <c:v>票据贴现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Sheet1!$E$902:$J$902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Sheet1!$E$905:$J$905</c:f>
              <c:numCache>
                <c:formatCode>0.00%</c:formatCode>
                <c:ptCount val="6"/>
                <c:pt idx="0">
                  <c:v>2.0901571749670479E-2</c:v>
                </c:pt>
                <c:pt idx="1">
                  <c:v>1.4941787116671875E-2</c:v>
                </c:pt>
                <c:pt idx="2">
                  <c:v>3.1767049256910568E-2</c:v>
                </c:pt>
                <c:pt idx="3">
                  <c:v>4.374688795359203E-2</c:v>
                </c:pt>
                <c:pt idx="4">
                  <c:v>5.5142949530077937E-2</c:v>
                </c:pt>
                <c:pt idx="5">
                  <c:v>2.6185589419344957E-2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F-45C0-9579-B60E5BBB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2624"/>
        <c:axId val="-32787600"/>
      </c:lineChart>
      <c:catAx>
        <c:axId val="-328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787600"/>
        <c:crosses val="autoZero"/>
        <c:auto val="1"/>
        <c:lblAlgn val="ctr"/>
        <c:lblOffset val="100"/>
        <c:noMultiLvlLbl val="0"/>
      </c:catAx>
      <c:valAx>
        <c:axId val="-32787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8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Sheet1!$D$951:$J$951</c:f>
              <c:strCache>
                <c:ptCount val="7"/>
                <c:pt idx="0">
                  <c:v>2014</c:v>
                </c:pt>
                <c:pt idx="1">
                  <c:v>2015H</c:v>
                </c:pt>
                <c:pt idx="2">
                  <c:v>2015</c:v>
                </c:pt>
                <c:pt idx="3">
                  <c:v>2016H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Sheet1!$D$952:$J$952</c:f>
              <c:numCache>
                <c:formatCode>0.00%</c:formatCode>
                <c:ptCount val="7"/>
                <c:pt idx="0">
                  <c:v>2.6599999999999999E-2</c:v>
                </c:pt>
                <c:pt idx="1">
                  <c:v>2.53E-2</c:v>
                </c:pt>
                <c:pt idx="2">
                  <c:v>2.47E-2</c:v>
                </c:pt>
                <c:pt idx="3">
                  <c:v>2.2100000000000002E-2</c:v>
                </c:pt>
                <c:pt idx="4">
                  <c:v>2.1600000000000001E-2</c:v>
                </c:pt>
                <c:pt idx="5">
                  <c:v>2.12E-2</c:v>
                </c:pt>
                <c:pt idx="6">
                  <c:v>2.1600000000000001E-2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D-41FB-B39D-8D0AACED6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0165776"/>
        <c:axId val="-550153808"/>
      </c:lineChart>
      <c:catAx>
        <c:axId val="-5501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550153808"/>
        <c:crosses val="autoZero"/>
        <c:auto val="1"/>
        <c:lblAlgn val="ctr"/>
        <c:lblOffset val="100"/>
        <c:noMultiLvlLbl val="0"/>
      </c:catAx>
      <c:valAx>
        <c:axId val="-55015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5501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576262</xdr:colOff>
      <xdr:row>313</xdr:row>
      <xdr:rowOff>61912</xdr:rowOff>
    </xdr:from>
    <xdr:to>
      <xdr:col>18</xdr:col>
      <xdr:colOff>0</xdr:colOff>
      <xdr:row>326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8F05ED-0656-473C-B02A-9EA5A9A14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799</xdr:row>
      <xdr:rowOff>0</xdr:rowOff>
    </xdr:from>
    <xdr:to>
      <xdr:col>8</xdr:col>
      <xdr:colOff>605347</xdr:colOff>
      <xdr:row>812</xdr:row>
      <xdr:rowOff>30738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AAB2AD-BAD8-4E10-B948-2A25FB5F5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547686</xdr:colOff>
      <xdr:row>800</xdr:row>
      <xdr:rowOff>19048</xdr:rowOff>
    </xdr:from>
    <xdr:to>
      <xdr:col>15</xdr:col>
      <xdr:colOff>16667</xdr:colOff>
      <xdr:row>812</xdr:row>
      <xdr:rowOff>9523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16B16E8-3638-4C8F-8068-95BB62BE0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870</xdr:row>
      <xdr:rowOff>0</xdr:rowOff>
    </xdr:from>
    <xdr:to>
      <xdr:col>7</xdr:col>
      <xdr:colOff>519115</xdr:colOff>
      <xdr:row>885</xdr:row>
      <xdr:rowOff>37041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DB37840-76F0-401C-85FB-18EE3FDBB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139173</xdr:colOff>
      <xdr:row>870</xdr:row>
      <xdr:rowOff>38098</xdr:rowOff>
    </xdr:from>
    <xdr:to>
      <xdr:col>12</xdr:col>
      <xdr:colOff>658286</xdr:colOff>
      <xdr:row>885</xdr:row>
      <xdr:rowOff>17990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56AD31D-2AFB-4698-8827-A08FB5C04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233363</xdr:colOff>
      <xdr:row>907</xdr:row>
      <xdr:rowOff>80962</xdr:rowOff>
    </xdr:from>
    <xdr:to>
      <xdr:col>13</xdr:col>
      <xdr:colOff>456702</xdr:colOff>
      <xdr:row>921</xdr:row>
      <xdr:rowOff>129738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4DE9294-3196-4144-AB43-1F154174F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314326</xdr:colOff>
      <xdr:row>946</xdr:row>
      <xdr:rowOff>9525</xdr:rowOff>
    </xdr:from>
    <xdr:to>
      <xdr:col>16</xdr:col>
      <xdr:colOff>133351</xdr:colOff>
      <xdr:row>955</xdr:row>
      <xdr:rowOff>101134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F52E417-FEBC-4CB9-BEF1-8241E0EC0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gch/Desktop/&#25991;&#20214;&#22841;/&#22823;&#25968;&#25454;&#24211;/&#25968;&#25454;&#24211;&#26032;&#29256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gch/Desktop/&#19996;&#21556;&#38134;&#34892;&#21327;&#20316;&#25991;&#20214;&#22841;/trunk/&#22823;&#25968;&#25454;&#24211;/&#25968;&#25454;&#24211;&#26032;&#2925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aualaccmdiv"/>
      <definedName name="s_div_cashbeforetax"/>
      <definedName name="s_stm07_bs"/>
      <definedName name="s_stm07_bs_39"/>
      <definedName name="s_stm07_cs"/>
      <definedName name="s_stm07_is"/>
      <definedName name="s_stm07_is_86"/>
      <definedName name="s_stmnote_bank"/>
      <definedName name="s_stmnote_bank_0001"/>
      <definedName name="s_stmnote_bank_0002"/>
      <definedName name="s_stmnote_bank_0003"/>
      <definedName name="s_stmnote_bank_0004"/>
      <definedName name="s_stmnote_bank_0005"/>
      <definedName name="s_stmnote_bank_144n"/>
      <definedName name="s_stmnote_bank_22n"/>
      <definedName name="s_stmnote_bank_26"/>
      <definedName name="s_stmnote_bank_57"/>
      <definedName name="s_stmnote_bank_58"/>
      <definedName name="s_stmnote_bank_59"/>
      <definedName name="s_stmnote_bank_5n"/>
      <definedName name="s_stmnote_bank_60"/>
      <definedName name="s_stmnote_bank_611"/>
      <definedName name="s_stmnote_bank_612"/>
      <definedName name="s_stmnote_bank_613"/>
      <definedName name="s_stmnote_bank_614"/>
      <definedName name="s_stmnote_bank_615"/>
      <definedName name="s_stmnote_bank_621"/>
      <definedName name="s_stmnote_bank_622"/>
      <definedName name="s_stmnote_bank_623"/>
      <definedName name="s_stmnote_bank_624"/>
      <definedName name="s_stmnote_bank_625"/>
      <definedName name="s_stmnote_bank_631"/>
      <definedName name="s_stmnote_bank_632"/>
      <definedName name="s_stmnote_bank_633"/>
      <definedName name="s_stmnote_bank_634"/>
      <definedName name="s_stmnote_bank_681"/>
      <definedName name="s_stmnote_bank_682"/>
      <definedName name="s_stmnote_bank_683"/>
      <definedName name="s_stmnote_bank_6n"/>
      <definedName name="s_stmnote_bank_711"/>
      <definedName name="s_stmnote_bank_712"/>
      <definedName name="s_stmnote_bank_713"/>
      <definedName name="s_stmnote_bank_721"/>
      <definedName name="s_stmnote_bank_722"/>
      <definedName name="s_stmnote_bank_723"/>
      <definedName name="s_stmnote_bank_capadequacyratio"/>
      <definedName name="s_stmnote_bank_capadequacyratio_ct1"/>
      <definedName name="s_stmnote_bank_capadequacyratio_t1"/>
      <definedName name="s_stmnote_bank_coretier1cap"/>
      <definedName name="s_stmnote_bank_netequitycap"/>
      <definedName name="s_stmnote_bank_rweightedassets"/>
      <definedName name="s_stmnote_bank_tier1cap"/>
      <definedName name="to_tradecod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页"/>
      <sheetName val="辅助页"/>
      <sheetName val="工商银行"/>
      <sheetName val="光大银行"/>
      <sheetName val="交通银行"/>
      <sheetName val="平安银行"/>
    </sheetNames>
    <sheetDataSet>
      <sheetData sheetId="0"/>
      <sheetData sheetId="1"/>
      <sheetData sheetId="2">
        <row r="372">
          <cell r="E372">
            <v>2012</v>
          </cell>
          <cell r="F372">
            <v>2013</v>
          </cell>
          <cell r="G372">
            <v>2014</v>
          </cell>
          <cell r="H372">
            <v>2015</v>
          </cell>
          <cell r="I372" t="str">
            <v>2016H</v>
          </cell>
          <cell r="J372">
            <v>2016</v>
          </cell>
          <cell r="K372" t="str">
            <v>2017H</v>
          </cell>
        </row>
        <row r="373">
          <cell r="D373" t="str">
            <v>不良生成额</v>
          </cell>
          <cell r="E373">
            <v>90.919999999999987</v>
          </cell>
          <cell r="F373">
            <v>356.14</v>
          </cell>
          <cell r="G373">
            <v>691.72</v>
          </cell>
          <cell r="H373">
            <v>1153.17</v>
          </cell>
          <cell r="I373">
            <v>589.32999999999993</v>
          </cell>
          <cell r="J373">
            <v>1064.2700000000002</v>
          </cell>
          <cell r="K373">
            <v>541.1099999999999</v>
          </cell>
        </row>
        <row r="374">
          <cell r="D374" t="str">
            <v>不良生成率</v>
          </cell>
          <cell r="E374">
            <v>1.1673026360471833E-3</v>
          </cell>
          <cell r="F374">
            <v>4.0453482470763401E-3</v>
          </cell>
          <cell r="G374">
            <v>6.9713155339639482E-3</v>
          </cell>
          <cell r="H374">
            <v>1.0458329248414546E-2</v>
          </cell>
          <cell r="I374" t="e">
            <v>#N/A</v>
          </cell>
          <cell r="J374">
            <v>8.9183645388523341E-3</v>
          </cell>
          <cell r="K374" t="e">
            <v>#N/A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页"/>
      <sheetName val="目录页"/>
      <sheetName val="工商银行"/>
      <sheetName val="光大银行"/>
      <sheetName val="交通银行"/>
      <sheetName val="平安银行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U986"/>
  <sheetViews>
    <sheetView showGridLines="0" tabSelected="1" workbookViewId="0">
      <pane xSplit="3" ySplit="6" topLeftCell="D572" activePane="bottomRight" state="frozenSplit"/>
      <selection pane="topRight" activeCell="D1" sqref="D1"/>
      <selection pane="bottomLeft" activeCell="A7" sqref="A7"/>
      <selection pane="bottomRight" activeCell="E588" sqref="E588"/>
    </sheetView>
  </sheetViews>
  <sheetFormatPr defaultRowHeight="13.15"/>
  <cols>
    <col min="1" max="1" width="1.46484375" style="1" customWidth="1"/>
    <col min="2" max="2" width="4.46484375" style="1" customWidth="1"/>
    <col min="3" max="3" width="26.73046875" style="1" customWidth="1"/>
    <col min="4" max="4" width="14.19921875" style="1" customWidth="1"/>
    <col min="5" max="7" width="9.73046875" style="1" customWidth="1"/>
    <col min="8" max="8" width="12.59765625" style="1" customWidth="1"/>
    <col min="9" max="27" width="9.73046875" style="1" customWidth="1"/>
    <col min="28" max="28" width="12.9296875" style="1" bestFit="1" customWidth="1"/>
    <col min="29" max="31" width="9.73046875" style="1" customWidth="1"/>
    <col min="32" max="32" width="11.265625" style="1" customWidth="1"/>
    <col min="33" max="35" width="9.73046875" style="1" customWidth="1"/>
    <col min="36" max="36" width="11.265625" style="1" customWidth="1"/>
    <col min="37" max="39" width="9.73046875" style="1" customWidth="1"/>
    <col min="40" max="40" width="11.265625" style="1" customWidth="1"/>
    <col min="41" max="43" width="9.73046875" style="1" customWidth="1"/>
    <col min="44" max="44" width="14.1328125" style="1" customWidth="1"/>
    <col min="45" max="45" width="9.73046875" style="1" customWidth="1"/>
    <col min="46" max="46" width="12.9296875" style="1" bestFit="1" customWidth="1"/>
    <col min="47" max="47" width="9.1328125" style="1" bestFit="1" customWidth="1"/>
    <col min="48" max="255" width="9.06640625" style="1"/>
    <col min="256" max="256" width="0" style="1" hidden="1" customWidth="1"/>
    <col min="257" max="257" width="4.46484375" style="1" customWidth="1"/>
    <col min="258" max="258" width="26.73046875" style="1" customWidth="1"/>
    <col min="259" max="259" width="0.59765625" style="1" customWidth="1"/>
    <col min="260" max="285" width="9.73046875" style="1" customWidth="1"/>
    <col min="286" max="511" width="9.06640625" style="1"/>
    <col min="512" max="512" width="0" style="1" hidden="1" customWidth="1"/>
    <col min="513" max="513" width="4.46484375" style="1" customWidth="1"/>
    <col min="514" max="514" width="26.73046875" style="1" customWidth="1"/>
    <col min="515" max="515" width="0.59765625" style="1" customWidth="1"/>
    <col min="516" max="541" width="9.73046875" style="1" customWidth="1"/>
    <col min="542" max="767" width="9.06640625" style="1"/>
    <col min="768" max="768" width="0" style="1" hidden="1" customWidth="1"/>
    <col min="769" max="769" width="4.46484375" style="1" customWidth="1"/>
    <col min="770" max="770" width="26.73046875" style="1" customWidth="1"/>
    <col min="771" max="771" width="0.59765625" style="1" customWidth="1"/>
    <col min="772" max="797" width="9.73046875" style="1" customWidth="1"/>
    <col min="798" max="1023" width="9.06640625" style="1"/>
    <col min="1024" max="1024" width="0" style="1" hidden="1" customWidth="1"/>
    <col min="1025" max="1025" width="4.46484375" style="1" customWidth="1"/>
    <col min="1026" max="1026" width="26.73046875" style="1" customWidth="1"/>
    <col min="1027" max="1027" width="0.59765625" style="1" customWidth="1"/>
    <col min="1028" max="1053" width="9.73046875" style="1" customWidth="1"/>
    <col min="1054" max="1279" width="9.06640625" style="1"/>
    <col min="1280" max="1280" width="0" style="1" hidden="1" customWidth="1"/>
    <col min="1281" max="1281" width="4.46484375" style="1" customWidth="1"/>
    <col min="1282" max="1282" width="26.73046875" style="1" customWidth="1"/>
    <col min="1283" max="1283" width="0.59765625" style="1" customWidth="1"/>
    <col min="1284" max="1309" width="9.73046875" style="1" customWidth="1"/>
    <col min="1310" max="1535" width="9.06640625" style="1"/>
    <col min="1536" max="1536" width="0" style="1" hidden="1" customWidth="1"/>
    <col min="1537" max="1537" width="4.46484375" style="1" customWidth="1"/>
    <col min="1538" max="1538" width="26.73046875" style="1" customWidth="1"/>
    <col min="1539" max="1539" width="0.59765625" style="1" customWidth="1"/>
    <col min="1540" max="1565" width="9.73046875" style="1" customWidth="1"/>
    <col min="1566" max="1791" width="9.06640625" style="1"/>
    <col min="1792" max="1792" width="0" style="1" hidden="1" customWidth="1"/>
    <col min="1793" max="1793" width="4.46484375" style="1" customWidth="1"/>
    <col min="1794" max="1794" width="26.73046875" style="1" customWidth="1"/>
    <col min="1795" max="1795" width="0.59765625" style="1" customWidth="1"/>
    <col min="1796" max="1821" width="9.73046875" style="1" customWidth="1"/>
    <col min="1822" max="2047" width="9.06640625" style="1"/>
    <col min="2048" max="2048" width="0" style="1" hidden="1" customWidth="1"/>
    <col min="2049" max="2049" width="4.46484375" style="1" customWidth="1"/>
    <col min="2050" max="2050" width="26.73046875" style="1" customWidth="1"/>
    <col min="2051" max="2051" width="0.59765625" style="1" customWidth="1"/>
    <col min="2052" max="2077" width="9.73046875" style="1" customWidth="1"/>
    <col min="2078" max="2303" width="9.06640625" style="1"/>
    <col min="2304" max="2304" width="0" style="1" hidden="1" customWidth="1"/>
    <col min="2305" max="2305" width="4.46484375" style="1" customWidth="1"/>
    <col min="2306" max="2306" width="26.73046875" style="1" customWidth="1"/>
    <col min="2307" max="2307" width="0.59765625" style="1" customWidth="1"/>
    <col min="2308" max="2333" width="9.73046875" style="1" customWidth="1"/>
    <col min="2334" max="2559" width="9.06640625" style="1"/>
    <col min="2560" max="2560" width="0" style="1" hidden="1" customWidth="1"/>
    <col min="2561" max="2561" width="4.46484375" style="1" customWidth="1"/>
    <col min="2562" max="2562" width="26.73046875" style="1" customWidth="1"/>
    <col min="2563" max="2563" width="0.59765625" style="1" customWidth="1"/>
    <col min="2564" max="2589" width="9.73046875" style="1" customWidth="1"/>
    <col min="2590" max="2815" width="9.06640625" style="1"/>
    <col min="2816" max="2816" width="0" style="1" hidden="1" customWidth="1"/>
    <col min="2817" max="2817" width="4.46484375" style="1" customWidth="1"/>
    <col min="2818" max="2818" width="26.73046875" style="1" customWidth="1"/>
    <col min="2819" max="2819" width="0.59765625" style="1" customWidth="1"/>
    <col min="2820" max="2845" width="9.73046875" style="1" customWidth="1"/>
    <col min="2846" max="3071" width="9.06640625" style="1"/>
    <col min="3072" max="3072" width="0" style="1" hidden="1" customWidth="1"/>
    <col min="3073" max="3073" width="4.46484375" style="1" customWidth="1"/>
    <col min="3074" max="3074" width="26.73046875" style="1" customWidth="1"/>
    <col min="3075" max="3075" width="0.59765625" style="1" customWidth="1"/>
    <col min="3076" max="3101" width="9.73046875" style="1" customWidth="1"/>
    <col min="3102" max="3327" width="9.06640625" style="1"/>
    <col min="3328" max="3328" width="0" style="1" hidden="1" customWidth="1"/>
    <col min="3329" max="3329" width="4.46484375" style="1" customWidth="1"/>
    <col min="3330" max="3330" width="26.73046875" style="1" customWidth="1"/>
    <col min="3331" max="3331" width="0.59765625" style="1" customWidth="1"/>
    <col min="3332" max="3357" width="9.73046875" style="1" customWidth="1"/>
    <col min="3358" max="3583" width="9.06640625" style="1"/>
    <col min="3584" max="3584" width="0" style="1" hidden="1" customWidth="1"/>
    <col min="3585" max="3585" width="4.46484375" style="1" customWidth="1"/>
    <col min="3586" max="3586" width="26.73046875" style="1" customWidth="1"/>
    <col min="3587" max="3587" width="0.59765625" style="1" customWidth="1"/>
    <col min="3588" max="3613" width="9.73046875" style="1" customWidth="1"/>
    <col min="3614" max="3839" width="9.06640625" style="1"/>
    <col min="3840" max="3840" width="0" style="1" hidden="1" customWidth="1"/>
    <col min="3841" max="3841" width="4.46484375" style="1" customWidth="1"/>
    <col min="3842" max="3842" width="26.73046875" style="1" customWidth="1"/>
    <col min="3843" max="3843" width="0.59765625" style="1" customWidth="1"/>
    <col min="3844" max="3869" width="9.73046875" style="1" customWidth="1"/>
    <col min="3870" max="4095" width="9.06640625" style="1"/>
    <col min="4096" max="4096" width="0" style="1" hidden="1" customWidth="1"/>
    <col min="4097" max="4097" width="4.46484375" style="1" customWidth="1"/>
    <col min="4098" max="4098" width="26.73046875" style="1" customWidth="1"/>
    <col min="4099" max="4099" width="0.59765625" style="1" customWidth="1"/>
    <col min="4100" max="4125" width="9.73046875" style="1" customWidth="1"/>
    <col min="4126" max="4351" width="9.06640625" style="1"/>
    <col min="4352" max="4352" width="0" style="1" hidden="1" customWidth="1"/>
    <col min="4353" max="4353" width="4.46484375" style="1" customWidth="1"/>
    <col min="4354" max="4354" width="26.73046875" style="1" customWidth="1"/>
    <col min="4355" max="4355" width="0.59765625" style="1" customWidth="1"/>
    <col min="4356" max="4381" width="9.73046875" style="1" customWidth="1"/>
    <col min="4382" max="4607" width="9.06640625" style="1"/>
    <col min="4608" max="4608" width="0" style="1" hidden="1" customWidth="1"/>
    <col min="4609" max="4609" width="4.46484375" style="1" customWidth="1"/>
    <col min="4610" max="4610" width="26.73046875" style="1" customWidth="1"/>
    <col min="4611" max="4611" width="0.59765625" style="1" customWidth="1"/>
    <col min="4612" max="4637" width="9.73046875" style="1" customWidth="1"/>
    <col min="4638" max="4863" width="9.06640625" style="1"/>
    <col min="4864" max="4864" width="0" style="1" hidden="1" customWidth="1"/>
    <col min="4865" max="4865" width="4.46484375" style="1" customWidth="1"/>
    <col min="4866" max="4866" width="26.73046875" style="1" customWidth="1"/>
    <col min="4867" max="4867" width="0.59765625" style="1" customWidth="1"/>
    <col min="4868" max="4893" width="9.73046875" style="1" customWidth="1"/>
    <col min="4894" max="5119" width="9.06640625" style="1"/>
    <col min="5120" max="5120" width="0" style="1" hidden="1" customWidth="1"/>
    <col min="5121" max="5121" width="4.46484375" style="1" customWidth="1"/>
    <col min="5122" max="5122" width="26.73046875" style="1" customWidth="1"/>
    <col min="5123" max="5123" width="0.59765625" style="1" customWidth="1"/>
    <col min="5124" max="5149" width="9.73046875" style="1" customWidth="1"/>
    <col min="5150" max="5375" width="9.06640625" style="1"/>
    <col min="5376" max="5376" width="0" style="1" hidden="1" customWidth="1"/>
    <col min="5377" max="5377" width="4.46484375" style="1" customWidth="1"/>
    <col min="5378" max="5378" width="26.73046875" style="1" customWidth="1"/>
    <col min="5379" max="5379" width="0.59765625" style="1" customWidth="1"/>
    <col min="5380" max="5405" width="9.73046875" style="1" customWidth="1"/>
    <col min="5406" max="5631" width="9.06640625" style="1"/>
    <col min="5632" max="5632" width="0" style="1" hidden="1" customWidth="1"/>
    <col min="5633" max="5633" width="4.46484375" style="1" customWidth="1"/>
    <col min="5634" max="5634" width="26.73046875" style="1" customWidth="1"/>
    <col min="5635" max="5635" width="0.59765625" style="1" customWidth="1"/>
    <col min="5636" max="5661" width="9.73046875" style="1" customWidth="1"/>
    <col min="5662" max="5887" width="9.06640625" style="1"/>
    <col min="5888" max="5888" width="0" style="1" hidden="1" customWidth="1"/>
    <col min="5889" max="5889" width="4.46484375" style="1" customWidth="1"/>
    <col min="5890" max="5890" width="26.73046875" style="1" customWidth="1"/>
    <col min="5891" max="5891" width="0.59765625" style="1" customWidth="1"/>
    <col min="5892" max="5917" width="9.73046875" style="1" customWidth="1"/>
    <col min="5918" max="6143" width="9.06640625" style="1"/>
    <col min="6144" max="6144" width="0" style="1" hidden="1" customWidth="1"/>
    <col min="6145" max="6145" width="4.46484375" style="1" customWidth="1"/>
    <col min="6146" max="6146" width="26.73046875" style="1" customWidth="1"/>
    <col min="6147" max="6147" width="0.59765625" style="1" customWidth="1"/>
    <col min="6148" max="6173" width="9.73046875" style="1" customWidth="1"/>
    <col min="6174" max="6399" width="9.06640625" style="1"/>
    <col min="6400" max="6400" width="0" style="1" hidden="1" customWidth="1"/>
    <col min="6401" max="6401" width="4.46484375" style="1" customWidth="1"/>
    <col min="6402" max="6402" width="26.73046875" style="1" customWidth="1"/>
    <col min="6403" max="6403" width="0.59765625" style="1" customWidth="1"/>
    <col min="6404" max="6429" width="9.73046875" style="1" customWidth="1"/>
    <col min="6430" max="6655" width="9.06640625" style="1"/>
    <col min="6656" max="6656" width="0" style="1" hidden="1" customWidth="1"/>
    <col min="6657" max="6657" width="4.46484375" style="1" customWidth="1"/>
    <col min="6658" max="6658" width="26.73046875" style="1" customWidth="1"/>
    <col min="6659" max="6659" width="0.59765625" style="1" customWidth="1"/>
    <col min="6660" max="6685" width="9.73046875" style="1" customWidth="1"/>
    <col min="6686" max="6911" width="9.06640625" style="1"/>
    <col min="6912" max="6912" width="0" style="1" hidden="1" customWidth="1"/>
    <col min="6913" max="6913" width="4.46484375" style="1" customWidth="1"/>
    <col min="6914" max="6914" width="26.73046875" style="1" customWidth="1"/>
    <col min="6915" max="6915" width="0.59765625" style="1" customWidth="1"/>
    <col min="6916" max="6941" width="9.73046875" style="1" customWidth="1"/>
    <col min="6942" max="7167" width="9.06640625" style="1"/>
    <col min="7168" max="7168" width="0" style="1" hidden="1" customWidth="1"/>
    <col min="7169" max="7169" width="4.46484375" style="1" customWidth="1"/>
    <col min="7170" max="7170" width="26.73046875" style="1" customWidth="1"/>
    <col min="7171" max="7171" width="0.59765625" style="1" customWidth="1"/>
    <col min="7172" max="7197" width="9.73046875" style="1" customWidth="1"/>
    <col min="7198" max="7423" width="9.06640625" style="1"/>
    <col min="7424" max="7424" width="0" style="1" hidden="1" customWidth="1"/>
    <col min="7425" max="7425" width="4.46484375" style="1" customWidth="1"/>
    <col min="7426" max="7426" width="26.73046875" style="1" customWidth="1"/>
    <col min="7427" max="7427" width="0.59765625" style="1" customWidth="1"/>
    <col min="7428" max="7453" width="9.73046875" style="1" customWidth="1"/>
    <col min="7454" max="7679" width="9.06640625" style="1"/>
    <col min="7680" max="7680" width="0" style="1" hidden="1" customWidth="1"/>
    <col min="7681" max="7681" width="4.46484375" style="1" customWidth="1"/>
    <col min="7682" max="7682" width="26.73046875" style="1" customWidth="1"/>
    <col min="7683" max="7683" width="0.59765625" style="1" customWidth="1"/>
    <col min="7684" max="7709" width="9.73046875" style="1" customWidth="1"/>
    <col min="7710" max="7935" width="9.06640625" style="1"/>
    <col min="7936" max="7936" width="0" style="1" hidden="1" customWidth="1"/>
    <col min="7937" max="7937" width="4.46484375" style="1" customWidth="1"/>
    <col min="7938" max="7938" width="26.73046875" style="1" customWidth="1"/>
    <col min="7939" max="7939" width="0.59765625" style="1" customWidth="1"/>
    <col min="7940" max="7965" width="9.73046875" style="1" customWidth="1"/>
    <col min="7966" max="8191" width="9.06640625" style="1"/>
    <col min="8192" max="8192" width="0" style="1" hidden="1" customWidth="1"/>
    <col min="8193" max="8193" width="4.46484375" style="1" customWidth="1"/>
    <col min="8194" max="8194" width="26.73046875" style="1" customWidth="1"/>
    <col min="8195" max="8195" width="0.59765625" style="1" customWidth="1"/>
    <col min="8196" max="8221" width="9.73046875" style="1" customWidth="1"/>
    <col min="8222" max="8447" width="9.06640625" style="1"/>
    <col min="8448" max="8448" width="0" style="1" hidden="1" customWidth="1"/>
    <col min="8449" max="8449" width="4.46484375" style="1" customWidth="1"/>
    <col min="8450" max="8450" width="26.73046875" style="1" customWidth="1"/>
    <col min="8451" max="8451" width="0.59765625" style="1" customWidth="1"/>
    <col min="8452" max="8477" width="9.73046875" style="1" customWidth="1"/>
    <col min="8478" max="8703" width="9.06640625" style="1"/>
    <col min="8704" max="8704" width="0" style="1" hidden="1" customWidth="1"/>
    <col min="8705" max="8705" width="4.46484375" style="1" customWidth="1"/>
    <col min="8706" max="8706" width="26.73046875" style="1" customWidth="1"/>
    <col min="8707" max="8707" width="0.59765625" style="1" customWidth="1"/>
    <col min="8708" max="8733" width="9.73046875" style="1" customWidth="1"/>
    <col min="8734" max="8959" width="9.06640625" style="1"/>
    <col min="8960" max="8960" width="0" style="1" hidden="1" customWidth="1"/>
    <col min="8961" max="8961" width="4.46484375" style="1" customWidth="1"/>
    <col min="8962" max="8962" width="26.73046875" style="1" customWidth="1"/>
    <col min="8963" max="8963" width="0.59765625" style="1" customWidth="1"/>
    <col min="8964" max="8989" width="9.73046875" style="1" customWidth="1"/>
    <col min="8990" max="9215" width="9.06640625" style="1"/>
    <col min="9216" max="9216" width="0" style="1" hidden="1" customWidth="1"/>
    <col min="9217" max="9217" width="4.46484375" style="1" customWidth="1"/>
    <col min="9218" max="9218" width="26.73046875" style="1" customWidth="1"/>
    <col min="9219" max="9219" width="0.59765625" style="1" customWidth="1"/>
    <col min="9220" max="9245" width="9.73046875" style="1" customWidth="1"/>
    <col min="9246" max="9471" width="9.06640625" style="1"/>
    <col min="9472" max="9472" width="0" style="1" hidden="1" customWidth="1"/>
    <col min="9473" max="9473" width="4.46484375" style="1" customWidth="1"/>
    <col min="9474" max="9474" width="26.73046875" style="1" customWidth="1"/>
    <col min="9475" max="9475" width="0.59765625" style="1" customWidth="1"/>
    <col min="9476" max="9501" width="9.73046875" style="1" customWidth="1"/>
    <col min="9502" max="9727" width="9.06640625" style="1"/>
    <col min="9728" max="9728" width="0" style="1" hidden="1" customWidth="1"/>
    <col min="9729" max="9729" width="4.46484375" style="1" customWidth="1"/>
    <col min="9730" max="9730" width="26.73046875" style="1" customWidth="1"/>
    <col min="9731" max="9731" width="0.59765625" style="1" customWidth="1"/>
    <col min="9732" max="9757" width="9.73046875" style="1" customWidth="1"/>
    <col min="9758" max="9983" width="9.06640625" style="1"/>
    <col min="9984" max="9984" width="0" style="1" hidden="1" customWidth="1"/>
    <col min="9985" max="9985" width="4.46484375" style="1" customWidth="1"/>
    <col min="9986" max="9986" width="26.73046875" style="1" customWidth="1"/>
    <col min="9987" max="9987" width="0.59765625" style="1" customWidth="1"/>
    <col min="9988" max="10013" width="9.73046875" style="1" customWidth="1"/>
    <col min="10014" max="10239" width="9.06640625" style="1"/>
    <col min="10240" max="10240" width="0" style="1" hidden="1" customWidth="1"/>
    <col min="10241" max="10241" width="4.46484375" style="1" customWidth="1"/>
    <col min="10242" max="10242" width="26.73046875" style="1" customWidth="1"/>
    <col min="10243" max="10243" width="0.59765625" style="1" customWidth="1"/>
    <col min="10244" max="10269" width="9.73046875" style="1" customWidth="1"/>
    <col min="10270" max="10495" width="9.06640625" style="1"/>
    <col min="10496" max="10496" width="0" style="1" hidden="1" customWidth="1"/>
    <col min="10497" max="10497" width="4.46484375" style="1" customWidth="1"/>
    <col min="10498" max="10498" width="26.73046875" style="1" customWidth="1"/>
    <col min="10499" max="10499" width="0.59765625" style="1" customWidth="1"/>
    <col min="10500" max="10525" width="9.73046875" style="1" customWidth="1"/>
    <col min="10526" max="10751" width="9.06640625" style="1"/>
    <col min="10752" max="10752" width="0" style="1" hidden="1" customWidth="1"/>
    <col min="10753" max="10753" width="4.46484375" style="1" customWidth="1"/>
    <col min="10754" max="10754" width="26.73046875" style="1" customWidth="1"/>
    <col min="10755" max="10755" width="0.59765625" style="1" customWidth="1"/>
    <col min="10756" max="10781" width="9.73046875" style="1" customWidth="1"/>
    <col min="10782" max="11007" width="9.06640625" style="1"/>
    <col min="11008" max="11008" width="0" style="1" hidden="1" customWidth="1"/>
    <col min="11009" max="11009" width="4.46484375" style="1" customWidth="1"/>
    <col min="11010" max="11010" width="26.73046875" style="1" customWidth="1"/>
    <col min="11011" max="11011" width="0.59765625" style="1" customWidth="1"/>
    <col min="11012" max="11037" width="9.73046875" style="1" customWidth="1"/>
    <col min="11038" max="11263" width="9.06640625" style="1"/>
    <col min="11264" max="11264" width="0" style="1" hidden="1" customWidth="1"/>
    <col min="11265" max="11265" width="4.46484375" style="1" customWidth="1"/>
    <col min="11266" max="11266" width="26.73046875" style="1" customWidth="1"/>
    <col min="11267" max="11267" width="0.59765625" style="1" customWidth="1"/>
    <col min="11268" max="11293" width="9.73046875" style="1" customWidth="1"/>
    <col min="11294" max="11519" width="9.06640625" style="1"/>
    <col min="11520" max="11520" width="0" style="1" hidden="1" customWidth="1"/>
    <col min="11521" max="11521" width="4.46484375" style="1" customWidth="1"/>
    <col min="11522" max="11522" width="26.73046875" style="1" customWidth="1"/>
    <col min="11523" max="11523" width="0.59765625" style="1" customWidth="1"/>
    <col min="11524" max="11549" width="9.73046875" style="1" customWidth="1"/>
    <col min="11550" max="11775" width="9.06640625" style="1"/>
    <col min="11776" max="11776" width="0" style="1" hidden="1" customWidth="1"/>
    <col min="11777" max="11777" width="4.46484375" style="1" customWidth="1"/>
    <col min="11778" max="11778" width="26.73046875" style="1" customWidth="1"/>
    <col min="11779" max="11779" width="0.59765625" style="1" customWidth="1"/>
    <col min="11780" max="11805" width="9.73046875" style="1" customWidth="1"/>
    <col min="11806" max="12031" width="9.06640625" style="1"/>
    <col min="12032" max="12032" width="0" style="1" hidden="1" customWidth="1"/>
    <col min="12033" max="12033" width="4.46484375" style="1" customWidth="1"/>
    <col min="12034" max="12034" width="26.73046875" style="1" customWidth="1"/>
    <col min="12035" max="12035" width="0.59765625" style="1" customWidth="1"/>
    <col min="12036" max="12061" width="9.73046875" style="1" customWidth="1"/>
    <col min="12062" max="12287" width="9.06640625" style="1"/>
    <col min="12288" max="12288" width="0" style="1" hidden="1" customWidth="1"/>
    <col min="12289" max="12289" width="4.46484375" style="1" customWidth="1"/>
    <col min="12290" max="12290" width="26.73046875" style="1" customWidth="1"/>
    <col min="12291" max="12291" width="0.59765625" style="1" customWidth="1"/>
    <col min="12292" max="12317" width="9.73046875" style="1" customWidth="1"/>
    <col min="12318" max="12543" width="9.06640625" style="1"/>
    <col min="12544" max="12544" width="0" style="1" hidden="1" customWidth="1"/>
    <col min="12545" max="12545" width="4.46484375" style="1" customWidth="1"/>
    <col min="12546" max="12546" width="26.73046875" style="1" customWidth="1"/>
    <col min="12547" max="12547" width="0.59765625" style="1" customWidth="1"/>
    <col min="12548" max="12573" width="9.73046875" style="1" customWidth="1"/>
    <col min="12574" max="12799" width="9.06640625" style="1"/>
    <col min="12800" max="12800" width="0" style="1" hidden="1" customWidth="1"/>
    <col min="12801" max="12801" width="4.46484375" style="1" customWidth="1"/>
    <col min="12802" max="12802" width="26.73046875" style="1" customWidth="1"/>
    <col min="12803" max="12803" width="0.59765625" style="1" customWidth="1"/>
    <col min="12804" max="12829" width="9.73046875" style="1" customWidth="1"/>
    <col min="12830" max="13055" width="9.06640625" style="1"/>
    <col min="13056" max="13056" width="0" style="1" hidden="1" customWidth="1"/>
    <col min="13057" max="13057" width="4.46484375" style="1" customWidth="1"/>
    <col min="13058" max="13058" width="26.73046875" style="1" customWidth="1"/>
    <col min="13059" max="13059" width="0.59765625" style="1" customWidth="1"/>
    <col min="13060" max="13085" width="9.73046875" style="1" customWidth="1"/>
    <col min="13086" max="13311" width="9.06640625" style="1"/>
    <col min="13312" max="13312" width="0" style="1" hidden="1" customWidth="1"/>
    <col min="13313" max="13313" width="4.46484375" style="1" customWidth="1"/>
    <col min="13314" max="13314" width="26.73046875" style="1" customWidth="1"/>
    <col min="13315" max="13315" width="0.59765625" style="1" customWidth="1"/>
    <col min="13316" max="13341" width="9.73046875" style="1" customWidth="1"/>
    <col min="13342" max="13567" width="9.06640625" style="1"/>
    <col min="13568" max="13568" width="0" style="1" hidden="1" customWidth="1"/>
    <col min="13569" max="13569" width="4.46484375" style="1" customWidth="1"/>
    <col min="13570" max="13570" width="26.73046875" style="1" customWidth="1"/>
    <col min="13571" max="13571" width="0.59765625" style="1" customWidth="1"/>
    <col min="13572" max="13597" width="9.73046875" style="1" customWidth="1"/>
    <col min="13598" max="13823" width="9.06640625" style="1"/>
    <col min="13824" max="13824" width="0" style="1" hidden="1" customWidth="1"/>
    <col min="13825" max="13825" width="4.46484375" style="1" customWidth="1"/>
    <col min="13826" max="13826" width="26.73046875" style="1" customWidth="1"/>
    <col min="13827" max="13827" width="0.59765625" style="1" customWidth="1"/>
    <col min="13828" max="13853" width="9.73046875" style="1" customWidth="1"/>
    <col min="13854" max="14079" width="9.06640625" style="1"/>
    <col min="14080" max="14080" width="0" style="1" hidden="1" customWidth="1"/>
    <col min="14081" max="14081" width="4.46484375" style="1" customWidth="1"/>
    <col min="14082" max="14082" width="26.73046875" style="1" customWidth="1"/>
    <col min="14083" max="14083" width="0.59765625" style="1" customWidth="1"/>
    <col min="14084" max="14109" width="9.73046875" style="1" customWidth="1"/>
    <col min="14110" max="14335" width="9.06640625" style="1"/>
    <col min="14336" max="14336" width="0" style="1" hidden="1" customWidth="1"/>
    <col min="14337" max="14337" width="4.46484375" style="1" customWidth="1"/>
    <col min="14338" max="14338" width="26.73046875" style="1" customWidth="1"/>
    <col min="14339" max="14339" width="0.59765625" style="1" customWidth="1"/>
    <col min="14340" max="14365" width="9.73046875" style="1" customWidth="1"/>
    <col min="14366" max="14591" width="9.06640625" style="1"/>
    <col min="14592" max="14592" width="0" style="1" hidden="1" customWidth="1"/>
    <col min="14593" max="14593" width="4.46484375" style="1" customWidth="1"/>
    <col min="14594" max="14594" width="26.73046875" style="1" customWidth="1"/>
    <col min="14595" max="14595" width="0.59765625" style="1" customWidth="1"/>
    <col min="14596" max="14621" width="9.73046875" style="1" customWidth="1"/>
    <col min="14622" max="14847" width="9.06640625" style="1"/>
    <col min="14848" max="14848" width="0" style="1" hidden="1" customWidth="1"/>
    <col min="14849" max="14849" width="4.46484375" style="1" customWidth="1"/>
    <col min="14850" max="14850" width="26.73046875" style="1" customWidth="1"/>
    <col min="14851" max="14851" width="0.59765625" style="1" customWidth="1"/>
    <col min="14852" max="14877" width="9.73046875" style="1" customWidth="1"/>
    <col min="14878" max="15103" width="9.06640625" style="1"/>
    <col min="15104" max="15104" width="0" style="1" hidden="1" customWidth="1"/>
    <col min="15105" max="15105" width="4.46484375" style="1" customWidth="1"/>
    <col min="15106" max="15106" width="26.73046875" style="1" customWidth="1"/>
    <col min="15107" max="15107" width="0.59765625" style="1" customWidth="1"/>
    <col min="15108" max="15133" width="9.73046875" style="1" customWidth="1"/>
    <col min="15134" max="15359" width="9.06640625" style="1"/>
    <col min="15360" max="15360" width="0" style="1" hidden="1" customWidth="1"/>
    <col min="15361" max="15361" width="4.46484375" style="1" customWidth="1"/>
    <col min="15362" max="15362" width="26.73046875" style="1" customWidth="1"/>
    <col min="15363" max="15363" width="0.59765625" style="1" customWidth="1"/>
    <col min="15364" max="15389" width="9.73046875" style="1" customWidth="1"/>
    <col min="15390" max="15615" width="9.06640625" style="1"/>
    <col min="15616" max="15616" width="0" style="1" hidden="1" customWidth="1"/>
    <col min="15617" max="15617" width="4.46484375" style="1" customWidth="1"/>
    <col min="15618" max="15618" width="26.73046875" style="1" customWidth="1"/>
    <col min="15619" max="15619" width="0.59765625" style="1" customWidth="1"/>
    <col min="15620" max="15645" width="9.73046875" style="1" customWidth="1"/>
    <col min="15646" max="15871" width="9.06640625" style="1"/>
    <col min="15872" max="15872" width="0" style="1" hidden="1" customWidth="1"/>
    <col min="15873" max="15873" width="4.46484375" style="1" customWidth="1"/>
    <col min="15874" max="15874" width="26.73046875" style="1" customWidth="1"/>
    <col min="15875" max="15875" width="0.59765625" style="1" customWidth="1"/>
    <col min="15876" max="15901" width="9.73046875" style="1" customWidth="1"/>
    <col min="15902" max="16127" width="9.06640625" style="1"/>
    <col min="16128" max="16128" width="0" style="1" hidden="1" customWidth="1"/>
    <col min="16129" max="16129" width="4.46484375" style="1" customWidth="1"/>
    <col min="16130" max="16130" width="26.73046875" style="1" customWidth="1"/>
    <col min="16131" max="16131" width="0.59765625" style="1" customWidth="1"/>
    <col min="16132" max="16157" width="9.73046875" style="1" customWidth="1"/>
    <col min="16158" max="16384" width="9.06640625" style="1"/>
  </cols>
  <sheetData>
    <row r="1" spans="1:47" s="34" customFormat="1">
      <c r="A1" s="33" t="s">
        <v>34</v>
      </c>
      <c r="C1" s="35" t="s">
        <v>35</v>
      </c>
    </row>
    <row r="2" spans="1:47" s="34" customFormat="1">
      <c r="A2" s="33" t="s">
        <v>36</v>
      </c>
      <c r="C2" s="35" t="s">
        <v>37</v>
      </c>
    </row>
    <row r="3" spans="1:47" s="34" customFormat="1">
      <c r="A3" s="33" t="s">
        <v>38</v>
      </c>
      <c r="C3" s="35" t="s">
        <v>39</v>
      </c>
    </row>
    <row r="4" spans="1:47" s="34" customFormat="1" ht="12.75" hidden="1">
      <c r="B4" s="33"/>
      <c r="C4" s="36"/>
    </row>
    <row r="5" spans="1:47" s="34" customFormat="1" hidden="1">
      <c r="B5" s="33"/>
      <c r="C5" s="37"/>
    </row>
    <row r="6" spans="1:47" s="42" customFormat="1">
      <c r="A6" s="38"/>
      <c r="B6" s="39"/>
      <c r="C6" s="40" t="str">
        <f>[1]!to_tradecode(C1)</f>
        <v>601398</v>
      </c>
      <c r="D6" s="41">
        <v>39082</v>
      </c>
      <c r="E6" s="41">
        <v>39172</v>
      </c>
      <c r="F6" s="41">
        <v>39263</v>
      </c>
      <c r="G6" s="41">
        <v>39355</v>
      </c>
      <c r="H6" s="41">
        <v>39447</v>
      </c>
      <c r="I6" s="41">
        <v>39538</v>
      </c>
      <c r="J6" s="41">
        <v>39629</v>
      </c>
      <c r="K6" s="41">
        <v>39721</v>
      </c>
      <c r="L6" s="41">
        <v>39813</v>
      </c>
      <c r="M6" s="41">
        <v>39903</v>
      </c>
      <c r="N6" s="41">
        <v>39994</v>
      </c>
      <c r="O6" s="41">
        <v>40086</v>
      </c>
      <c r="P6" s="41">
        <v>40178</v>
      </c>
      <c r="Q6" s="41">
        <v>40268</v>
      </c>
      <c r="R6" s="41">
        <v>40359</v>
      </c>
      <c r="S6" s="41">
        <v>40451</v>
      </c>
      <c r="T6" s="41">
        <v>40543</v>
      </c>
      <c r="U6" s="41">
        <v>40633</v>
      </c>
      <c r="V6" s="41">
        <v>40724</v>
      </c>
      <c r="W6" s="41">
        <v>40816</v>
      </c>
      <c r="X6" s="41">
        <v>40908</v>
      </c>
      <c r="Y6" s="41">
        <v>40999</v>
      </c>
      <c r="Z6" s="41">
        <v>41090</v>
      </c>
      <c r="AA6" s="41">
        <v>41182</v>
      </c>
      <c r="AB6" s="41">
        <v>41274</v>
      </c>
      <c r="AC6" s="41">
        <v>41364</v>
      </c>
      <c r="AD6" s="41">
        <v>41455</v>
      </c>
      <c r="AE6" s="41">
        <v>41547</v>
      </c>
      <c r="AF6" s="41">
        <v>41639</v>
      </c>
      <c r="AG6" s="41">
        <v>41729</v>
      </c>
      <c r="AH6" s="41">
        <v>41820</v>
      </c>
      <c r="AI6" s="41">
        <v>41912</v>
      </c>
      <c r="AJ6" s="41">
        <v>42004</v>
      </c>
      <c r="AK6" s="41">
        <v>42094</v>
      </c>
      <c r="AL6" s="41">
        <v>42185</v>
      </c>
      <c r="AM6" s="41">
        <v>42277</v>
      </c>
      <c r="AN6" s="41">
        <v>42369</v>
      </c>
      <c r="AO6" s="41">
        <v>42460</v>
      </c>
      <c r="AP6" s="41">
        <v>42551</v>
      </c>
      <c r="AQ6" s="41">
        <v>42643</v>
      </c>
      <c r="AR6" s="41">
        <v>42735</v>
      </c>
      <c r="AS6" s="41">
        <v>42825</v>
      </c>
      <c r="AT6" s="41">
        <v>42916</v>
      </c>
    </row>
    <row r="7" spans="1:47" s="240" customFormat="1" thickBot="1">
      <c r="B7" s="241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</row>
    <row r="8" spans="1:47" s="43" customFormat="1" ht="13.5" thickTop="1">
      <c r="B8" s="46" t="s">
        <v>40</v>
      </c>
      <c r="C8" s="44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</row>
    <row r="9" spans="1:47" ht="13.9" thickBot="1">
      <c r="C9" s="47" t="s">
        <v>41</v>
      </c>
      <c r="D9" s="48">
        <v>2006</v>
      </c>
      <c r="E9" s="48" t="s">
        <v>0</v>
      </c>
      <c r="F9" s="48" t="s">
        <v>1</v>
      </c>
      <c r="G9" s="48" t="s">
        <v>2</v>
      </c>
      <c r="H9" s="48">
        <v>2007</v>
      </c>
      <c r="I9" s="48" t="s">
        <v>3</v>
      </c>
      <c r="J9" s="48" t="s">
        <v>4</v>
      </c>
      <c r="K9" s="48" t="s">
        <v>5</v>
      </c>
      <c r="L9" s="48">
        <v>2008</v>
      </c>
      <c r="M9" s="48" t="s">
        <v>6</v>
      </c>
      <c r="N9" s="48" t="s">
        <v>7</v>
      </c>
      <c r="O9" s="48" t="s">
        <v>8</v>
      </c>
      <c r="P9" s="48">
        <v>2009</v>
      </c>
      <c r="Q9" s="48" t="s">
        <v>9</v>
      </c>
      <c r="R9" s="48" t="s">
        <v>10</v>
      </c>
      <c r="S9" s="48" t="s">
        <v>11</v>
      </c>
      <c r="T9" s="48">
        <v>2010</v>
      </c>
      <c r="U9" s="48" t="s">
        <v>12</v>
      </c>
      <c r="V9" s="48" t="s">
        <v>13</v>
      </c>
      <c r="W9" s="48" t="s">
        <v>14</v>
      </c>
      <c r="X9" s="48">
        <v>2011</v>
      </c>
      <c r="Y9" s="48" t="s">
        <v>15</v>
      </c>
      <c r="Z9" s="48" t="s">
        <v>16</v>
      </c>
      <c r="AA9" s="48" t="s">
        <v>17</v>
      </c>
      <c r="AB9" s="48">
        <v>2012</v>
      </c>
      <c r="AC9" s="48" t="s">
        <v>18</v>
      </c>
      <c r="AD9" s="48" t="s">
        <v>19</v>
      </c>
      <c r="AE9" s="48" t="s">
        <v>20</v>
      </c>
      <c r="AF9" s="48">
        <v>2013</v>
      </c>
      <c r="AG9" s="48" t="s">
        <v>21</v>
      </c>
      <c r="AH9" s="48" t="s">
        <v>22</v>
      </c>
      <c r="AI9" s="48" t="s">
        <v>23</v>
      </c>
      <c r="AJ9" s="48">
        <v>2014</v>
      </c>
      <c r="AK9" s="48" t="s">
        <v>24</v>
      </c>
      <c r="AL9" s="48" t="s">
        <v>25</v>
      </c>
      <c r="AM9" s="48" t="s">
        <v>26</v>
      </c>
      <c r="AN9" s="48">
        <v>2015</v>
      </c>
      <c r="AO9" s="48" t="s">
        <v>27</v>
      </c>
      <c r="AP9" s="48" t="s">
        <v>28</v>
      </c>
      <c r="AQ9" s="48" t="s">
        <v>29</v>
      </c>
      <c r="AR9" s="49">
        <v>2016</v>
      </c>
      <c r="AS9" s="50" t="s">
        <v>30</v>
      </c>
      <c r="AT9" s="547" t="s">
        <v>655</v>
      </c>
    </row>
    <row r="10" spans="1:47" ht="13.5">
      <c r="C10" s="51" t="s">
        <v>42</v>
      </c>
      <c r="D10" s="52">
        <f>[1]!s_stm07_bs($C$6,"W66934046",D6,1,1000000)</f>
        <v>703657</v>
      </c>
      <c r="E10" s="52">
        <f>[1]!s_stm07_bs($C$6,"W66934046",E6,1,1000000)</f>
        <v>787776</v>
      </c>
      <c r="F10" s="52">
        <f>[1]!s_stm07_bs($C$6,"W66934046",F6,1,1000000)</f>
        <v>923522</v>
      </c>
      <c r="G10" s="52">
        <f>[1]!s_stm07_bs($C$6,"W66934046",G6,1,1000000)</f>
        <v>1013306</v>
      </c>
      <c r="H10" s="52">
        <f>[1]!s_stm07_bs($C$6,"W66934046",H6,1,1000000)</f>
        <v>1142346</v>
      </c>
      <c r="I10" s="52">
        <f>[1]!s_stm07_bs($C$6,"W66934046",I6,1,1000000)</f>
        <v>1262206</v>
      </c>
      <c r="J10" s="52">
        <f>[1]!s_stm07_bs($C$6,"W66934046",J6,1,1000000)</f>
        <v>1484522</v>
      </c>
      <c r="K10" s="52">
        <f>[1]!s_stm07_bs($C$6,"W66934046",K6,1,1000000)</f>
        <v>1548019</v>
      </c>
      <c r="L10" s="52">
        <f>[1]!s_stm07_bs($C$6,"W66934046",L6,1,1000000)</f>
        <v>1693024</v>
      </c>
      <c r="M10" s="52">
        <f>[1]!s_stm07_bs($C$6,"W66934046",M6,1,1000000)</f>
        <v>1684779</v>
      </c>
      <c r="N10" s="52">
        <f>[1]!s_stm07_bs($C$6,"W66934046",N6,1,1000000)</f>
        <v>1648941</v>
      </c>
      <c r="O10" s="52">
        <f>[1]!s_stm07_bs($C$6,"W66934046",O6,1,1000000)</f>
        <v>1777512</v>
      </c>
      <c r="P10" s="52">
        <f>[1]!s_stm07_bs($C$6,"W66934046",P6,1,1000000)</f>
        <v>1693048</v>
      </c>
      <c r="Q10" s="52">
        <f>[1]!s_stm07_bs($C$6,"W66934046",Q6,1,1000000)</f>
        <v>2017335</v>
      </c>
      <c r="R10" s="52">
        <f>[1]!s_stm07_bs($C$6,"W66934046",R6,1,1000000)</f>
        <v>2111745</v>
      </c>
      <c r="S10" s="52">
        <f>[1]!s_stm07_bs($C$6,"W66934046",S6,1,1000000)</f>
        <v>2266208</v>
      </c>
      <c r="T10" s="52">
        <f>[1]!s_stm07_bs($C$6,"W66934046",T6,1,1000000)</f>
        <v>2282999</v>
      </c>
      <c r="U10" s="52">
        <f>[1]!s_stm07_bs($C$6,"W66934046",U6,1,1000000)</f>
        <v>2628712</v>
      </c>
      <c r="V10" s="52">
        <f>[1]!s_stm07_bs($C$6,"W66934046",V6,1,1000000)</f>
        <v>2845902</v>
      </c>
      <c r="W10" s="52">
        <f>[1]!s_stm07_bs($C$6,"W66934046",W6,1,1000000)</f>
        <v>2916591</v>
      </c>
      <c r="X10" s="52">
        <f>[1]!s_stm07_bs($C$6,"W66934046",X6,1,1000000)</f>
        <v>2762156</v>
      </c>
      <c r="Y10" s="52">
        <f>[1]!s_stm07_bs($C$6,"W66934046",Y6,1,1000000)</f>
        <v>2889096</v>
      </c>
      <c r="Z10" s="52">
        <f>[1]!s_stm07_bs($C$6,"W66934046",Z6,1,1000000)</f>
        <v>3028038</v>
      </c>
      <c r="AA10" s="52">
        <f>[1]!s_stm07_bs($C$6,"W66934046",AA6,1,1000000)</f>
        <v>3150519</v>
      </c>
      <c r="AB10" s="52">
        <f>[1]!s_stm07_bs($C$6,"W66934046",AB6,1,1000000)</f>
        <v>3174943</v>
      </c>
      <c r="AC10" s="52">
        <f>[1]!s_stm07_bs($C$6,"W66934046",AC6,1,1000000)</f>
        <v>3220108</v>
      </c>
      <c r="AD10" s="52">
        <f>[1]!s_stm07_bs($C$6,"W66934046",AD6,1,1000000)</f>
        <v>3300991</v>
      </c>
      <c r="AE10" s="52">
        <f>[1]!s_stm07_bs($C$6,"W66934046",AE6,1,1000000)</f>
        <v>3360532</v>
      </c>
      <c r="AF10" s="52">
        <f>[1]!s_stm07_bs($C$6,"W66934046",AF6,1,1000000)</f>
        <v>3294007</v>
      </c>
      <c r="AG10" s="52">
        <f>[1]!s_stm07_bs($C$6,"W66934046",AG6,1,1000000)</f>
        <v>3525830</v>
      </c>
      <c r="AH10" s="52">
        <f>[1]!s_stm07_bs($C$6,"W66934046",AH6,1,1000000)</f>
        <v>3607404</v>
      </c>
      <c r="AI10" s="52">
        <f>[1]!s_stm07_bs($C$6,"W66934046",AI6,1,1000000)</f>
        <v>3472425</v>
      </c>
      <c r="AJ10" s="52">
        <f>[1]!s_stm07_bs($C$6,"W66934046",AJ6,1,1000000)</f>
        <v>3523622</v>
      </c>
      <c r="AK10" s="52">
        <f>[1]!s_stm07_bs($C$6,"W66934046",AK6,1,1000000)</f>
        <v>3537667</v>
      </c>
      <c r="AL10" s="52">
        <f>[1]!s_stm07_bs($C$6,"W66934046",AL6,1,1000000)</f>
        <v>3615260</v>
      </c>
      <c r="AM10" s="52">
        <f>[1]!s_stm07_bs($C$6,"W66934046",AM6,1,1000000)</f>
        <v>3273308</v>
      </c>
      <c r="AN10" s="52">
        <f>[1]!s_stm07_bs($C$6,"W66934046",AN6,1,1000000)</f>
        <v>3059633</v>
      </c>
      <c r="AO10" s="52">
        <f>[1]!s_stm07_bs($C$6,"W66934046",AO6,1,1000000)</f>
        <v>3323225</v>
      </c>
      <c r="AP10" s="52">
        <f>[1]!s_stm07_bs($C$6,"W66934046",AP6,1,1000000)</f>
        <v>3331693</v>
      </c>
      <c r="AQ10" s="52">
        <f>[1]!s_stm07_bs($C$6,"W66934046",AQ6,1,1000000)</f>
        <v>3302564</v>
      </c>
      <c r="AR10" s="52">
        <f>[1]!s_stm07_bs($C$6,"W66934046",AR6,1,1000000)</f>
        <v>3350788</v>
      </c>
      <c r="AS10" s="52">
        <f>[1]!s_stm07_bs($C$6,"W66934046",AS6,1,1000000)</f>
        <v>3437830</v>
      </c>
      <c r="AT10" s="52">
        <f>[1]!s_stm07_bs($C$6,"W66934046",AT6,1,1000000)</f>
        <v>3542773</v>
      </c>
      <c r="AU10" s="54"/>
    </row>
    <row r="11" spans="1:47" ht="13.5">
      <c r="C11" s="55" t="s">
        <v>43</v>
      </c>
      <c r="D11" s="52">
        <f>[1]!s_stm07_bs($C$6,"W49786054",D6,1,1000000)</f>
        <v>15637</v>
      </c>
      <c r="E11" s="52">
        <f>[1]!s_stm07_bs($C$6,"W49786054",E6,1,1000000)</f>
        <v>15662</v>
      </c>
      <c r="F11" s="52">
        <f>[1]!s_stm07_bs($C$6,"W49786054",F6,1,1000000)</f>
        <v>21485</v>
      </c>
      <c r="G11" s="52">
        <f>[1]!s_stm07_bs($C$6,"W49786054",G6,1,1000000)</f>
        <v>28629</v>
      </c>
      <c r="H11" s="52">
        <f>[1]!s_stm07_bs($C$6,"W49786054",H6,1,1000000)</f>
        <v>29406</v>
      </c>
      <c r="I11" s="52">
        <f>[1]!s_stm07_bs($C$6,"W49786054",I6,1,1000000)</f>
        <v>30122</v>
      </c>
      <c r="J11" s="52">
        <f>[1]!s_stm07_bs($C$6,"W49786054",J6,1,1000000)</f>
        <v>37151</v>
      </c>
      <c r="K11" s="52">
        <f>[1]!s_stm07_bs($C$6,"W49786054",K6,1,1000000)</f>
        <v>43979</v>
      </c>
      <c r="L11" s="52">
        <f>[1]!s_stm07_bs($C$6,"W49786054",L6,1,1000000)</f>
        <v>41571</v>
      </c>
      <c r="M11" s="52">
        <f>[1]!s_stm07_bs($C$6,"W49786054",M6,1,1000000)</f>
        <v>35008</v>
      </c>
      <c r="N11" s="52">
        <f>[1]!s_stm07_bs($C$6,"W49786054",N6,1,1000000)</f>
        <v>88574</v>
      </c>
      <c r="O11" s="52">
        <f>[1]!s_stm07_bs($C$6,"W49786054",O6,1,1000000)</f>
        <v>141481</v>
      </c>
      <c r="P11" s="52">
        <f>[1]!s_stm07_bs($C$6,"W49786054",P6,1,1000000)</f>
        <v>157395</v>
      </c>
      <c r="Q11" s="52">
        <f>[1]!s_stm07_bs($C$6,"W49786054",Q6,1,1000000)</f>
        <v>268896</v>
      </c>
      <c r="R11" s="52">
        <f>[1]!s_stm07_bs($C$6,"W49786054",R6,1,1000000)</f>
        <v>177731</v>
      </c>
      <c r="S11" s="52">
        <f>[1]!s_stm07_bs($C$6,"W49786054",S6,1,1000000)</f>
        <v>207984</v>
      </c>
      <c r="T11" s="52">
        <f>[1]!s_stm07_bs($C$6,"W49786054",T6,1,1000000)</f>
        <v>183942</v>
      </c>
      <c r="U11" s="52">
        <f>[1]!s_stm07_bs($C$6,"W49786054",U6,1,1000000)</f>
        <v>297343</v>
      </c>
      <c r="V11" s="52">
        <f>[1]!s_stm07_bs($C$6,"W49786054",V6,1,1000000)</f>
        <v>338904</v>
      </c>
      <c r="W11" s="52">
        <f>[1]!s_stm07_bs($C$6,"W49786054",W6,1,1000000)</f>
        <v>180438</v>
      </c>
      <c r="X11" s="52">
        <f>[1]!s_stm07_bs($C$6,"W49786054",X6,1,1000000)</f>
        <v>317486</v>
      </c>
      <c r="Y11" s="52">
        <f>[1]!s_stm07_bs($C$6,"W49786054",Y6,1,1000000)</f>
        <v>504917</v>
      </c>
      <c r="Z11" s="52">
        <f>[1]!s_stm07_bs($C$6,"W49786054",Z6,1,1000000)</f>
        <v>633014</v>
      </c>
      <c r="AA11" s="52">
        <f>[1]!s_stm07_bs($C$6,"W49786054",AA6,1,1000000)</f>
        <v>539533</v>
      </c>
      <c r="AB11" s="52">
        <f>[1]!s_stm07_bs($C$6,"W49786054",AB6,1,1000000)</f>
        <v>411937</v>
      </c>
      <c r="AC11" s="52">
        <f>[1]!s_stm07_bs($C$6,"W49786054",AC6,1,1000000)</f>
        <v>448968</v>
      </c>
      <c r="AD11" s="52">
        <f>[1]!s_stm07_bs($C$6,"W49786054",AD6,1,1000000)</f>
        <v>303064</v>
      </c>
      <c r="AE11" s="52">
        <f>[1]!s_stm07_bs($C$6,"W49786054",AE6,1,1000000)</f>
        <v>304306</v>
      </c>
      <c r="AF11" s="52">
        <f>[1]!s_stm07_bs($C$6,"W49786054",AF6,1,1000000)</f>
        <v>306366</v>
      </c>
      <c r="AG11" s="52">
        <f>[1]!s_stm07_bs($C$6,"W49786054",AG6,1,1000000)</f>
        <v>253320</v>
      </c>
      <c r="AH11" s="52">
        <f>[1]!s_stm07_bs($C$6,"W49786054",AH6,1,1000000)</f>
        <v>229789</v>
      </c>
      <c r="AI11" s="52">
        <f>[1]!s_stm07_bs($C$6,"W49786054",AI6,1,1000000)</f>
        <v>333477</v>
      </c>
      <c r="AJ11" s="52">
        <f>[1]!s_stm07_bs($C$6,"W49786054",AJ6,1,1000000)</f>
        <v>304273</v>
      </c>
      <c r="AK11" s="52">
        <f>[1]!s_stm07_bs($C$6,"W49786054",AK6,1,1000000)</f>
        <v>259471</v>
      </c>
      <c r="AL11" s="52">
        <f>[1]!s_stm07_bs($C$6,"W49786054",AL6,1,1000000)</f>
        <v>280370</v>
      </c>
      <c r="AM11" s="52">
        <f>[1]!s_stm07_bs($C$6,"W49786054",AM6,1,1000000)</f>
        <v>230745</v>
      </c>
      <c r="AN11" s="52">
        <f>[1]!s_stm07_bs($C$6,"W49786054",AN6,1,1000000)</f>
        <v>211559</v>
      </c>
      <c r="AO11" s="52">
        <f>[1]!s_stm07_bs($C$6,"W49786054",AO6,1,1000000)</f>
        <v>182270</v>
      </c>
      <c r="AP11" s="52">
        <f>[1]!s_stm07_bs($C$6,"W49786054",AP6,1,1000000)</f>
        <v>188286</v>
      </c>
      <c r="AQ11" s="52">
        <f>[1]!s_stm07_bs($C$6,"W49786054",AQ6,1,1000000)</f>
        <v>244634</v>
      </c>
      <c r="AR11" s="52">
        <f>[1]!s_stm07_bs($C$6,"W49786054",AR6,1,1000000)</f>
        <v>270058</v>
      </c>
      <c r="AS11" s="52">
        <f>[1]!s_stm07_bs($C$6,"W49786054",AS6,1,1000000)</f>
        <v>440890</v>
      </c>
      <c r="AT11" s="52">
        <f>[1]!s_stm07_bs($C$6,"W49786054",AT6,1,1000000)</f>
        <v>447448</v>
      </c>
      <c r="AU11" s="54"/>
    </row>
    <row r="12" spans="1:47" ht="13.5">
      <c r="C12" s="55" t="s">
        <v>44</v>
      </c>
      <c r="D12" s="52">
        <f>[1]!s_stm07_bs($C$6,"W45840830",D6,1,1000000)</f>
        <v>0</v>
      </c>
      <c r="E12" s="52">
        <f>[1]!s_stm07_bs($C$6,"W45840830",E6,1,1000000)</f>
        <v>0</v>
      </c>
      <c r="F12" s="52">
        <f>[1]!s_stm07_bs($C$6,"W45840830",F6,1,1000000)</f>
        <v>0</v>
      </c>
      <c r="G12" s="52">
        <f>[1]!s_stm07_bs($C$6,"W45840830",G6,1,1000000)</f>
        <v>0</v>
      </c>
      <c r="H12" s="52">
        <f>[1]!s_stm07_bs($C$6,"W45840830",H6,1,1000000)</f>
        <v>0</v>
      </c>
      <c r="I12" s="52">
        <f>[1]!s_stm07_bs($C$6,"W45840830",I6,1,1000000)</f>
        <v>0</v>
      </c>
      <c r="J12" s="52">
        <f>[1]!s_stm07_bs($C$6,"W45840830",J6,1,1000000)</f>
        <v>2924</v>
      </c>
      <c r="K12" s="52">
        <f>[1]!s_stm07_bs($C$6,"W45840830",K6,1,1000000)</f>
        <v>2542</v>
      </c>
      <c r="L12" s="52">
        <f>[1]!s_stm07_bs($C$6,"W45840830",L6,1,1000000)</f>
        <v>2819</v>
      </c>
      <c r="M12" s="52">
        <f>[1]!s_stm07_bs($C$6,"W45840830",M6,1,1000000)</f>
        <v>2953</v>
      </c>
      <c r="N12" s="52">
        <f>[1]!s_stm07_bs($C$6,"W45840830",N6,1,1000000)</f>
        <v>2723</v>
      </c>
      <c r="O12" s="52">
        <f>[1]!s_stm07_bs($C$6,"W45840830",O6,1,1000000)</f>
        <v>2662</v>
      </c>
      <c r="P12" s="52">
        <f>[1]!s_stm07_bs($C$6,"W45840830",P6,1,1000000)</f>
        <v>2699</v>
      </c>
      <c r="Q12" s="52">
        <f>[1]!s_stm07_bs($C$6,"W45840830",Q6,1,1000000)</f>
        <v>5203</v>
      </c>
      <c r="R12" s="52">
        <f>[1]!s_stm07_bs($C$6,"W45840830",R6,1,1000000)</f>
        <v>6226</v>
      </c>
      <c r="S12" s="52">
        <f>[1]!s_stm07_bs($C$6,"W45840830",S6,1,1000000)</f>
        <v>6711</v>
      </c>
      <c r="T12" s="52">
        <f>[1]!s_stm07_bs($C$6,"W45840830",T6,1,1000000)</f>
        <v>10226</v>
      </c>
      <c r="U12" s="52">
        <f>[1]!s_stm07_bs($C$6,"W45840830",U6,1,1000000)</f>
        <v>13461</v>
      </c>
      <c r="V12" s="52">
        <f>[1]!s_stm07_bs($C$6,"W45840830",V6,1,1000000)</f>
        <v>17927</v>
      </c>
      <c r="W12" s="52">
        <f>[1]!s_stm07_bs($C$6,"W45840830",W6,1,1000000)</f>
        <v>24912</v>
      </c>
      <c r="X12" s="52">
        <f>[1]!s_stm07_bs($C$6,"W45840830",X6,1,1000000)</f>
        <v>38971</v>
      </c>
      <c r="Y12" s="52">
        <f>[1]!s_stm07_bs($C$6,"W45840830",Y6,1,1000000)</f>
        <v>38379</v>
      </c>
      <c r="Z12" s="52">
        <f>[1]!s_stm07_bs($C$6,"W45840830",Z6,1,1000000)</f>
        <v>34780</v>
      </c>
      <c r="AA12" s="52">
        <f>[1]!s_stm07_bs($C$6,"W45840830",AA6,1,1000000)</f>
        <v>39171</v>
      </c>
      <c r="AB12" s="52">
        <f>[1]!s_stm07_bs($C$6,"W45840830",AB6,1,1000000)</f>
        <v>55358</v>
      </c>
      <c r="AC12" s="52">
        <f>[1]!s_stm07_bs($C$6,"W45840830",AC6,1,1000000)</f>
        <v>44049</v>
      </c>
      <c r="AD12" s="52">
        <f>[1]!s_stm07_bs($C$6,"W45840830",AD6,1,1000000)</f>
        <v>38532</v>
      </c>
      <c r="AE12" s="52">
        <f>[1]!s_stm07_bs($C$6,"W45840830",AE6,1,1000000)</f>
        <v>50752</v>
      </c>
      <c r="AF12" s="52">
        <f>[1]!s_stm07_bs($C$6,"W45840830",AF6,1,1000000)</f>
        <v>61821</v>
      </c>
      <c r="AG12" s="52">
        <f>[1]!s_stm07_bs($C$6,"W45840830",AG6,1,1000000)</f>
        <v>81946</v>
      </c>
      <c r="AH12" s="52">
        <f>[1]!s_stm07_bs($C$6,"W45840830",AH6,1,1000000)</f>
        <v>90911</v>
      </c>
      <c r="AI12" s="52">
        <f>[1]!s_stm07_bs($C$6,"W45840830",AI6,1,1000000)</f>
        <v>82717</v>
      </c>
      <c r="AJ12" s="52">
        <f>[1]!s_stm07_bs($C$6,"W45840830",AJ6,1,1000000)</f>
        <v>95950</v>
      </c>
      <c r="AK12" s="52">
        <f>[1]!s_stm07_bs($C$6,"W45840830",AK6,1,1000000)</f>
        <v>116166</v>
      </c>
      <c r="AL12" s="52">
        <f>[1]!s_stm07_bs($C$6,"W45840830",AL6,1,1000000)</f>
        <v>115198</v>
      </c>
      <c r="AM12" s="52">
        <f>[1]!s_stm07_bs($C$6,"W45840830",AM6,1,1000000)</f>
        <v>114584</v>
      </c>
      <c r="AN12" s="52">
        <f>[1]!s_stm07_bs($C$6,"W45840830",AN6,1,1000000)</f>
        <v>114619</v>
      </c>
      <c r="AO12" s="52">
        <f>[1]!s_stm07_bs($C$6,"W45840830",AO6,1,1000000)</f>
        <v>150156</v>
      </c>
      <c r="AP12" s="52">
        <f>[1]!s_stm07_bs($C$6,"W45840830",AP6,1,1000000)</f>
        <v>193530</v>
      </c>
      <c r="AQ12" s="52">
        <f>[1]!s_stm07_bs($C$6,"W45840830",AQ6,1,1000000)</f>
        <v>209094</v>
      </c>
      <c r="AR12" s="52">
        <f>[1]!s_stm07_bs($C$6,"W45840830",AR6,1,1000000)</f>
        <v>220091</v>
      </c>
      <c r="AS12" s="52">
        <f>[1]!s_stm07_bs($C$6,"W45840830",AS6,1,1000000)</f>
        <v>204805</v>
      </c>
      <c r="AT12" s="52">
        <f>[1]!s_stm07_bs($C$6,"W45840830",AT6,1,1000000)</f>
        <v>225726</v>
      </c>
      <c r="AU12" s="54"/>
    </row>
    <row r="13" spans="1:47" ht="13.5">
      <c r="C13" s="245" t="s">
        <v>221</v>
      </c>
      <c r="D13" s="52">
        <f>[1]!s_stm07_bs($C$6,"W43801822",D6,1,1000000)</f>
        <v>190869</v>
      </c>
      <c r="E13" s="52">
        <f>[1]!s_stm07_bs($C$6,"W43801822",E6,1,1000000)</f>
        <v>123125</v>
      </c>
      <c r="F13" s="52">
        <f>[1]!s_stm07_bs($C$6,"W43801822",F6,1,1000000)</f>
        <v>163813</v>
      </c>
      <c r="G13" s="52">
        <f>[1]!s_stm07_bs($C$6,"W43801822",G6,1,1000000)</f>
        <v>212282</v>
      </c>
      <c r="H13" s="52">
        <f>[1]!s_stm07_bs($C$6,"W43801822",H6,1,1000000)</f>
        <v>170352</v>
      </c>
      <c r="I13" s="52">
        <f>[1]!s_stm07_bs($C$6,"W43801822",I6,1,1000000)</f>
        <v>145998</v>
      </c>
      <c r="J13" s="52">
        <f>[1]!s_stm07_bs($C$6,"W43801822",J6,1,1000000)</f>
        <v>127487</v>
      </c>
      <c r="K13" s="52">
        <f>[1]!s_stm07_bs($C$6,"W43801822",K6,1,1000000)</f>
        <v>164162</v>
      </c>
      <c r="L13" s="52">
        <f>[1]!s_stm07_bs($C$6,"W43801822",L6,1,1000000)</f>
        <v>126792</v>
      </c>
      <c r="M13" s="52">
        <f>[1]!s_stm07_bs($C$6,"W43801822",M6,1,1000000)</f>
        <v>151416</v>
      </c>
      <c r="N13" s="52">
        <f>[1]!s_stm07_bs($C$6,"W43801822",N6,1,1000000)</f>
        <v>88298</v>
      </c>
      <c r="O13" s="52">
        <f>[1]!s_stm07_bs($C$6,"W43801822",O6,1,1000000)</f>
        <v>114737</v>
      </c>
      <c r="P13" s="52">
        <f>[1]!s_stm07_bs($C$6,"W43801822",P6,1,1000000)</f>
        <v>77906</v>
      </c>
      <c r="Q13" s="52">
        <f>[1]!s_stm07_bs($C$6,"W43801822",Q6,1,1000000)</f>
        <v>103561</v>
      </c>
      <c r="R13" s="52">
        <f>[1]!s_stm07_bs($C$6,"W43801822",R6,1,1000000)</f>
        <v>171532</v>
      </c>
      <c r="S13" s="52">
        <f>[1]!s_stm07_bs($C$6,"W43801822",S6,1,1000000)</f>
        <v>96437</v>
      </c>
      <c r="T13" s="52">
        <f>[1]!s_stm07_bs($C$6,"W43801822",T6,1,1000000)</f>
        <v>64918</v>
      </c>
      <c r="U13" s="52">
        <f>[1]!s_stm07_bs($C$6,"W43801822",U6,1,1000000)</f>
        <v>98458</v>
      </c>
      <c r="V13" s="52">
        <f>[1]!s_stm07_bs($C$6,"W43801822",V6,1,1000000)</f>
        <v>122782</v>
      </c>
      <c r="W13" s="52">
        <f>[1]!s_stm07_bs($C$6,"W43801822",W6,1,1000000)</f>
        <v>115583</v>
      </c>
      <c r="X13" s="52">
        <f>[1]!s_stm07_bs($C$6,"W43801822",X6,1,1000000)</f>
        <v>160516</v>
      </c>
      <c r="Y13" s="52">
        <f>[1]!s_stm07_bs($C$6,"W43801822",Y6,1,1000000)</f>
        <v>162649</v>
      </c>
      <c r="Z13" s="52">
        <f>[1]!s_stm07_bs($C$6,"W43801822",Z6,1,1000000)</f>
        <v>252403</v>
      </c>
      <c r="AA13" s="52">
        <f>[1]!s_stm07_bs($C$6,"W43801822",AA6,1,1000000)</f>
        <v>245655</v>
      </c>
      <c r="AB13" s="52">
        <f>[1]!s_stm07_bs($C$6,"W43801822",AB6,1,1000000)</f>
        <v>224513</v>
      </c>
      <c r="AC13" s="52">
        <f>[1]!s_stm07_bs($C$6,"W43801822",AC6,1,1000000)</f>
        <v>241121</v>
      </c>
      <c r="AD13" s="52">
        <f>[1]!s_stm07_bs($C$6,"W43801822",AD6,1,1000000)</f>
        <v>338009</v>
      </c>
      <c r="AE13" s="52">
        <f>[1]!s_stm07_bs($C$6,"W43801822",AE6,1,1000000)</f>
        <v>332439</v>
      </c>
      <c r="AF13" s="52">
        <f>[1]!s_stm07_bs($C$6,"W43801822",AF6,1,1000000)</f>
        <v>411618</v>
      </c>
      <c r="AG13" s="52">
        <f>[1]!s_stm07_bs($C$6,"W43801822",AG6,1,1000000)</f>
        <v>316793</v>
      </c>
      <c r="AH13" s="52">
        <f>[1]!s_stm07_bs($C$6,"W43801822",AH6,1,1000000)</f>
        <v>412298</v>
      </c>
      <c r="AI13" s="52">
        <f>[1]!s_stm07_bs($C$6,"W43801822",AI6,1,1000000)</f>
        <v>249264</v>
      </c>
      <c r="AJ13" s="52">
        <f>[1]!s_stm07_bs($C$6,"W43801822",AJ6,1,1000000)</f>
        <v>478503</v>
      </c>
      <c r="AK13" s="52">
        <f>[1]!s_stm07_bs($C$6,"W43801822",AK6,1,1000000)</f>
        <v>524736</v>
      </c>
      <c r="AL13" s="52">
        <f>[1]!s_stm07_bs($C$6,"W43801822",AL6,1,1000000)</f>
        <v>502982</v>
      </c>
      <c r="AM13" s="52">
        <f>[1]!s_stm07_bs($C$6,"W43801822",AM6,1,1000000)</f>
        <v>537363</v>
      </c>
      <c r="AN13" s="52">
        <f>[1]!s_stm07_bs($C$6,"W43801822",AN6,1,1000000)</f>
        <v>472234</v>
      </c>
      <c r="AO13" s="52">
        <f>[1]!s_stm07_bs($C$6,"W43801822",AO6,1,1000000)</f>
        <v>454134</v>
      </c>
      <c r="AP13" s="52">
        <f>[1]!s_stm07_bs($C$6,"W43801822",AP6,1,1000000)</f>
        <v>440468</v>
      </c>
      <c r="AQ13" s="52">
        <f>[1]!s_stm07_bs($C$6,"W43801822",AQ6,1,1000000)</f>
        <v>479421</v>
      </c>
      <c r="AR13" s="52">
        <f>[1]!s_stm07_bs($C$6,"W43801822",AR6,1,1000000)</f>
        <v>527415</v>
      </c>
      <c r="AS13" s="52">
        <f>[1]!s_stm07_bs($C$6,"W43801822",AS6,1,1000000)</f>
        <v>555019</v>
      </c>
      <c r="AT13" s="52">
        <f>[1]!s_stm07_bs($C$6,"W43801822",AT6,1,1000000)</f>
        <v>509791</v>
      </c>
      <c r="AU13" s="54"/>
    </row>
    <row r="14" spans="1:47" ht="13.5">
      <c r="C14" s="55" t="s">
        <v>45</v>
      </c>
      <c r="D14" s="52">
        <f>[1]!s_stm07_bs($C$6,"W43784834",D6,1,1000000)</f>
        <v>0</v>
      </c>
      <c r="E14" s="52">
        <f>[1]!s_stm07_bs($C$6,"W43784834",E6,1,1000000)</f>
        <v>42520</v>
      </c>
      <c r="F14" s="52">
        <f>[1]!s_stm07_bs($C$6,"W43784834",F6,1,1000000)</f>
        <v>36791</v>
      </c>
      <c r="G14" s="52">
        <f>[1]!s_stm07_bs($C$6,"W43784834",G6,1,1000000)</f>
        <v>39880</v>
      </c>
      <c r="H14" s="52">
        <f>[1]!s_stm07_bs($C$6,"W43784834",H6,1,1000000)</f>
        <v>34321</v>
      </c>
      <c r="I14" s="52">
        <f>[1]!s_stm07_bs($C$6,"W43784834",I6,1,1000000)</f>
        <v>45239</v>
      </c>
      <c r="J14" s="52">
        <f>[1]!s_stm07_bs($C$6,"W43784834",J6,1,1000000)</f>
        <v>43739</v>
      </c>
      <c r="K14" s="52">
        <f>[1]!s_stm07_bs($C$6,"W43784834",K6,1,1000000)</f>
        <v>31200</v>
      </c>
      <c r="L14" s="52">
        <f>[1]!s_stm07_bs($C$6,"W43784834",L6,1,1000000)</f>
        <v>33641</v>
      </c>
      <c r="M14" s="52">
        <f>[1]!s_stm07_bs($C$6,"W43784834",M6,1,1000000)</f>
        <v>28477</v>
      </c>
      <c r="N14" s="52">
        <f>[1]!s_stm07_bs($C$6,"W43784834",N6,1,1000000)</f>
        <v>31653</v>
      </c>
      <c r="O14" s="52">
        <f>[1]!s_stm07_bs($C$6,"W43784834",O6,1,1000000)</f>
        <v>24977</v>
      </c>
      <c r="P14" s="52">
        <f>[1]!s_stm07_bs($C$6,"W43784834",P6,1,1000000)</f>
        <v>20147</v>
      </c>
      <c r="Q14" s="52">
        <f>[1]!s_stm07_bs($C$6,"W43784834",Q6,1,1000000)</f>
        <v>11574</v>
      </c>
      <c r="R14" s="52">
        <f>[1]!s_stm07_bs($C$6,"W43784834",R6,1,1000000)</f>
        <v>15704</v>
      </c>
      <c r="S14" s="52">
        <f>[1]!s_stm07_bs($C$6,"W43784834",S6,1,1000000)</f>
        <v>17173</v>
      </c>
      <c r="T14" s="52">
        <f>[1]!s_stm07_bs($C$6,"W43784834",T6,1,1000000)</f>
        <v>12986</v>
      </c>
      <c r="U14" s="52">
        <f>[1]!s_stm07_bs($C$6,"W43784834",U6,1,1000000)</f>
        <v>137472</v>
      </c>
      <c r="V14" s="52">
        <f>[1]!s_stm07_bs($C$6,"W43784834",V6,1,1000000)</f>
        <v>131496</v>
      </c>
      <c r="W14" s="52">
        <f>[1]!s_stm07_bs($C$6,"W43784834",W6,1,1000000)</f>
        <v>179216</v>
      </c>
      <c r="X14" s="52">
        <f>[1]!s_stm07_bs($C$6,"W43784834",X6,1,1000000)</f>
        <v>152208</v>
      </c>
      <c r="Y14" s="52">
        <f>[1]!s_stm07_bs($C$6,"W43784834",Y6,1,1000000)</f>
        <v>188488</v>
      </c>
      <c r="Z14" s="52">
        <f>[1]!s_stm07_bs($C$6,"W43784834",Z6,1,1000000)</f>
        <v>131837</v>
      </c>
      <c r="AA14" s="52">
        <f>[1]!s_stm07_bs($C$6,"W43784834",AA6,1,1000000)</f>
        <v>165545</v>
      </c>
      <c r="AB14" s="52">
        <f>[1]!s_stm07_bs($C$6,"W43784834",AB6,1,1000000)</f>
        <v>221671</v>
      </c>
      <c r="AC14" s="52">
        <f>[1]!s_stm07_bs($C$6,"W43784834",AC6,1,1000000)</f>
        <v>172381</v>
      </c>
      <c r="AD14" s="52">
        <f>[1]!s_stm07_bs($C$6,"W43784834",AD6,1,1000000)</f>
        <v>312151</v>
      </c>
      <c r="AE14" s="52">
        <f>[1]!s_stm07_bs($C$6,"W43784834",AE6,1,1000000)</f>
        <v>371823</v>
      </c>
      <c r="AF14" s="52">
        <f>[1]!s_stm07_bs($C$6,"W43784834",AF6,1,1000000)</f>
        <v>372556</v>
      </c>
      <c r="AG14" s="52">
        <f>[1]!s_stm07_bs($C$6,"W43784834",AG6,1,1000000)</f>
        <v>357130</v>
      </c>
      <c r="AH14" s="52">
        <f>[1]!s_stm07_bs($C$6,"W43784834",AH6,1,1000000)</f>
        <v>386592</v>
      </c>
      <c r="AI14" s="52">
        <f>[1]!s_stm07_bs($C$6,"W43784834",AI6,1,1000000)</f>
        <v>346948</v>
      </c>
      <c r="AJ14" s="52">
        <f>[1]!s_stm07_bs($C$6,"W43784834",AJ6,1,1000000)</f>
        <v>346828</v>
      </c>
      <c r="AK14" s="52">
        <f>[1]!s_stm07_bs($C$6,"W43784834",AK6,1,1000000)</f>
        <v>430159</v>
      </c>
      <c r="AL14" s="52">
        <f>[1]!s_stm07_bs($C$6,"W43784834",AL6,1,1000000)</f>
        <v>422960</v>
      </c>
      <c r="AM14" s="52">
        <f>[1]!s_stm07_bs($C$6,"W43784834",AM6,1,1000000)</f>
        <v>465734</v>
      </c>
      <c r="AN14" s="52">
        <f>[1]!s_stm07_bs($C$6,"W43784834",AN6,1,1000000)</f>
        <v>343272</v>
      </c>
      <c r="AO14" s="52">
        <f>[1]!s_stm07_bs($C$6,"W43784834",AO6,1,1000000)</f>
        <v>428620</v>
      </c>
      <c r="AP14" s="52">
        <f>[1]!s_stm07_bs($C$6,"W43784834",AP6,1,1000000)</f>
        <v>439093</v>
      </c>
      <c r="AQ14" s="52">
        <f>[1]!s_stm07_bs($C$6,"W43784834",AQ6,1,1000000)</f>
        <v>492992</v>
      </c>
      <c r="AR14" s="52">
        <f>[1]!s_stm07_bs($C$6,"W43784834",AR6,1,1000000)</f>
        <v>474475</v>
      </c>
      <c r="AS14" s="52">
        <f>[1]!s_stm07_bs($C$6,"W43784834",AS6,1,1000000)</f>
        <v>508943</v>
      </c>
      <c r="AT14" s="52">
        <f>[1]!s_stm07_bs($C$6,"W43784834",AT6,1,1000000)</f>
        <v>503544</v>
      </c>
      <c r="AU14" s="54"/>
    </row>
    <row r="15" spans="1:47" ht="13.5">
      <c r="C15" s="55" t="s">
        <v>46</v>
      </c>
      <c r="D15" s="52">
        <f>[1]!s_stm07_bs($C$6,"W42630904",D6,1,1000000)</f>
        <v>10539</v>
      </c>
      <c r="E15" s="52">
        <f>[1]!s_stm07_bs($C$6,"W42630904",E6,1,1000000)</f>
        <v>11690</v>
      </c>
      <c r="F15" s="52">
        <f>[1]!s_stm07_bs($C$6,"W42630904",F6,1,1000000)</f>
        <v>14305</v>
      </c>
      <c r="G15" s="52">
        <f>[1]!s_stm07_bs($C$6,"W42630904",G6,1,1000000)</f>
        <v>17292</v>
      </c>
      <c r="H15" s="52">
        <f>[1]!s_stm07_bs($C$6,"W42630904",H6,1,1000000)</f>
        <v>22769</v>
      </c>
      <c r="I15" s="52">
        <f>[1]!s_stm07_bs($C$6,"W42630904",I6,1,1000000)</f>
        <v>28366</v>
      </c>
      <c r="J15" s="52">
        <f>[1]!s_stm07_bs($C$6,"W42630904",J6,1,1000000)</f>
        <v>25354</v>
      </c>
      <c r="K15" s="52">
        <f>[1]!s_stm07_bs($C$6,"W42630904",K6,1,1000000)</f>
        <v>19013</v>
      </c>
      <c r="L15" s="52">
        <f>[1]!s_stm07_bs($C$6,"W42630904",L6,1,1000000)</f>
        <v>15721</v>
      </c>
      <c r="M15" s="52">
        <f>[1]!s_stm07_bs($C$6,"W42630904",M6,1,1000000)</f>
        <v>9697</v>
      </c>
      <c r="N15" s="52">
        <f>[1]!s_stm07_bs($C$6,"W42630904",N6,1,1000000)</f>
        <v>6867</v>
      </c>
      <c r="O15" s="52">
        <f>[1]!s_stm07_bs($C$6,"W42630904",O6,1,1000000)</f>
        <v>7468</v>
      </c>
      <c r="P15" s="52">
        <f>[1]!s_stm07_bs($C$6,"W42630904",P6,1,1000000)</f>
        <v>5758</v>
      </c>
      <c r="Q15" s="52">
        <f>[1]!s_stm07_bs($C$6,"W42630904",Q6,1,1000000)</f>
        <v>5172</v>
      </c>
      <c r="R15" s="52">
        <f>[1]!s_stm07_bs($C$6,"W42630904",R6,1,1000000)</f>
        <v>8735</v>
      </c>
      <c r="S15" s="52">
        <f>[1]!s_stm07_bs($C$6,"W42630904",S6,1,1000000)</f>
        <v>10254</v>
      </c>
      <c r="T15" s="52">
        <f>[1]!s_stm07_bs($C$6,"W42630904",T6,1,1000000)</f>
        <v>13332</v>
      </c>
      <c r="U15" s="52">
        <f>[1]!s_stm07_bs($C$6,"W42630904",U6,1,1000000)</f>
        <v>12966</v>
      </c>
      <c r="V15" s="52">
        <f>[1]!s_stm07_bs($C$6,"W42630904",V6,1,1000000)</f>
        <v>13803</v>
      </c>
      <c r="W15" s="52">
        <f>[1]!s_stm07_bs($C$6,"W42630904",W6,1,1000000)</f>
        <v>15596</v>
      </c>
      <c r="X15" s="52">
        <f>[1]!s_stm07_bs($C$6,"W42630904",X6,1,1000000)</f>
        <v>17460</v>
      </c>
      <c r="Y15" s="52">
        <f>[1]!s_stm07_bs($C$6,"W42630904",Y6,1,1000000)</f>
        <v>11163</v>
      </c>
      <c r="Z15" s="52">
        <f>[1]!s_stm07_bs($C$6,"W42630904",Z6,1,1000000)</f>
        <v>14484</v>
      </c>
      <c r="AA15" s="52">
        <f>[1]!s_stm07_bs($C$6,"W42630904",AA6,1,1000000)</f>
        <v>14942</v>
      </c>
      <c r="AB15" s="52">
        <f>[1]!s_stm07_bs($C$6,"W42630904",AB6,1,1000000)</f>
        <v>14756</v>
      </c>
      <c r="AC15" s="52">
        <f>[1]!s_stm07_bs($C$6,"W42630904",AC6,1,1000000)</f>
        <v>17941</v>
      </c>
      <c r="AD15" s="52">
        <f>[1]!s_stm07_bs($C$6,"W42630904",AD6,1,1000000)</f>
        <v>26949</v>
      </c>
      <c r="AE15" s="52">
        <f>[1]!s_stm07_bs($C$6,"W42630904",AE6,1,1000000)</f>
        <v>19600</v>
      </c>
      <c r="AF15" s="52">
        <f>[1]!s_stm07_bs($C$6,"W42630904",AF6,1,1000000)</f>
        <v>25020</v>
      </c>
      <c r="AG15" s="52">
        <f>[1]!s_stm07_bs($C$6,"W42630904",AG6,1,1000000)</f>
        <v>26427</v>
      </c>
      <c r="AH15" s="52">
        <f>[1]!s_stm07_bs($C$6,"W42630904",AH6,1,1000000)</f>
        <v>25943</v>
      </c>
      <c r="AI15" s="52">
        <f>[1]!s_stm07_bs($C$6,"W42630904",AI6,1,1000000)</f>
        <v>37277</v>
      </c>
      <c r="AJ15" s="52">
        <f>[1]!s_stm07_bs($C$6,"W42630904",AJ6,1,1000000)</f>
        <v>24048</v>
      </c>
      <c r="AK15" s="52">
        <f>[1]!s_stm07_bs($C$6,"W42630904",AK6,1,1000000)</f>
        <v>81494</v>
      </c>
      <c r="AL15" s="52">
        <f>[1]!s_stm07_bs($C$6,"W42630904",AL6,1,1000000)</f>
        <v>69657</v>
      </c>
      <c r="AM15" s="52">
        <f>[1]!s_stm07_bs($C$6,"W42630904",AM6,1,1000000)</f>
        <v>71478</v>
      </c>
      <c r="AN15" s="52">
        <f>[1]!s_stm07_bs($C$6,"W42630904",AN6,1,1000000)</f>
        <v>78870</v>
      </c>
      <c r="AO15" s="52">
        <f>[1]!s_stm07_bs($C$6,"W42630904",AO6,1,1000000)</f>
        <v>96446</v>
      </c>
      <c r="AP15" s="52">
        <f>[1]!s_stm07_bs($C$6,"W42630904",AP6,1,1000000)</f>
        <v>71180</v>
      </c>
      <c r="AQ15" s="52">
        <f>[1]!s_stm07_bs($C$6,"W42630904",AQ6,1,1000000)</f>
        <v>69860</v>
      </c>
      <c r="AR15" s="52">
        <f>[1]!s_stm07_bs($C$6,"W42630904",AR6,1,1000000)</f>
        <v>94452</v>
      </c>
      <c r="AS15" s="52">
        <f>[1]!s_stm07_bs($C$6,"W42630904",AS6,1,1000000)</f>
        <v>71997</v>
      </c>
      <c r="AT15" s="52">
        <f>[1]!s_stm07_bs($C$6,"W42630904",AT6,1,1000000)</f>
        <v>57569</v>
      </c>
      <c r="AU15" s="54"/>
    </row>
    <row r="16" spans="1:47" ht="13.5">
      <c r="C16" s="55" t="s">
        <v>47</v>
      </c>
      <c r="D16" s="52">
        <f>[1]!s_stm07_bs($C$6,"W49720400",D6,1,1000000)</f>
        <v>39218</v>
      </c>
      <c r="E16" s="52">
        <f>[1]!s_stm07_bs($C$6,"W49720400",E6,1,1000000)</f>
        <v>73636</v>
      </c>
      <c r="F16" s="52">
        <f>[1]!s_stm07_bs($C$6,"W49720400",F6,1,1000000)</f>
        <v>84110</v>
      </c>
      <c r="G16" s="52">
        <f>[1]!s_stm07_bs($C$6,"W49720400",G6,1,1000000)</f>
        <v>96798</v>
      </c>
      <c r="H16" s="52">
        <f>[1]!s_stm07_bs($C$6,"W49720400",H6,1,1000000)</f>
        <v>75880</v>
      </c>
      <c r="I16" s="52">
        <f>[1]!s_stm07_bs($C$6,"W49720400",I6,1,1000000)</f>
        <v>88885</v>
      </c>
      <c r="J16" s="52">
        <f>[1]!s_stm07_bs($C$6,"W49720400",J6,1,1000000)</f>
        <v>59182</v>
      </c>
      <c r="K16" s="52">
        <f>[1]!s_stm07_bs($C$6,"W49720400",K6,1,1000000)</f>
        <v>66419</v>
      </c>
      <c r="L16" s="52">
        <f>[1]!s_stm07_bs($C$6,"W49720400",L6,1,1000000)</f>
        <v>163493</v>
      </c>
      <c r="M16" s="52">
        <f>[1]!s_stm07_bs($C$6,"W49720400",M6,1,1000000)</f>
        <v>764461</v>
      </c>
      <c r="N16" s="52">
        <f>[1]!s_stm07_bs($C$6,"W49720400",N6,1,1000000)</f>
        <v>943284</v>
      </c>
      <c r="O16" s="52">
        <f>[1]!s_stm07_bs($C$6,"W49720400",O6,1,1000000)</f>
        <v>564082</v>
      </c>
      <c r="P16" s="52">
        <f>[1]!s_stm07_bs($C$6,"W49720400",P6,1,1000000)</f>
        <v>408826</v>
      </c>
      <c r="Q16" s="52">
        <f>[1]!s_stm07_bs($C$6,"W49720400",Q6,1,1000000)</f>
        <v>452383</v>
      </c>
      <c r="R16" s="52">
        <f>[1]!s_stm07_bs($C$6,"W49720400",R6,1,1000000)</f>
        <v>279136</v>
      </c>
      <c r="S16" s="52">
        <f>[1]!s_stm07_bs($C$6,"W49720400",S6,1,1000000)</f>
        <v>366015</v>
      </c>
      <c r="T16" s="52">
        <f>[1]!s_stm07_bs($C$6,"W49720400",T6,1,1000000)</f>
        <v>262227</v>
      </c>
      <c r="U16" s="52">
        <f>[1]!s_stm07_bs($C$6,"W49720400",U6,1,1000000)</f>
        <v>380660</v>
      </c>
      <c r="V16" s="52">
        <f>[1]!s_stm07_bs($C$6,"W49720400",V6,1,1000000)</f>
        <v>357829</v>
      </c>
      <c r="W16" s="52">
        <f>[1]!s_stm07_bs($C$6,"W49720400",W6,1,1000000)</f>
        <v>263273</v>
      </c>
      <c r="X16" s="52">
        <f>[1]!s_stm07_bs($C$6,"W49720400",X6,1,1000000)</f>
        <v>349437</v>
      </c>
      <c r="Y16" s="52">
        <f>[1]!s_stm07_bs($C$6,"W49720400",Y6,1,1000000)</f>
        <v>496211</v>
      </c>
      <c r="Z16" s="52">
        <f>[1]!s_stm07_bs($C$6,"W49720400",Z6,1,1000000)</f>
        <v>532764</v>
      </c>
      <c r="AA16" s="52">
        <f>[1]!s_stm07_bs($C$6,"W49720400",AA6,1,1000000)</f>
        <v>499342</v>
      </c>
      <c r="AB16" s="52">
        <f>[1]!s_stm07_bs($C$6,"W49720400",AB6,1,1000000)</f>
        <v>544579</v>
      </c>
      <c r="AC16" s="52">
        <f>[1]!s_stm07_bs($C$6,"W49720400",AC6,1,1000000)</f>
        <v>672004</v>
      </c>
      <c r="AD16" s="52">
        <f>[1]!s_stm07_bs($C$6,"W49720400",AD6,1,1000000)</f>
        <v>462000</v>
      </c>
      <c r="AE16" s="52">
        <f>[1]!s_stm07_bs($C$6,"W49720400",AE6,1,1000000)</f>
        <v>406661</v>
      </c>
      <c r="AF16" s="52">
        <f>[1]!s_stm07_bs($C$6,"W49720400",AF6,1,1000000)</f>
        <v>331903</v>
      </c>
      <c r="AG16" s="52">
        <f>[1]!s_stm07_bs($C$6,"W49720400",AG6,1,1000000)</f>
        <v>515635</v>
      </c>
      <c r="AH16" s="52">
        <f>[1]!s_stm07_bs($C$6,"W49720400",AH6,1,1000000)</f>
        <v>540645</v>
      </c>
      <c r="AI16" s="52">
        <f>[1]!s_stm07_bs($C$6,"W49720400",AI6,1,1000000)</f>
        <v>432604</v>
      </c>
      <c r="AJ16" s="52">
        <f>[1]!s_stm07_bs($C$6,"W49720400",AJ6,1,1000000)</f>
        <v>468462</v>
      </c>
      <c r="AK16" s="52">
        <f>[1]!s_stm07_bs($C$6,"W49720400",AK6,1,1000000)</f>
        <v>659421</v>
      </c>
      <c r="AL16" s="52">
        <f>[1]!s_stm07_bs($C$6,"W49720400",AL6,1,1000000)</f>
        <v>1040068</v>
      </c>
      <c r="AM16" s="52">
        <f>[1]!s_stm07_bs($C$6,"W49720400",AM6,1,1000000)</f>
        <v>652266</v>
      </c>
      <c r="AN16" s="52">
        <f>[1]!s_stm07_bs($C$6,"W49720400",AN6,1,1000000)</f>
        <v>996333</v>
      </c>
      <c r="AO16" s="52">
        <f>[1]!s_stm07_bs($C$6,"W49720400",AO6,1,1000000)</f>
        <v>687354</v>
      </c>
      <c r="AP16" s="52">
        <f>[1]!s_stm07_bs($C$6,"W49720400",AP6,1,1000000)</f>
        <v>723379</v>
      </c>
      <c r="AQ16" s="52">
        <f>[1]!s_stm07_bs($C$6,"W49720400",AQ6,1,1000000)</f>
        <v>554690</v>
      </c>
      <c r="AR16" s="52">
        <f>[1]!s_stm07_bs($C$6,"W49720400",AR6,1,1000000)</f>
        <v>755627</v>
      </c>
      <c r="AS16" s="52">
        <f>[1]!s_stm07_bs($C$6,"W49720400",AS6,1,1000000)</f>
        <v>558602</v>
      </c>
      <c r="AT16" s="52">
        <f>[1]!s_stm07_bs($C$6,"W49720400",AT6,1,1000000)</f>
        <v>840658</v>
      </c>
      <c r="AU16" s="54"/>
    </row>
    <row r="17" spans="3:47" ht="13.5">
      <c r="C17" s="55" t="s">
        <v>48</v>
      </c>
      <c r="D17" s="52">
        <f>[1]!s_stm07_bs($C$6,"W47342125",D6,1,1000000)</f>
        <v>0</v>
      </c>
      <c r="E17" s="52">
        <f>[1]!s_stm07_bs($C$6,"W47342125",E6,1,1000000)</f>
        <v>0</v>
      </c>
      <c r="F17" s="52">
        <f>[1]!s_stm07_bs($C$6,"W47342125",F6,1,1000000)</f>
        <v>0</v>
      </c>
      <c r="G17" s="52">
        <f>[1]!s_stm07_bs($C$6,"W47342125",G6,1,1000000)</f>
        <v>0</v>
      </c>
      <c r="H17" s="52">
        <f>[1]!s_stm07_bs($C$6,"W47342125",H6,1,1000000)</f>
        <v>0</v>
      </c>
      <c r="I17" s="52">
        <f>[1]!s_stm07_bs($C$6,"W47342125",I6,1,1000000)</f>
        <v>0</v>
      </c>
      <c r="J17" s="52">
        <f>[1]!s_stm07_bs($C$6,"W47342125",J6,1,1000000)</f>
        <v>0</v>
      </c>
      <c r="K17" s="52">
        <f>[1]!s_stm07_bs($C$6,"W47342125",K6,1,1000000)</f>
        <v>0</v>
      </c>
      <c r="L17" s="52">
        <f>[1]!s_stm07_bs($C$6,"W47342125",L6,1,1000000)</f>
        <v>0</v>
      </c>
      <c r="M17" s="52">
        <f>[1]!s_stm07_bs($C$6,"W47342125",M6,1,1000000)</f>
        <v>0</v>
      </c>
      <c r="N17" s="52">
        <f>[1]!s_stm07_bs($C$6,"W47342125",N6,1,1000000)</f>
        <v>0</v>
      </c>
      <c r="O17" s="52">
        <f>[1]!s_stm07_bs($C$6,"W47342125",O6,1,1000000)</f>
        <v>0</v>
      </c>
      <c r="P17" s="52">
        <f>[1]!s_stm07_bs($C$6,"W47342125",P6,1,1000000)</f>
        <v>0</v>
      </c>
      <c r="Q17" s="52">
        <f>[1]!s_stm07_bs($C$6,"W47342125",Q6,1,1000000)</f>
        <v>0</v>
      </c>
      <c r="R17" s="52">
        <f>[1]!s_stm07_bs($C$6,"W47342125",R6,1,1000000)</f>
        <v>0</v>
      </c>
      <c r="S17" s="52">
        <f>[1]!s_stm07_bs($C$6,"W47342125",S6,1,1000000)</f>
        <v>0</v>
      </c>
      <c r="T17" s="52">
        <f>[1]!s_stm07_bs($C$6,"W47342125",T6,1,1000000)</f>
        <v>0</v>
      </c>
      <c r="U17" s="52">
        <f>[1]!s_stm07_bs($C$6,"W47342125",U6,1,1000000)</f>
        <v>0</v>
      </c>
      <c r="V17" s="52">
        <f>[1]!s_stm07_bs($C$6,"W47342125",V6,1,1000000)</f>
        <v>0</v>
      </c>
      <c r="W17" s="52">
        <f>[1]!s_stm07_bs($C$6,"W47342125",W6,1,1000000)</f>
        <v>0</v>
      </c>
      <c r="X17" s="52">
        <f>[1]!s_stm07_bs($C$6,"W47342125",X6,1,1000000)</f>
        <v>0</v>
      </c>
      <c r="Y17" s="52">
        <f>[1]!s_stm07_bs($C$6,"W47342125",Y6,1,1000000)</f>
        <v>0</v>
      </c>
      <c r="Z17" s="52">
        <f>[1]!s_stm07_bs($C$6,"W47342125",Z6,1,1000000)</f>
        <v>0</v>
      </c>
      <c r="AA17" s="52">
        <f>[1]!s_stm07_bs($C$6,"W47342125",AA6,1,1000000)</f>
        <v>0</v>
      </c>
      <c r="AB17" s="52">
        <f>[1]!s_stm07_bs($C$6,"W47342125",AB6,1,1000000)</f>
        <v>0</v>
      </c>
      <c r="AC17" s="52">
        <f>[1]!s_stm07_bs($C$6,"W47342125",AC6,1,1000000)</f>
        <v>0</v>
      </c>
      <c r="AD17" s="52">
        <f>[1]!s_stm07_bs($C$6,"W47342125",AD6,1,1000000)</f>
        <v>0</v>
      </c>
      <c r="AE17" s="52">
        <f>[1]!s_stm07_bs($C$6,"W47342125",AE6,1,1000000)</f>
        <v>0</v>
      </c>
      <c r="AF17" s="52">
        <f>[1]!s_stm07_bs($C$6,"W47342125",AF6,1,1000000)</f>
        <v>0</v>
      </c>
      <c r="AG17" s="52">
        <f>[1]!s_stm07_bs($C$6,"W47342125",AG6,1,1000000)</f>
        <v>0</v>
      </c>
      <c r="AH17" s="52">
        <f>[1]!s_stm07_bs($C$6,"W47342125",AH6,1,1000000)</f>
        <v>0</v>
      </c>
      <c r="AI17" s="52">
        <f>[1]!s_stm07_bs($C$6,"W47342125",AI6,1,1000000)</f>
        <v>0</v>
      </c>
      <c r="AJ17" s="52">
        <f>[1]!s_stm07_bs($C$6,"W47342125",AJ6,1,1000000)</f>
        <v>0</v>
      </c>
      <c r="AK17" s="52">
        <f>[1]!s_stm07_bs($C$6,"W47342125",AK6,1,1000000)</f>
        <v>0</v>
      </c>
      <c r="AL17" s="52">
        <f>[1]!s_stm07_bs($C$6,"W47342125",AL6,1,1000000)</f>
        <v>0</v>
      </c>
      <c r="AM17" s="52">
        <f>[1]!s_stm07_bs($C$6,"W47342125",AM6,1,1000000)</f>
        <v>0</v>
      </c>
      <c r="AN17" s="52">
        <f>[1]!s_stm07_bs($C$6,"W47342125",AN6,1,1000000)</f>
        <v>0</v>
      </c>
      <c r="AO17" s="52">
        <f>[1]!s_stm07_bs($C$6,"W47342125",AO6,1,1000000)</f>
        <v>0</v>
      </c>
      <c r="AP17" s="52">
        <f>[1]!s_stm07_bs($C$6,"W47342125",AP6,1,1000000)</f>
        <v>0</v>
      </c>
      <c r="AQ17" s="52">
        <f>[1]!s_stm07_bs($C$6,"W47342125",AQ6,1,1000000)</f>
        <v>0</v>
      </c>
      <c r="AR17" s="52">
        <f>[1]!s_stm07_bs($C$6,"W47342125",AR6,1,1000000)</f>
        <v>0</v>
      </c>
      <c r="AS17" s="52">
        <f>[1]!s_stm07_bs($C$6,"W47342125",AS6,1,1000000)</f>
        <v>0</v>
      </c>
      <c r="AT17" s="52">
        <f>[1]!s_stm07_bs($C$6,"W47342125",AT6,1,1000000)</f>
        <v>0</v>
      </c>
      <c r="AU17" s="54"/>
    </row>
    <row r="18" spans="3:47" ht="13.5">
      <c r="C18" s="55" t="s">
        <v>49</v>
      </c>
      <c r="D18" s="52">
        <f>[1]!s_stm07_bs($C$6,"W47456352",D6,1,1000000)</f>
        <v>3533978</v>
      </c>
      <c r="E18" s="52">
        <f>[1]!s_stm07_bs($C$6,"W47456352",E6,1,1000000)</f>
        <v>3696433</v>
      </c>
      <c r="F18" s="52">
        <f>[1]!s_stm07_bs($C$6,"W47456352",F6,1,1000000)</f>
        <v>3811067</v>
      </c>
      <c r="G18" s="52">
        <f>[1]!s_stm07_bs($C$6,"W47456352",G6,1,1000000)</f>
        <v>3935917</v>
      </c>
      <c r="H18" s="52">
        <f>[1]!s_stm07_bs($C$6,"W47456352",H6,1,1000000)</f>
        <v>3957542</v>
      </c>
      <c r="I18" s="52">
        <f>[1]!s_stm07_bs($C$6,"W47456352",I6,1,1000000)</f>
        <v>4133824</v>
      </c>
      <c r="J18" s="52">
        <f>[1]!s_stm07_bs($C$6,"W47456352",J6,1,1000000)</f>
        <v>4233318</v>
      </c>
      <c r="K18" s="52">
        <f>[1]!s_stm07_bs($C$6,"W47456352",K6,1,1000000)</f>
        <v>4292991</v>
      </c>
      <c r="L18" s="52">
        <f>[1]!s_stm07_bs($C$6,"W47456352",L6,1,1000000)</f>
        <v>4436011</v>
      </c>
      <c r="M18" s="52">
        <f>[1]!s_stm07_bs($C$6,"W47456352",M6,1,1000000)</f>
        <v>5072907</v>
      </c>
      <c r="N18" s="52">
        <f>[1]!s_stm07_bs($C$6,"W47456352",N6,1,1000000)</f>
        <v>5300116</v>
      </c>
      <c r="O18" s="52">
        <f>[1]!s_stm07_bs($C$6,"W47456352",O6,1,1000000)</f>
        <v>5441698</v>
      </c>
      <c r="P18" s="52">
        <f>[1]!s_stm07_bs($C$6,"W47456352",P6,1,1000000)</f>
        <v>5583174</v>
      </c>
      <c r="Q18" s="52">
        <f>[1]!s_stm07_bs($C$6,"W47456352",Q6,1,1000000)</f>
        <v>5916094</v>
      </c>
      <c r="R18" s="52">
        <f>[1]!s_stm07_bs($C$6,"W47456352",R6,1,1000000)</f>
        <v>6202394</v>
      </c>
      <c r="S18" s="52">
        <f>[1]!s_stm07_bs($C$6,"W47456352",S6,1,1000000)</f>
        <v>6412354</v>
      </c>
      <c r="T18" s="52">
        <f>[1]!s_stm07_bs($C$6,"W47456352",T6,1,1000000)</f>
        <v>6623372</v>
      </c>
      <c r="U18" s="52">
        <f>[1]!s_stm07_bs($C$6,"W47456352",U6,1,1000000)</f>
        <v>6888873</v>
      </c>
      <c r="V18" s="52">
        <f>[1]!s_stm07_bs($C$6,"W47456352",V6,1,1000000)</f>
        <v>7152587</v>
      </c>
      <c r="W18" s="52">
        <f>[1]!s_stm07_bs($C$6,"W47456352",W6,1,1000000)</f>
        <v>7410387</v>
      </c>
      <c r="X18" s="52">
        <f>[1]!s_stm07_bs($C$6,"W47456352",X6,1,1000000)</f>
        <v>7594019</v>
      </c>
      <c r="Y18" s="52">
        <f>[1]!s_stm07_bs($C$6,"W47456352",Y6,1,1000000)</f>
        <v>7953554</v>
      </c>
      <c r="Z18" s="52">
        <f>[1]!s_stm07_bs($C$6,"W47456352",Z6,1,1000000)</f>
        <v>8212636</v>
      </c>
      <c r="AA18" s="52">
        <f>[1]!s_stm07_bs($C$6,"W47456352",AA6,1,1000000)</f>
        <v>8422283</v>
      </c>
      <c r="AB18" s="52">
        <f>[1]!s_stm07_bs($C$6,"W47456352",AB6,1,1000000)</f>
        <v>8583289</v>
      </c>
      <c r="AC18" s="52">
        <f>[1]!s_stm07_bs($C$6,"W47456352",AC6,1,1000000)</f>
        <v>9033777</v>
      </c>
      <c r="AD18" s="52">
        <f>[1]!s_stm07_bs($C$6,"W47456352",AD6,1,1000000)</f>
        <v>9202023</v>
      </c>
      <c r="AE18" s="52">
        <f>[1]!s_stm07_bs($C$6,"W47456352",AE6,1,1000000)</f>
        <v>9409635</v>
      </c>
      <c r="AF18" s="52">
        <f>[1]!s_stm07_bs($C$6,"W47456352",AF6,1,1000000)</f>
        <v>9681415</v>
      </c>
      <c r="AG18" s="52">
        <f>[1]!s_stm07_bs($C$6,"W47456352",AG6,1,1000000)</f>
        <v>10125436</v>
      </c>
      <c r="AH18" s="52">
        <f>[1]!s_stm07_bs($C$6,"W47456352",AH6,1,1000000)</f>
        <v>10394435</v>
      </c>
      <c r="AI18" s="52">
        <f>[1]!s_stm07_bs($C$6,"W47456352",AI6,1,1000000)</f>
        <v>10603544</v>
      </c>
      <c r="AJ18" s="52">
        <f>[1]!s_stm07_bs($C$6,"W47456352",AJ6,1,1000000)</f>
        <v>10768750</v>
      </c>
      <c r="AK18" s="52">
        <f>[1]!s_stm07_bs($C$6,"W47456352",AK6,1,1000000)</f>
        <v>11057257</v>
      </c>
      <c r="AL18" s="52">
        <f>[1]!s_stm07_bs($C$6,"W47456352",AL6,1,1000000)</f>
        <v>11374947</v>
      </c>
      <c r="AM18" s="52">
        <f>[1]!s_stm07_bs($C$6,"W47456352",AM6,1,1000000)</f>
        <v>11610463</v>
      </c>
      <c r="AN18" s="52">
        <f>[1]!s_stm07_bs($C$6,"W47456352",AN6,1,1000000)</f>
        <v>11652812</v>
      </c>
      <c r="AO18" s="52">
        <f>[1]!s_stm07_bs($C$6,"W47456352",AO6,1,1000000)</f>
        <v>12056705</v>
      </c>
      <c r="AP18" s="52">
        <f>[1]!s_stm07_bs($C$6,"W47456352",AP6,1,1000000)</f>
        <v>12396561</v>
      </c>
      <c r="AQ18" s="52">
        <f>[1]!s_stm07_bs($C$6,"W47456352",AQ6,1,1000000)</f>
        <v>12629838</v>
      </c>
      <c r="AR18" s="52">
        <f>[1]!s_stm07_bs($C$6,"W47456352",AR6,1,1000000)</f>
        <v>12767334</v>
      </c>
      <c r="AS18" s="52">
        <f>[1]!s_stm07_bs($C$6,"W47456352",AS6,1,1000000)</f>
        <v>13267798</v>
      </c>
      <c r="AT18" s="52">
        <f>[1]!s_stm07_bs($C$6,"W47456352",AT6,1,1000000)</f>
        <v>13549396</v>
      </c>
      <c r="AU18" s="54"/>
    </row>
    <row r="19" spans="3:47" ht="13.5">
      <c r="C19" s="55" t="s">
        <v>50</v>
      </c>
      <c r="D19" s="52">
        <f>[1]!s_stm07_bs($C$6,"W47556526",D6,1,1000000)</f>
        <v>0</v>
      </c>
      <c r="E19" s="52">
        <f>[1]!s_stm07_bs($C$6,"W47556526",E6,1,1000000)</f>
        <v>448420</v>
      </c>
      <c r="F19" s="52">
        <f>[1]!s_stm07_bs($C$6,"W47556526",F6,1,1000000)</f>
        <v>517669</v>
      </c>
      <c r="G19" s="52">
        <f>[1]!s_stm07_bs($C$6,"W47556526",G6,1,1000000)</f>
        <v>509383</v>
      </c>
      <c r="H19" s="52">
        <f>[1]!s_stm07_bs($C$6,"W47556526",H6,1,1000000)</f>
        <v>531241</v>
      </c>
      <c r="I19" s="52">
        <f>[1]!s_stm07_bs($C$6,"W47556526",I6,1,1000000)</f>
        <v>582927</v>
      </c>
      <c r="J19" s="52">
        <f>[1]!s_stm07_bs($C$6,"W47556526",J6,1,1000000)</f>
        <v>589512</v>
      </c>
      <c r="K19" s="52">
        <f>[1]!s_stm07_bs($C$6,"W47556526",K6,1,1000000)</f>
        <v>487003</v>
      </c>
      <c r="L19" s="52">
        <f>[1]!s_stm07_bs($C$6,"W47556526",L6,1,1000000)</f>
        <v>537600</v>
      </c>
      <c r="M19" s="52">
        <f>[1]!s_stm07_bs($C$6,"W47556526",M6,1,1000000)</f>
        <v>553175</v>
      </c>
      <c r="N19" s="52">
        <f>[1]!s_stm07_bs($C$6,"W47556526",N6,1,1000000)</f>
        <v>648498</v>
      </c>
      <c r="O19" s="52">
        <f>[1]!s_stm07_bs($C$6,"W47556526",O6,1,1000000)</f>
        <v>793669</v>
      </c>
      <c r="P19" s="52">
        <f>[1]!s_stm07_bs($C$6,"W47556526",P6,1,1000000)</f>
        <v>949909</v>
      </c>
      <c r="Q19" s="52">
        <f>[1]!s_stm07_bs($C$6,"W47556526",Q6,1,1000000)</f>
        <v>987291</v>
      </c>
      <c r="R19" s="52">
        <f>[1]!s_stm07_bs($C$6,"W47556526",R6,1,1000000)</f>
        <v>1027881</v>
      </c>
      <c r="S19" s="52">
        <f>[1]!s_stm07_bs($C$6,"W47556526",S6,1,1000000)</f>
        <v>955466</v>
      </c>
      <c r="T19" s="52">
        <f>[1]!s_stm07_bs($C$6,"W47556526",T6,1,1000000)</f>
        <v>904795</v>
      </c>
      <c r="U19" s="52">
        <f>[1]!s_stm07_bs($C$6,"W47556526",U6,1,1000000)</f>
        <v>824339</v>
      </c>
      <c r="V19" s="52">
        <f>[1]!s_stm07_bs($C$6,"W47556526",V6,1,1000000)</f>
        <v>829832</v>
      </c>
      <c r="W19" s="52">
        <f>[1]!s_stm07_bs($C$6,"W47556526",W6,1,1000000)</f>
        <v>824069</v>
      </c>
      <c r="X19" s="52">
        <f>[1]!s_stm07_bs($C$6,"W47556526",X6,1,1000000)</f>
        <v>840105</v>
      </c>
      <c r="Y19" s="52">
        <f>[1]!s_stm07_bs($C$6,"W47556526",Y6,1,1000000)</f>
        <v>875768</v>
      </c>
      <c r="Z19" s="52">
        <f>[1]!s_stm07_bs($C$6,"W47556526",Z6,1,1000000)</f>
        <v>869836</v>
      </c>
      <c r="AA19" s="52">
        <f>[1]!s_stm07_bs($C$6,"W47556526",AA6,1,1000000)</f>
        <v>903829</v>
      </c>
      <c r="AB19" s="52">
        <f>[1]!s_stm07_bs($C$6,"W47556526",AB6,1,1000000)</f>
        <v>920939</v>
      </c>
      <c r="AC19" s="52">
        <f>[1]!s_stm07_bs($C$6,"W47556526",AC6,1,1000000)</f>
        <v>986866</v>
      </c>
      <c r="AD19" s="52">
        <f>[1]!s_stm07_bs($C$6,"W47556526",AD6,1,1000000)</f>
        <v>1026407</v>
      </c>
      <c r="AE19" s="52">
        <f>[1]!s_stm07_bs($C$6,"W47556526",AE6,1,1000000)</f>
        <v>999922</v>
      </c>
      <c r="AF19" s="52">
        <f>[1]!s_stm07_bs($C$6,"W47556526",AF6,1,1000000)</f>
        <v>1000800</v>
      </c>
      <c r="AG19" s="52">
        <f>[1]!s_stm07_bs($C$6,"W47556526",AG6,1,1000000)</f>
        <v>1062402</v>
      </c>
      <c r="AH19" s="52">
        <f>[1]!s_stm07_bs($C$6,"W47556526",AH6,1,1000000)</f>
        <v>1128582</v>
      </c>
      <c r="AI19" s="52">
        <f>[1]!s_stm07_bs($C$6,"W47556526",AI6,1,1000000)</f>
        <v>1157309</v>
      </c>
      <c r="AJ19" s="52">
        <f>[1]!s_stm07_bs($C$6,"W47556526",AJ6,1,1000000)</f>
        <v>1188288</v>
      </c>
      <c r="AK19" s="52">
        <f>[1]!s_stm07_bs($C$6,"W47556526",AK6,1,1000000)</f>
        <v>1260509</v>
      </c>
      <c r="AL19" s="52">
        <f>[1]!s_stm07_bs($C$6,"W47556526",AL6,1,1000000)</f>
        <v>1438093</v>
      </c>
      <c r="AM19" s="52">
        <f>[1]!s_stm07_bs($C$6,"W47556526",AM6,1,1000000)</f>
        <v>1388838</v>
      </c>
      <c r="AN19" s="52">
        <f>[1]!s_stm07_bs($C$6,"W47556526",AN6,1,1000000)</f>
        <v>1444195</v>
      </c>
      <c r="AO19" s="52">
        <f>[1]!s_stm07_bs($C$6,"W47556526",AO6,1,1000000)</f>
        <v>1558482</v>
      </c>
      <c r="AP19" s="52">
        <f>[1]!s_stm07_bs($C$6,"W47556526",AP6,1,1000000)</f>
        <v>1607498</v>
      </c>
      <c r="AQ19" s="52">
        <f>[1]!s_stm07_bs($C$6,"W47556526",AQ6,1,1000000)</f>
        <v>1712001</v>
      </c>
      <c r="AR19" s="52">
        <f>[1]!s_stm07_bs($C$6,"W47556526",AR6,1,1000000)</f>
        <v>1742287</v>
      </c>
      <c r="AS19" s="52">
        <f>[1]!s_stm07_bs($C$6,"W47556526",AS6,1,1000000)</f>
        <v>1761001</v>
      </c>
      <c r="AT19" s="52">
        <f>[1]!s_stm07_bs($C$6,"W47556526",AT6,1,1000000)</f>
        <v>1632329</v>
      </c>
      <c r="AU19" s="54"/>
    </row>
    <row r="20" spans="3:47" ht="13.5">
      <c r="C20" s="55" t="s">
        <v>51</v>
      </c>
      <c r="D20" s="52">
        <f>[1]!s_stm07_bs($C$6,"W40712817",D6,1,1000000)</f>
        <v>0</v>
      </c>
      <c r="E20" s="52">
        <f>[1]!s_stm07_bs($C$6,"W40712817",E6,1,1000000)</f>
        <v>1384261</v>
      </c>
      <c r="F20" s="52">
        <f>[1]!s_stm07_bs($C$6,"W40712817",F6,1,1000000)</f>
        <v>1406324</v>
      </c>
      <c r="G20" s="52">
        <f>[1]!s_stm07_bs($C$6,"W40712817",G6,1,1000000)</f>
        <v>1346107</v>
      </c>
      <c r="H20" s="52">
        <f>[1]!s_stm07_bs($C$6,"W40712817",H6,1,1000000)</f>
        <v>1330085</v>
      </c>
      <c r="I20" s="52">
        <f>[1]!s_stm07_bs($C$6,"W40712817",I6,1,1000000)</f>
        <v>1343519</v>
      </c>
      <c r="J20" s="52">
        <f>[1]!s_stm07_bs($C$6,"W40712817",J6,1,1000000)</f>
        <v>1348421</v>
      </c>
      <c r="K20" s="52">
        <f>[1]!s_stm07_bs($C$6,"W40712817",K6,1,1000000)</f>
        <v>1328673</v>
      </c>
      <c r="L20" s="52">
        <f>[1]!s_stm07_bs($C$6,"W40712817",L6,1,1000000)</f>
        <v>1314320</v>
      </c>
      <c r="M20" s="52">
        <f>[1]!s_stm07_bs($C$6,"W40712817",M6,1,1000000)</f>
        <v>1278510</v>
      </c>
      <c r="N20" s="52">
        <f>[1]!s_stm07_bs($C$6,"W40712817",N6,1,1000000)</f>
        <v>1273141</v>
      </c>
      <c r="O20" s="52">
        <f>[1]!s_stm07_bs($C$6,"W40712817",O6,1,1000000)</f>
        <v>1410205</v>
      </c>
      <c r="P20" s="52">
        <f>[1]!s_stm07_bs($C$6,"W40712817",P6,1,1000000)</f>
        <v>1496738</v>
      </c>
      <c r="Q20" s="52">
        <f>[1]!s_stm07_bs($C$6,"W40712817",Q6,1,1000000)</f>
        <v>1460853</v>
      </c>
      <c r="R20" s="52">
        <f>[1]!s_stm07_bs($C$6,"W40712817",R6,1,1000000)</f>
        <v>2075392</v>
      </c>
      <c r="S20" s="52">
        <f>[1]!s_stm07_bs($C$6,"W40712817",S6,1,1000000)</f>
        <v>2279470</v>
      </c>
      <c r="T20" s="52">
        <f>[1]!s_stm07_bs($C$6,"W40712817",T6,1,1000000)</f>
        <v>2312781</v>
      </c>
      <c r="U20" s="52">
        <f>[1]!s_stm07_bs($C$6,"W40712817",U6,1,1000000)</f>
        <v>2286856</v>
      </c>
      <c r="V20" s="52">
        <f>[1]!s_stm07_bs($C$6,"W40712817",V6,1,1000000)</f>
        <v>2274928</v>
      </c>
      <c r="W20" s="52">
        <f>[1]!s_stm07_bs($C$6,"W40712817",W6,1,1000000)</f>
        <v>2399262</v>
      </c>
      <c r="X20" s="52">
        <f>[1]!s_stm07_bs($C$6,"W40712817",X6,1,1000000)</f>
        <v>2424785</v>
      </c>
      <c r="Y20" s="52">
        <f>[1]!s_stm07_bs($C$6,"W40712817",Y6,1,1000000)</f>
        <v>2500723</v>
      </c>
      <c r="Z20" s="52">
        <f>[1]!s_stm07_bs($C$6,"W40712817",Z6,1,1000000)</f>
        <v>2525686</v>
      </c>
      <c r="AA20" s="52">
        <f>[1]!s_stm07_bs($C$6,"W40712817",AA6,1,1000000)</f>
        <v>2560186</v>
      </c>
      <c r="AB20" s="52">
        <f>[1]!s_stm07_bs($C$6,"W40712817",AB6,1,1000000)</f>
        <v>2576562</v>
      </c>
      <c r="AC20" s="52">
        <f>[1]!s_stm07_bs($C$6,"W40712817",AC6,1,1000000)</f>
        <v>2638793</v>
      </c>
      <c r="AD20" s="52">
        <f>[1]!s_stm07_bs($C$6,"W40712817",AD6,1,1000000)</f>
        <v>2674164</v>
      </c>
      <c r="AE20" s="52">
        <f>[1]!s_stm07_bs($C$6,"W40712817",AE6,1,1000000)</f>
        <v>2658787</v>
      </c>
      <c r="AF20" s="52">
        <f>[1]!s_stm07_bs($C$6,"W40712817",AF6,1,1000000)</f>
        <v>2624400</v>
      </c>
      <c r="AG20" s="52">
        <f>[1]!s_stm07_bs($C$6,"W40712817",AG6,1,1000000)</f>
        <v>2599485</v>
      </c>
      <c r="AH20" s="52">
        <f>[1]!s_stm07_bs($C$6,"W40712817",AH6,1,1000000)</f>
        <v>2621864</v>
      </c>
      <c r="AI20" s="52">
        <f>[1]!s_stm07_bs($C$6,"W40712817",AI6,1,1000000)</f>
        <v>2593886</v>
      </c>
      <c r="AJ20" s="52">
        <f>[1]!s_stm07_bs($C$6,"W40712817",AJ6,1,1000000)</f>
        <v>2566390</v>
      </c>
      <c r="AK20" s="52">
        <f>[1]!s_stm07_bs($C$6,"W40712817",AK6,1,1000000)</f>
        <v>2544829</v>
      </c>
      <c r="AL20" s="52">
        <f>[1]!s_stm07_bs($C$6,"W40712817",AL6,1,1000000)</f>
        <v>2646489</v>
      </c>
      <c r="AM20" s="52">
        <f>[1]!s_stm07_bs($C$6,"W40712817",AM6,1,1000000)</f>
        <v>2815399</v>
      </c>
      <c r="AN20" s="52">
        <f>[1]!s_stm07_bs($C$6,"W40712817",AN6,1,1000000)</f>
        <v>2870353</v>
      </c>
      <c r="AO20" s="52">
        <f>[1]!s_stm07_bs($C$6,"W40712817",AO6,1,1000000)</f>
        <v>2945719</v>
      </c>
      <c r="AP20" s="52">
        <f>[1]!s_stm07_bs($C$6,"W40712817",AP6,1,1000000)</f>
        <v>3133551</v>
      </c>
      <c r="AQ20" s="52">
        <f>[1]!s_stm07_bs($C$6,"W40712817",AQ6,1,1000000)</f>
        <v>2937066</v>
      </c>
      <c r="AR20" s="52">
        <f>[1]!s_stm07_bs($C$6,"W40712817",AR6,1,1000000)</f>
        <v>2973042</v>
      </c>
      <c r="AS20" s="52">
        <f>[1]!s_stm07_bs($C$6,"W40712817",AS6,1,1000000)</f>
        <v>2985395</v>
      </c>
      <c r="AT20" s="52">
        <f>[1]!s_stm07_bs($C$6,"W40712817",AT6,1,1000000)</f>
        <v>3090298</v>
      </c>
      <c r="AU20" s="54"/>
    </row>
    <row r="21" spans="3:47" ht="13.5">
      <c r="C21" s="55" t="s">
        <v>52</v>
      </c>
      <c r="D21" s="52">
        <f>[1]!s_stm07_bs($C$6,"155",D6,1,1000000)</f>
        <v>0</v>
      </c>
      <c r="E21" s="52">
        <f>[1]!s_stm07_bs($C$6,"155",E6,1,1000000)</f>
        <v>1116034</v>
      </c>
      <c r="F21" s="52">
        <f>[1]!s_stm07_bs($C$6,"155",F6,1,1000000)</f>
        <v>1141038</v>
      </c>
      <c r="G21" s="52">
        <f>[1]!s_stm07_bs($C$6,"155",G6,1,1000000)</f>
        <v>1215258</v>
      </c>
      <c r="H21" s="52">
        <f>[1]!s_stm07_bs($C$6,"155",H6,1,1000000)</f>
        <v>1211767</v>
      </c>
      <c r="I21" s="52">
        <f>[1]!s_stm07_bs($C$6,"155",I6,1,1000000)</f>
        <v>1213273</v>
      </c>
      <c r="J21" s="52">
        <f>[1]!s_stm07_bs($C$6,"155",J6,1,1000000)</f>
        <v>1212167</v>
      </c>
      <c r="K21" s="52">
        <f>[1]!s_stm07_bs($C$6,"155",K6,1,1000000)</f>
        <v>1165408</v>
      </c>
      <c r="L21" s="52">
        <f>[1]!s_stm07_bs($C$6,"155",L6,1,1000000)</f>
        <v>1162769</v>
      </c>
      <c r="M21" s="52">
        <f>[1]!s_stm07_bs($C$6,"155",M6,1,1000000)</f>
        <v>1162769</v>
      </c>
      <c r="N21" s="52">
        <f>[1]!s_stm07_bs($C$6,"155",N6,1,1000000)</f>
        <v>1163169</v>
      </c>
      <c r="O21" s="52">
        <f>[1]!s_stm07_bs($C$6,"155",O6,1,1000000)</f>
        <v>1134031</v>
      </c>
      <c r="P21" s="52">
        <f>[1]!s_stm07_bs($C$6,"155",P6,1,1000000)</f>
        <v>1132379</v>
      </c>
      <c r="Q21" s="52">
        <f>[1]!s_stm07_bs($C$6,"155",Q6,1,1000000)</f>
        <v>1049052</v>
      </c>
      <c r="R21" s="52">
        <f>[1]!s_stm07_bs($C$6,"155",R6,1,1000000)</f>
        <v>610276</v>
      </c>
      <c r="S21" s="52">
        <f>[1]!s_stm07_bs($C$6,"155",S6,1,1000000)</f>
        <v>498529</v>
      </c>
      <c r="T21" s="52">
        <f>[1]!s_stm07_bs($C$6,"155",T6,1,1000000)</f>
        <v>501706</v>
      </c>
      <c r="U21" s="52">
        <f>[1]!s_stm07_bs($C$6,"155",U6,1,1000000)</f>
        <v>503087</v>
      </c>
      <c r="V21" s="52">
        <f>[1]!s_stm07_bs($C$6,"155",V6,1,1000000)</f>
        <v>493341</v>
      </c>
      <c r="W21" s="52">
        <f>[1]!s_stm07_bs($C$6,"155",W6,1,1000000)</f>
        <v>477634</v>
      </c>
      <c r="X21" s="52">
        <f>[1]!s_stm07_bs($C$6,"155",X6,1,1000000)</f>
        <v>498804</v>
      </c>
      <c r="Y21" s="52">
        <f>[1]!s_stm07_bs($C$6,"155",Y6,1,1000000)</f>
        <v>449092</v>
      </c>
      <c r="Z21" s="52">
        <f>[1]!s_stm07_bs($C$6,"155",Z6,1,1000000)</f>
        <v>461022</v>
      </c>
      <c r="AA21" s="52">
        <f>[1]!s_stm07_bs($C$6,"155",AA6,1,1000000)</f>
        <v>447435</v>
      </c>
      <c r="AB21" s="52">
        <f>[1]!s_stm07_bs($C$6,"155",AB6,1,1000000)</f>
        <v>364715</v>
      </c>
      <c r="AC21" s="52">
        <f>[1]!s_stm07_bs($C$6,"155",AC6,1,1000000)</f>
        <v>369685</v>
      </c>
      <c r="AD21" s="52">
        <f>[1]!s_stm07_bs($C$6,"155",AD6,1,1000000)</f>
        <v>369542</v>
      </c>
      <c r="AE21" s="52">
        <f>[1]!s_stm07_bs($C$6,"155",AE6,1,1000000)</f>
        <v>349056</v>
      </c>
      <c r="AF21" s="52">
        <f>[1]!s_stm07_bs($C$6,"155",AF6,1,1000000)</f>
        <v>324488</v>
      </c>
      <c r="AG21" s="52">
        <f>[1]!s_stm07_bs($C$6,"155",AG6,1,1000000)</f>
        <v>330080</v>
      </c>
      <c r="AH21" s="52">
        <f>[1]!s_stm07_bs($C$6,"155",AH6,1,1000000)</f>
        <v>339002</v>
      </c>
      <c r="AI21" s="52">
        <f>[1]!s_stm07_bs($C$6,"155",AI6,1,1000000)</f>
        <v>343417</v>
      </c>
      <c r="AJ21" s="52">
        <f>[1]!s_stm07_bs($C$6,"155",AJ6,1,1000000)</f>
        <v>331731</v>
      </c>
      <c r="AK21" s="52">
        <f>[1]!s_stm07_bs($C$6,"155",AK6,1,1000000)</f>
        <v>367442</v>
      </c>
      <c r="AL21" s="52">
        <f>[1]!s_stm07_bs($C$6,"155",AL6,1,1000000)</f>
        <v>375282</v>
      </c>
      <c r="AM21" s="52">
        <f>[1]!s_stm07_bs($C$6,"155",AM6,1,1000000)</f>
        <v>369843</v>
      </c>
      <c r="AN21" s="52">
        <f>[1]!s_stm07_bs($C$6,"155",AN6,1,1000000)</f>
        <v>352143</v>
      </c>
      <c r="AO21" s="52">
        <f>[1]!s_stm07_bs($C$6,"155",AO6,1,1000000)</f>
        <v>342623</v>
      </c>
      <c r="AP21" s="52">
        <f>[1]!s_stm07_bs($C$6,"155",AP6,1,1000000)</f>
        <v>335503</v>
      </c>
      <c r="AQ21" s="52">
        <f>[1]!s_stm07_bs($C$6,"155",AQ6,1,1000000)</f>
        <v>327071</v>
      </c>
      <c r="AR21" s="52">
        <f>[1]!s_stm07_bs($C$6,"155",AR6,1,1000000)</f>
        <v>291370</v>
      </c>
      <c r="AS21" s="52">
        <f>[1]!s_stm07_bs($C$6,"155",AS6,1,1000000)</f>
        <v>409635</v>
      </c>
      <c r="AT21" s="52">
        <f>[1]!s_stm07_bs($C$6,"155",AT6,1,1000000)</f>
        <v>343822</v>
      </c>
      <c r="AU21" s="54"/>
    </row>
    <row r="22" spans="3:47" ht="13.5">
      <c r="C22" s="55" t="s">
        <v>53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4"/>
    </row>
    <row r="23" spans="3:47" ht="13.5">
      <c r="C23" s="55" t="s">
        <v>54</v>
      </c>
      <c r="D23" s="52">
        <f>[1]!s_stm07_bs($C$6,"W43362178",D6,1,1000000)</f>
        <v>6866</v>
      </c>
      <c r="E23" s="52">
        <f>[1]!s_stm07_bs($C$6,"W43362178",E6,1,1000000)</f>
        <v>121</v>
      </c>
      <c r="F23" s="52">
        <f>[1]!s_stm07_bs($C$6,"W43362178",F6,1,1000000)</f>
        <v>125</v>
      </c>
      <c r="G23" s="52">
        <f>[1]!s_stm07_bs($C$6,"W43362178",G6,1,1000000)</f>
        <v>41</v>
      </c>
      <c r="H23" s="52">
        <f>[1]!s_stm07_bs($C$6,"W43362178",H6,1,1000000)</f>
        <v>172</v>
      </c>
      <c r="I23" s="52">
        <f>[1]!s_stm07_bs($C$6,"W43362178",I6,1,1000000)</f>
        <v>33133</v>
      </c>
      <c r="J23" s="52">
        <f>[1]!s_stm07_bs($C$6,"W43362178",J6,1,1000000)</f>
        <v>32995</v>
      </c>
      <c r="K23" s="52">
        <f>[1]!s_stm07_bs($C$6,"W43362178",K6,1,1000000)</f>
        <v>32066</v>
      </c>
      <c r="L23" s="52">
        <f>[1]!s_stm07_bs($C$6,"W43362178",L6,1,1000000)</f>
        <v>28421</v>
      </c>
      <c r="M23" s="52">
        <f>[1]!s_stm07_bs($C$6,"W43362178",M6,1,1000000)</f>
        <v>27408</v>
      </c>
      <c r="N23" s="52">
        <f>[1]!s_stm07_bs($C$6,"W43362178",N6,1,1000000)</f>
        <v>33880</v>
      </c>
      <c r="O23" s="52">
        <f>[1]!s_stm07_bs($C$6,"W43362178",O6,1,1000000)</f>
        <v>35670</v>
      </c>
      <c r="P23" s="52">
        <f>[1]!s_stm07_bs($C$6,"W43362178",P6,1,1000000)</f>
        <v>36278</v>
      </c>
      <c r="Q23" s="52">
        <f>[1]!s_stm07_bs($C$6,"W43362178",Q6,1,1000000)</f>
        <v>35900</v>
      </c>
      <c r="R23" s="52">
        <f>[1]!s_stm07_bs($C$6,"W43362178",R6,1,1000000)</f>
        <v>36220</v>
      </c>
      <c r="S23" s="52">
        <f>[1]!s_stm07_bs($C$6,"W43362178",S6,1,1000000)</f>
        <v>38880</v>
      </c>
      <c r="T23" s="52">
        <f>[1]!s_stm07_bs($C$6,"W43362178",T6,1,1000000)</f>
        <v>40325</v>
      </c>
      <c r="U23" s="52">
        <f>[1]!s_stm07_bs($C$6,"W43362178",U6,1,1000000)</f>
        <v>38643</v>
      </c>
      <c r="V23" s="52">
        <f>[1]!s_stm07_bs($C$6,"W43362178",V6,1,1000000)</f>
        <v>38530</v>
      </c>
      <c r="W23" s="52">
        <f>[1]!s_stm07_bs($C$6,"W43362178",W6,1,1000000)</f>
        <v>33180</v>
      </c>
      <c r="X23" s="52">
        <f>[1]!s_stm07_bs($C$6,"W43362178",X6,1,1000000)</f>
        <v>32750</v>
      </c>
      <c r="Y23" s="52">
        <f>[1]!s_stm07_bs($C$6,"W43362178",Y6,1,1000000)</f>
        <v>34409</v>
      </c>
      <c r="Z23" s="52">
        <f>[1]!s_stm07_bs($C$6,"W43362178",Z6,1,1000000)</f>
        <v>32313</v>
      </c>
      <c r="AA23" s="52">
        <f>[1]!s_stm07_bs($C$6,"W43362178",AA6,1,1000000)</f>
        <v>33246</v>
      </c>
      <c r="AB23" s="52">
        <f>[1]!s_stm07_bs($C$6,"W43362178",AB6,1,1000000)</f>
        <v>33284</v>
      </c>
      <c r="AC23" s="52">
        <f>[1]!s_stm07_bs($C$6,"W43362178",AC6,1,1000000)</f>
        <v>31074</v>
      </c>
      <c r="AD23" s="52">
        <f>[1]!s_stm07_bs($C$6,"W43362178",AD6,1,1000000)</f>
        <v>28983</v>
      </c>
      <c r="AE23" s="52">
        <f>[1]!s_stm07_bs($C$6,"W43362178",AE6,1,1000000)</f>
        <v>28534</v>
      </c>
      <c r="AF23" s="52">
        <f>[1]!s_stm07_bs($C$6,"W43362178",AF6,1,1000000)</f>
        <v>28515</v>
      </c>
      <c r="AG23" s="52">
        <f>[1]!s_stm07_bs($C$6,"W43362178",AG6,1,1000000)</f>
        <v>29899</v>
      </c>
      <c r="AH23" s="52">
        <f>[1]!s_stm07_bs($C$6,"W43362178",AH6,1,1000000)</f>
        <v>30291</v>
      </c>
      <c r="AI23" s="52">
        <f>[1]!s_stm07_bs($C$6,"W43362178",AI6,1,1000000)</f>
        <v>28860</v>
      </c>
      <c r="AJ23" s="52">
        <f>[1]!s_stm07_bs($C$6,"W43362178",AJ6,1,1000000)</f>
        <v>28919</v>
      </c>
      <c r="AK23" s="52">
        <f>[1]!s_stm07_bs($C$6,"W43362178",AK6,1,1000000)</f>
        <v>27408</v>
      </c>
      <c r="AL23" s="52">
        <f>[1]!s_stm07_bs($C$6,"W43362178",AL6,1,1000000)</f>
        <v>27577</v>
      </c>
      <c r="AM23" s="52">
        <f>[1]!s_stm07_bs($C$6,"W43362178",AM6,1,1000000)</f>
        <v>25590</v>
      </c>
      <c r="AN23" s="52">
        <f>[1]!s_stm07_bs($C$6,"W43362178",AN6,1,1000000)</f>
        <v>24185</v>
      </c>
      <c r="AO23" s="52">
        <f>[1]!s_stm07_bs($C$6,"W43362178",AO6,1,1000000)</f>
        <v>25213</v>
      </c>
      <c r="AP23" s="52">
        <f>[1]!s_stm07_bs($C$6,"W43362178",AP6,1,1000000)</f>
        <v>26096</v>
      </c>
      <c r="AQ23" s="52">
        <f>[1]!s_stm07_bs($C$6,"W43362178",AQ6,1,1000000)</f>
        <v>28101</v>
      </c>
      <c r="AR23" s="52">
        <f>[1]!s_stm07_bs($C$6,"W43362178",AR6,1,1000000)</f>
        <v>30077</v>
      </c>
      <c r="AS23" s="52">
        <f>[1]!s_stm07_bs($C$6,"W43362178",AS6,1,1000000)</f>
        <v>30830</v>
      </c>
      <c r="AT23" s="52">
        <f>[1]!s_stm07_bs($C$6,"W43362178",AT6,1,1000000)</f>
        <v>32220</v>
      </c>
      <c r="AU23" s="54"/>
    </row>
    <row r="24" spans="3:47" ht="13.5">
      <c r="C24" s="55" t="s">
        <v>55</v>
      </c>
      <c r="D24" s="52">
        <f>[1]!s_stm07_bs($C$6,"W44672706",D6,1,1000000)</f>
        <v>106768</v>
      </c>
      <c r="E24" s="52">
        <f>[1]!s_stm07_bs($C$6,"W44672706",E6,1,1000000)</f>
        <v>81104</v>
      </c>
      <c r="F24" s="52">
        <f>[1]!s_stm07_bs($C$6,"W44672706",F6,1,1000000)</f>
        <v>77713</v>
      </c>
      <c r="G24" s="52">
        <f>[1]!s_stm07_bs($C$6,"W44672706",G6,1,1000000)</f>
        <v>76946</v>
      </c>
      <c r="H24" s="52">
        <f>[1]!s_stm07_bs($C$6,"W44672706",H6,1,1000000)</f>
        <v>79146</v>
      </c>
      <c r="I24" s="52">
        <f>[1]!s_stm07_bs($C$6,"W44672706",I6,1,1000000)</f>
        <v>78019</v>
      </c>
      <c r="J24" s="52">
        <f>[1]!s_stm07_bs($C$6,"W44672706",J6,1,1000000)</f>
        <v>77292</v>
      </c>
      <c r="K24" s="52">
        <f>[1]!s_stm07_bs($C$6,"W44672706",K6,1,1000000)</f>
        <v>77695</v>
      </c>
      <c r="L24" s="52">
        <f>[1]!s_stm07_bs($C$6,"W44672706",L6,1,1000000)</f>
        <v>84948</v>
      </c>
      <c r="M24" s="52">
        <f>[1]!s_stm07_bs($C$6,"W44672706",M6,1,1000000)</f>
        <v>83384</v>
      </c>
      <c r="N24" s="52">
        <f>[1]!s_stm07_bs($C$6,"W44672706",N6,1,1000000)</f>
        <v>82467</v>
      </c>
      <c r="O24" s="52">
        <f>[1]!s_stm07_bs($C$6,"W44672706",O6,1,1000000)</f>
        <v>82971</v>
      </c>
      <c r="P24" s="52">
        <f>[1]!s_stm07_bs($C$6,"W44672706",P6,1,1000000)</f>
        <v>93319</v>
      </c>
      <c r="Q24" s="52">
        <f>[1]!s_stm07_bs($C$6,"W44672706",Q6,1,1000000)</f>
        <v>92995</v>
      </c>
      <c r="R24" s="52">
        <f>[1]!s_stm07_bs($C$6,"W44672706",R6,1,1000000)</f>
        <v>92044</v>
      </c>
      <c r="S24" s="52">
        <f>[1]!s_stm07_bs($C$6,"W44672706",S6,1,1000000)</f>
        <v>92632</v>
      </c>
      <c r="T24" s="52">
        <f>[1]!s_stm07_bs($C$6,"W44672706",T6,1,1000000)</f>
        <v>100839</v>
      </c>
      <c r="U24" s="52">
        <f>[1]!s_stm07_bs($C$6,"W44672706",U6,1,1000000)</f>
        <v>98754</v>
      </c>
      <c r="V24" s="52">
        <f>[1]!s_stm07_bs($C$6,"W44672706",V6,1,1000000)</f>
        <v>101408</v>
      </c>
      <c r="W24" s="52">
        <f>[1]!s_stm07_bs($C$6,"W44672706",W6,1,1000000)</f>
        <v>106041</v>
      </c>
      <c r="X24" s="52">
        <f>[1]!s_stm07_bs($C$6,"W44672706",X6,1,1000000)</f>
        <v>116300</v>
      </c>
      <c r="Y24" s="52">
        <f>[1]!s_stm07_bs($C$6,"W44672706",Y6,1,1000000)</f>
        <v>115844</v>
      </c>
      <c r="Z24" s="52">
        <f>[1]!s_stm07_bs($C$6,"W44672706",Z6,1,1000000)</f>
        <v>117969</v>
      </c>
      <c r="AA24" s="52">
        <f>[1]!s_stm07_bs($C$6,"W44672706",AA6,1,1000000)</f>
        <v>121011</v>
      </c>
      <c r="AB24" s="52">
        <f>[1]!s_stm07_bs($C$6,"W44672706",AB6,1,1000000)</f>
        <v>132879</v>
      </c>
      <c r="AC24" s="52">
        <f>[1]!s_stm07_bs($C$6,"W44672706",AC6,1,1000000)</f>
        <v>135092</v>
      </c>
      <c r="AD24" s="52">
        <f>[1]!s_stm07_bs($C$6,"W44672706",AD6,1,1000000)</f>
        <v>139977</v>
      </c>
      <c r="AE24" s="52">
        <f>[1]!s_stm07_bs($C$6,"W44672706",AE6,1,1000000)</f>
        <v>144973</v>
      </c>
      <c r="AF24" s="52">
        <f>[1]!s_stm07_bs($C$6,"W44672706",AF6,1,1000000)</f>
        <v>160704</v>
      </c>
      <c r="AG24" s="52">
        <f>[1]!s_stm07_bs($C$6,"W44672706",AG6,1,1000000)</f>
        <v>164405</v>
      </c>
      <c r="AH24" s="52">
        <f>[1]!s_stm07_bs($C$6,"W44672706",AH6,1,1000000)</f>
        <v>171910</v>
      </c>
      <c r="AI24" s="52">
        <f>[1]!s_stm07_bs($C$6,"W44672706",AI6,1,1000000)</f>
        <v>175857</v>
      </c>
      <c r="AJ24" s="52">
        <f>[1]!s_stm07_bs($C$6,"W44672706",AJ6,1,1000000)</f>
        <v>196238</v>
      </c>
      <c r="AK24" s="52">
        <f>[1]!s_stm07_bs($C$6,"W44672706",AK6,1,1000000)</f>
        <v>194651</v>
      </c>
      <c r="AL24" s="52">
        <f>[1]!s_stm07_bs($C$6,"W44672706",AL6,1,1000000)</f>
        <v>204713</v>
      </c>
      <c r="AM24" s="52">
        <f>[1]!s_stm07_bs($C$6,"W44672706",AM6,1,1000000)</f>
        <v>211160</v>
      </c>
      <c r="AN24" s="52">
        <f>[1]!s_stm07_bs($C$6,"W44672706",AN6,1,1000000)</f>
        <v>221502</v>
      </c>
      <c r="AO24" s="52">
        <f>[1]!s_stm07_bs($C$6,"W44672706",AO6,1,1000000)</f>
        <v>221087</v>
      </c>
      <c r="AP24" s="52">
        <f>[1]!s_stm07_bs($C$6,"W44672706",AP6,1,1000000)</f>
        <v>224447</v>
      </c>
      <c r="AQ24" s="52">
        <f>[1]!s_stm07_bs($C$6,"W44672706",AQ6,1,1000000)</f>
        <v>230550</v>
      </c>
      <c r="AR24" s="52">
        <f>[1]!s_stm07_bs($C$6,"W44672706",AR6,1,1000000)</f>
        <v>243619</v>
      </c>
      <c r="AS24" s="52">
        <f>[1]!s_stm07_bs($C$6,"W44672706",AS6,1,1000000)</f>
        <v>243603</v>
      </c>
      <c r="AT24" s="52">
        <f>[1]!s_stm07_bs($C$6,"W44672706",AT6,1,1000000)</f>
        <v>243468</v>
      </c>
      <c r="AU24" s="54"/>
    </row>
    <row r="25" spans="3:47" ht="13.5">
      <c r="C25" s="1" t="s">
        <v>56</v>
      </c>
      <c r="D25" s="52">
        <v>2855321</v>
      </c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4"/>
    </row>
    <row r="26" spans="3:47" ht="13.5">
      <c r="C26" s="1" t="s">
        <v>57</v>
      </c>
      <c r="D26" s="52">
        <f>[1]!s_stm07_bs($C$6,"W45280150",D6,1,1000000)</f>
        <v>0</v>
      </c>
      <c r="E26" s="52">
        <f>[1]!s_stm07_bs($C$6,"W45280150",E6,1,1000000)</f>
        <v>0</v>
      </c>
      <c r="F26" s="52">
        <f>[1]!s_stm07_bs($C$6,"W45280150",F6,1,1000000)</f>
        <v>0</v>
      </c>
      <c r="G26" s="52">
        <f>[1]!s_stm07_bs($C$6,"W45280150",G6,1,1000000)</f>
        <v>0</v>
      </c>
      <c r="H26" s="52">
        <f>[1]!s_stm07_bs($C$6,"W45280150",H6,1,1000000)</f>
        <v>0</v>
      </c>
      <c r="I26" s="52">
        <f>[1]!s_stm07_bs($C$6,"W45280150",I6,1,1000000)</f>
        <v>0</v>
      </c>
      <c r="J26" s="52">
        <f>[1]!s_stm07_bs($C$6,"W45280150",J6,1,1000000)</f>
        <v>0</v>
      </c>
      <c r="K26" s="52">
        <f>[1]!s_stm07_bs($C$6,"W45280150",K6,1,1000000)</f>
        <v>0</v>
      </c>
      <c r="L26" s="52">
        <f>[1]!s_stm07_bs($C$6,"W45280150",L6,1,1000000)</f>
        <v>0</v>
      </c>
      <c r="M26" s="52">
        <f>[1]!s_stm07_bs($C$6,"W45280150",M6,1,1000000)</f>
        <v>0</v>
      </c>
      <c r="N26" s="52">
        <f>[1]!s_stm07_bs($C$6,"W45280150",N6,1,1000000)</f>
        <v>0</v>
      </c>
      <c r="O26" s="52">
        <f>[1]!s_stm07_bs($C$6,"W45280150",O6,1,1000000)</f>
        <v>0</v>
      </c>
      <c r="P26" s="52">
        <f>[1]!s_stm07_bs($C$6,"W45280150",P6,1,1000000)</f>
        <v>0</v>
      </c>
      <c r="Q26" s="52">
        <f>[1]!s_stm07_bs($C$6,"W45280150",Q6,1,1000000)</f>
        <v>0</v>
      </c>
      <c r="R26" s="52">
        <f>[1]!s_stm07_bs($C$6,"W45280150",R6,1,1000000)</f>
        <v>0</v>
      </c>
      <c r="S26" s="52">
        <f>[1]!s_stm07_bs($C$6,"W45280150",S6,1,1000000)</f>
        <v>0</v>
      </c>
      <c r="T26" s="52">
        <f>[1]!s_stm07_bs($C$6,"W45280150",T6,1,1000000)</f>
        <v>0</v>
      </c>
      <c r="U26" s="52">
        <f>[1]!s_stm07_bs($C$6,"W45280150",U6,1,1000000)</f>
        <v>0</v>
      </c>
      <c r="V26" s="52">
        <f>[1]!s_stm07_bs($C$6,"W45280150",V6,1,1000000)</f>
        <v>0</v>
      </c>
      <c r="W26" s="52">
        <f>[1]!s_stm07_bs($C$6,"W45280150",W6,1,1000000)</f>
        <v>0</v>
      </c>
      <c r="X26" s="52">
        <f>[1]!s_stm07_bs($C$6,"W45280150",X6,1,1000000)</f>
        <v>0</v>
      </c>
      <c r="Y26" s="52">
        <f>[1]!s_stm07_bs($C$6,"W45280150",Y6,1,1000000)</f>
        <v>0</v>
      </c>
      <c r="Z26" s="52">
        <f>[1]!s_stm07_bs($C$6,"W45280150",Z6,1,1000000)</f>
        <v>0</v>
      </c>
      <c r="AA26" s="52">
        <f>[1]!s_stm07_bs($C$6,"W45280150",AA6,1,1000000)</f>
        <v>0</v>
      </c>
      <c r="AB26" s="52">
        <f>[1]!s_stm07_bs($C$6,"W45280150",AB6,1,1000000)</f>
        <v>0</v>
      </c>
      <c r="AC26" s="52">
        <f>[1]!s_stm07_bs($C$6,"W45280150",AC6,1,1000000)</f>
        <v>0</v>
      </c>
      <c r="AD26" s="52">
        <f>[1]!s_stm07_bs($C$6,"W45280150",AD6,1,1000000)</f>
        <v>0</v>
      </c>
      <c r="AE26" s="52">
        <f>[1]!s_stm07_bs($C$6,"W45280150",AE6,1,1000000)</f>
        <v>0</v>
      </c>
      <c r="AF26" s="52">
        <f>[1]!s_stm07_bs($C$6,"W45280150",AF6,1,1000000)</f>
        <v>0</v>
      </c>
      <c r="AG26" s="52">
        <f>[1]!s_stm07_bs($C$6,"W45280150",AG6,1,1000000)</f>
        <v>0</v>
      </c>
      <c r="AH26" s="52">
        <f>[1]!s_stm07_bs($C$6,"W45280150",AH6,1,1000000)</f>
        <v>0</v>
      </c>
      <c r="AI26" s="52">
        <f>[1]!s_stm07_bs($C$6,"W45280150",AI6,1,1000000)</f>
        <v>0</v>
      </c>
      <c r="AJ26" s="52">
        <f>[1]!s_stm07_bs($C$6,"W45280150",AJ6,1,1000000)</f>
        <v>0</v>
      </c>
      <c r="AK26" s="52">
        <f>[1]!s_stm07_bs($C$6,"W45280150",AK6,1,1000000)</f>
        <v>0</v>
      </c>
      <c r="AL26" s="52">
        <f>[1]!s_stm07_bs($C$6,"W45280150",AL6,1,1000000)</f>
        <v>0</v>
      </c>
      <c r="AM26" s="52">
        <f>[1]!s_stm07_bs($C$6,"W45280150",AM6,1,1000000)</f>
        <v>0</v>
      </c>
      <c r="AN26" s="52">
        <f>[1]!s_stm07_bs($C$6,"W45280150",AN6,1,1000000)</f>
        <v>0</v>
      </c>
      <c r="AO26" s="52">
        <f>[1]!s_stm07_bs($C$6,"W45280150",AO6,1,1000000)</f>
        <v>0</v>
      </c>
      <c r="AP26" s="52">
        <f>[1]!s_stm07_bs($C$6,"W45280150",AP6,1,1000000)</f>
        <v>0</v>
      </c>
      <c r="AQ26" s="52">
        <f>[1]!s_stm07_bs($C$6,"W45280150",AQ6,1,1000000)</f>
        <v>0</v>
      </c>
      <c r="AR26" s="52">
        <f>[1]!s_stm07_bs($C$6,"W45280150",AR6,1,1000000)</f>
        <v>0</v>
      </c>
      <c r="AS26" s="52">
        <f>[1]!s_stm07_bs($C$6,"W45280150",AS6,1,1000000)</f>
        <v>0</v>
      </c>
      <c r="AT26" s="52">
        <f>[1]!s_stm07_bs($C$6,"W45280150",AT6,1,1000000)</f>
        <v>0</v>
      </c>
      <c r="AU26" s="54"/>
    </row>
    <row r="27" spans="3:47" ht="13.5">
      <c r="C27" s="1" t="s">
        <v>58</v>
      </c>
      <c r="D27" s="52">
        <f>[1]!s_stm07_bs_39($C$6,D6,1,1000000)</f>
        <v>0</v>
      </c>
      <c r="E27" s="52">
        <f>[1]!s_stm07_bs_39($C$6,E6,1,1000000)</f>
        <v>0</v>
      </c>
      <c r="F27" s="52">
        <f>[1]!s_stm07_bs_39($C$6,F6,1,1000000)</f>
        <v>0</v>
      </c>
      <c r="G27" s="52">
        <f>[1]!s_stm07_bs_39($C$6,G6,1,1000000)</f>
        <v>0</v>
      </c>
      <c r="H27" s="52">
        <f>[1]!s_stm07_bs_39($C$6,H6,1,1000000)</f>
        <v>0</v>
      </c>
      <c r="I27" s="52">
        <f>[1]!s_stm07_bs_39($C$6,I6,1,1000000)</f>
        <v>0</v>
      </c>
      <c r="J27" s="52">
        <f>[1]!s_stm07_bs_39($C$6,J6,1,1000000)</f>
        <v>0</v>
      </c>
      <c r="K27" s="52">
        <f>[1]!s_stm07_bs_39($C$6,K6,1,1000000)</f>
        <v>0</v>
      </c>
      <c r="L27" s="52">
        <f>[1]!s_stm07_bs_39($C$6,L6,1,1000000)</f>
        <v>0</v>
      </c>
      <c r="M27" s="52">
        <f>[1]!s_stm07_bs_39($C$6,M6,1,1000000)</f>
        <v>0</v>
      </c>
      <c r="N27" s="52">
        <f>[1]!s_stm07_bs_39($C$6,N6,1,1000000)</f>
        <v>0</v>
      </c>
      <c r="O27" s="52">
        <f>[1]!s_stm07_bs_39($C$6,O6,1,1000000)</f>
        <v>0</v>
      </c>
      <c r="P27" s="52">
        <f>[1]!s_stm07_bs_39($C$6,P6,1,1000000)</f>
        <v>0</v>
      </c>
      <c r="Q27" s="52">
        <f>[1]!s_stm07_bs_39($C$6,Q6,1,1000000)</f>
        <v>0</v>
      </c>
      <c r="R27" s="52">
        <f>[1]!s_stm07_bs_39($C$6,R6,1,1000000)</f>
        <v>0</v>
      </c>
      <c r="S27" s="52">
        <f>[1]!s_stm07_bs_39($C$6,S6,1,1000000)</f>
        <v>0</v>
      </c>
      <c r="T27" s="52">
        <f>[1]!s_stm07_bs_39($C$6,T6,1,1000000)</f>
        <v>0</v>
      </c>
      <c r="U27" s="52">
        <f>[1]!s_stm07_bs_39($C$6,U6,1,1000000)</f>
        <v>0</v>
      </c>
      <c r="V27" s="52">
        <f>[1]!s_stm07_bs_39($C$6,V6,1,1000000)</f>
        <v>0</v>
      </c>
      <c r="W27" s="52">
        <f>[1]!s_stm07_bs_39($C$6,W6,1,1000000)</f>
        <v>0</v>
      </c>
      <c r="X27" s="52">
        <f>[1]!s_stm07_bs_39($C$6,X6,1,1000000)</f>
        <v>0</v>
      </c>
      <c r="Y27" s="52">
        <f>[1]!s_stm07_bs_39($C$6,Y6,1,1000000)</f>
        <v>0</v>
      </c>
      <c r="Z27" s="52">
        <f>[1]!s_stm07_bs_39($C$6,Z6,1,1000000)</f>
        <v>0</v>
      </c>
      <c r="AA27" s="52">
        <f>[1]!s_stm07_bs_39($C$6,AA6,1,1000000)</f>
        <v>0</v>
      </c>
      <c r="AB27" s="52">
        <f>[1]!s_stm07_bs_39($C$6,AB6,1,1000000)</f>
        <v>0</v>
      </c>
      <c r="AC27" s="52">
        <f>[1]!s_stm07_bs_39($C$6,AC6,1,1000000)</f>
        <v>0</v>
      </c>
      <c r="AD27" s="52">
        <f>[1]!s_stm07_bs_39($C$6,AD6,1,1000000)</f>
        <v>0</v>
      </c>
      <c r="AE27" s="52">
        <f>[1]!s_stm07_bs_39($C$6,AE6,1,1000000)</f>
        <v>0</v>
      </c>
      <c r="AF27" s="52">
        <f>[1]!s_stm07_bs_39($C$6,AF6,1,1000000)</f>
        <v>0</v>
      </c>
      <c r="AG27" s="52">
        <f>[1]!s_stm07_bs_39($C$6,AG6,1,1000000)</f>
        <v>0</v>
      </c>
      <c r="AH27" s="52">
        <f>[1]!s_stm07_bs_39($C$6,AH6,1,1000000)</f>
        <v>0</v>
      </c>
      <c r="AI27" s="52">
        <f>[1]!s_stm07_bs_39($C$6,AI6,1,1000000)</f>
        <v>0</v>
      </c>
      <c r="AJ27" s="52">
        <f>[1]!s_stm07_bs_39($C$6,AJ6,1,1000000)</f>
        <v>0</v>
      </c>
      <c r="AK27" s="52">
        <f>[1]!s_stm07_bs_39($C$6,AK6,1,1000000)</f>
        <v>0</v>
      </c>
      <c r="AL27" s="52">
        <f>[1]!s_stm07_bs_39($C$6,AL6,1,1000000)</f>
        <v>0</v>
      </c>
      <c r="AM27" s="52">
        <f>[1]!s_stm07_bs_39($C$6,AM6,1,1000000)</f>
        <v>0</v>
      </c>
      <c r="AN27" s="52">
        <f>[1]!s_stm07_bs_39($C$6,AN6,1,1000000)</f>
        <v>0</v>
      </c>
      <c r="AO27" s="52">
        <f>[1]!s_stm07_bs_39($C$6,AO6,1,1000000)</f>
        <v>0</v>
      </c>
      <c r="AP27" s="52">
        <f>[1]!s_stm07_bs_39($C$6,AP6,1,1000000)</f>
        <v>0</v>
      </c>
      <c r="AQ27" s="52">
        <f>[1]!s_stm07_bs_39($C$6,AQ6,1,1000000)</f>
        <v>0</v>
      </c>
      <c r="AR27" s="52">
        <f>[1]!s_stm07_bs_39($C$6,AR6,1,1000000)</f>
        <v>0</v>
      </c>
      <c r="AS27" s="52">
        <f>[1]!s_stm07_bs_39($C$6,AS6,1,1000000)</f>
        <v>0</v>
      </c>
      <c r="AT27" s="52">
        <f>[1]!s_stm07_bs_39($C$6,AT6,1,1000000)</f>
        <v>0</v>
      </c>
      <c r="AU27" s="54"/>
    </row>
    <row r="28" spans="3:47" ht="13.5">
      <c r="C28" s="1" t="s">
        <v>59</v>
      </c>
      <c r="D28" s="52">
        <f>[1]!s_stm07_bs($C$6,"W41861522",D6,1,1000000)</f>
        <v>0</v>
      </c>
      <c r="E28" s="52">
        <f>[1]!s_stm07_bs($C$6,"W41861522",E6,1,1000000)</f>
        <v>1349</v>
      </c>
      <c r="F28" s="52">
        <f>[1]!s_stm07_bs($C$6,"W41861522",F6,1,1000000)</f>
        <v>2424</v>
      </c>
      <c r="G28" s="52">
        <f>[1]!s_stm07_bs($C$6,"W41861522",G6,1,1000000)</f>
        <v>2363</v>
      </c>
      <c r="H28" s="52">
        <f>[1]!s_stm07_bs($C$6,"W41861522",H6,1,1000000)</f>
        <v>5865</v>
      </c>
      <c r="I28" s="52">
        <f>[1]!s_stm07_bs($C$6,"W41861522",I6,1,1000000)</f>
        <v>5782</v>
      </c>
      <c r="J28" s="52">
        <f>[1]!s_stm07_bs($C$6,"W41861522",J6,1,1000000)</f>
        <v>7150</v>
      </c>
      <c r="K28" s="52">
        <f>[1]!s_stm07_bs($C$6,"W41861522",K6,1,1000000)</f>
        <v>9081</v>
      </c>
      <c r="L28" s="52">
        <f>[1]!s_stm07_bs($C$6,"W41861522",L6,1,1000000)</f>
        <v>10775</v>
      </c>
      <c r="M28" s="52">
        <f>[1]!s_stm07_bs($C$6,"W41861522",M6,1,1000000)</f>
        <v>8634</v>
      </c>
      <c r="N28" s="52">
        <f>[1]!s_stm07_bs($C$6,"W41861522",N6,1,1000000)</f>
        <v>11390</v>
      </c>
      <c r="O28" s="52">
        <f>[1]!s_stm07_bs($C$6,"W41861522",O6,1,1000000)</f>
        <v>20786</v>
      </c>
      <c r="P28" s="52">
        <f>[1]!s_stm07_bs($C$6,"W41861522",P6,1,1000000)</f>
        <v>18696</v>
      </c>
      <c r="Q28" s="52">
        <f>[1]!s_stm07_bs($C$6,"W41861522",Q6,1,1000000)</f>
        <v>15944</v>
      </c>
      <c r="R28" s="52">
        <f>[1]!s_stm07_bs($C$6,"W41861522",R6,1,1000000)</f>
        <v>17276</v>
      </c>
      <c r="S28" s="52">
        <f>[1]!s_stm07_bs($C$6,"W41861522",S6,1,1000000)</f>
        <v>17535</v>
      </c>
      <c r="T28" s="52">
        <f>[1]!s_stm07_bs($C$6,"W41861522",T6,1,1000000)</f>
        <v>21712</v>
      </c>
      <c r="U28" s="52">
        <f>[1]!s_stm07_bs($C$6,"W41861522",U6,1,1000000)</f>
        <v>22708</v>
      </c>
      <c r="V28" s="52">
        <f>[1]!s_stm07_bs($C$6,"W41861522",V6,1,1000000)</f>
        <v>20949</v>
      </c>
      <c r="W28" s="52">
        <f>[1]!s_stm07_bs($C$6,"W41861522",W6,1,1000000)</f>
        <v>23386</v>
      </c>
      <c r="X28" s="52">
        <f>[1]!s_stm07_bs($C$6,"W41861522",X6,1,1000000)</f>
        <v>21938</v>
      </c>
      <c r="Y28" s="52">
        <f>[1]!s_stm07_bs($C$6,"W41861522",Y6,1,1000000)</f>
        <v>22003</v>
      </c>
      <c r="Z28" s="52">
        <f>[1]!s_stm07_bs($C$6,"W41861522",Z6,1,1000000)</f>
        <v>21348</v>
      </c>
      <c r="AA28" s="52">
        <f>[1]!s_stm07_bs($C$6,"W41861522",AA6,1,1000000)</f>
        <v>19587</v>
      </c>
      <c r="AB28" s="52">
        <f>[1]!s_stm07_bs($C$6,"W41861522",AB6,1,1000000)</f>
        <v>22789</v>
      </c>
      <c r="AC28" s="52">
        <f>[1]!s_stm07_bs($C$6,"W41861522",AC6,1,1000000)</f>
        <v>20860</v>
      </c>
      <c r="AD28" s="52">
        <f>[1]!s_stm07_bs($C$6,"W41861522",AD6,1,1000000)</f>
        <v>21877</v>
      </c>
      <c r="AE28" s="52">
        <f>[1]!s_stm07_bs($C$6,"W41861522",AE6,1,1000000)</f>
        <v>24401</v>
      </c>
      <c r="AF28" s="52">
        <f>[1]!s_stm07_bs($C$6,"W41861522",AF6,1,1000000)</f>
        <v>28860</v>
      </c>
      <c r="AG28" s="52">
        <f>[1]!s_stm07_bs($C$6,"W41861522",AG6,1,1000000)</f>
        <v>25805</v>
      </c>
      <c r="AH28" s="52">
        <f>[1]!s_stm07_bs($C$6,"W41861522",AH6,1,1000000)</f>
        <v>21480</v>
      </c>
      <c r="AI28" s="52">
        <f>[1]!s_stm07_bs($C$6,"W41861522",AI6,1,1000000)</f>
        <v>19553</v>
      </c>
      <c r="AJ28" s="52">
        <f>[1]!s_stm07_bs($C$6,"W41861522",AJ6,1,1000000)</f>
        <v>24758</v>
      </c>
      <c r="AK28" s="52">
        <f>[1]!s_stm07_bs($C$6,"W41861522",AK6,1,1000000)</f>
        <v>24665</v>
      </c>
      <c r="AL28" s="52">
        <f>[1]!s_stm07_bs($C$6,"W41861522",AL6,1,1000000)</f>
        <v>22037</v>
      </c>
      <c r="AM28" s="52">
        <f>[1]!s_stm07_bs($C$6,"W41861522",AM6,1,1000000)</f>
        <v>19288</v>
      </c>
      <c r="AN28" s="52">
        <f>[1]!s_stm07_bs($C$6,"W41861522",AN6,1,1000000)</f>
        <v>21066</v>
      </c>
      <c r="AO28" s="52">
        <f>[1]!s_stm07_bs($C$6,"W41861522",AO6,1,1000000)</f>
        <v>18619</v>
      </c>
      <c r="AP28" s="52">
        <f>[1]!s_stm07_bs($C$6,"W41861522",AP6,1,1000000)</f>
        <v>17265</v>
      </c>
      <c r="AQ28" s="52">
        <f>[1]!s_stm07_bs($C$6,"W41861522",AQ6,1,1000000)</f>
        <v>15158</v>
      </c>
      <c r="AR28" s="52">
        <f>[1]!s_stm07_bs($C$6,"W41861522",AR6,1,1000000)</f>
        <v>28398</v>
      </c>
      <c r="AS28" s="52">
        <f>[1]!s_stm07_bs($C$6,"W41861522",AS6,1,1000000)</f>
        <v>31109</v>
      </c>
      <c r="AT28" s="52">
        <f>[1]!s_stm07_bs($C$6,"W41861522",AT6,1,1000000)</f>
        <v>34839</v>
      </c>
      <c r="AU28" s="54"/>
    </row>
    <row r="29" spans="3:47" ht="13.5">
      <c r="C29" s="1" t="s">
        <v>60</v>
      </c>
      <c r="D29" s="56">
        <f>D30-SUM(D10:D28)</f>
        <v>46265</v>
      </c>
      <c r="E29" s="56">
        <f t="shared" ref="E29:AR29" si="0">E30-SUM(E10:E28)</f>
        <v>98675</v>
      </c>
      <c r="F29" s="56">
        <f t="shared" si="0"/>
        <v>103602</v>
      </c>
      <c r="G29" s="56">
        <f t="shared" si="0"/>
        <v>103554</v>
      </c>
      <c r="H29" s="56">
        <f t="shared" si="0"/>
        <v>93396</v>
      </c>
      <c r="I29" s="56">
        <f t="shared" si="0"/>
        <v>150094</v>
      </c>
      <c r="J29" s="56">
        <f t="shared" si="0"/>
        <v>118746</v>
      </c>
      <c r="K29" s="56">
        <f t="shared" si="0"/>
        <v>116096</v>
      </c>
      <c r="L29" s="56">
        <f t="shared" si="0"/>
        <v>105749</v>
      </c>
      <c r="M29" s="56">
        <f t="shared" si="0"/>
        <v>115388</v>
      </c>
      <c r="N29" s="56">
        <f t="shared" si="0"/>
        <v>112085</v>
      </c>
      <c r="O29" s="56">
        <f t="shared" si="0"/>
        <v>118185</v>
      </c>
      <c r="P29" s="56">
        <f t="shared" si="0"/>
        <v>108781</v>
      </c>
      <c r="Q29" s="56">
        <f t="shared" si="0"/>
        <v>131132</v>
      </c>
      <c r="R29" s="56">
        <f t="shared" si="0"/>
        <v>128089</v>
      </c>
      <c r="S29" s="56">
        <f t="shared" si="0"/>
        <v>152239</v>
      </c>
      <c r="T29" s="56">
        <f t="shared" si="0"/>
        <v>122462</v>
      </c>
      <c r="U29" s="56">
        <f t="shared" si="0"/>
        <v>157664</v>
      </c>
      <c r="V29" s="56">
        <f t="shared" si="0"/>
        <v>155830</v>
      </c>
      <c r="W29" s="56">
        <f t="shared" si="0"/>
        <v>157434</v>
      </c>
      <c r="X29" s="56">
        <f t="shared" si="0"/>
        <v>149933</v>
      </c>
      <c r="Y29" s="56">
        <f t="shared" si="0"/>
        <v>188900</v>
      </c>
      <c r="Z29" s="56">
        <f t="shared" si="0"/>
        <v>204920</v>
      </c>
      <c r="AA29" s="56">
        <f t="shared" si="0"/>
        <v>208866</v>
      </c>
      <c r="AB29" s="56">
        <f t="shared" si="0"/>
        <v>260003</v>
      </c>
      <c r="AC29" s="56">
        <f t="shared" si="0"/>
        <v>324559</v>
      </c>
      <c r="AD29" s="56">
        <f t="shared" si="0"/>
        <v>478684</v>
      </c>
      <c r="AE29" s="56">
        <f t="shared" si="0"/>
        <v>281127</v>
      </c>
      <c r="AF29" s="56">
        <f t="shared" si="0"/>
        <v>265279</v>
      </c>
      <c r="AG29" s="56">
        <f t="shared" si="0"/>
        <v>320090</v>
      </c>
      <c r="AH29" s="56">
        <f t="shared" si="0"/>
        <v>302531</v>
      </c>
      <c r="AI29" s="56">
        <f t="shared" si="0"/>
        <v>273818</v>
      </c>
      <c r="AJ29" s="56">
        <f t="shared" si="0"/>
        <v>263193</v>
      </c>
      <c r="AK29" s="56">
        <f t="shared" si="0"/>
        <v>310758</v>
      </c>
      <c r="AL29" s="56">
        <f t="shared" si="0"/>
        <v>281662</v>
      </c>
      <c r="AM29" s="56">
        <f t="shared" si="0"/>
        <v>318858</v>
      </c>
      <c r="AN29" s="56">
        <f t="shared" si="0"/>
        <v>347004</v>
      </c>
      <c r="AO29" s="56">
        <f t="shared" si="0"/>
        <v>392672</v>
      </c>
      <c r="AP29" s="56">
        <f t="shared" si="0"/>
        <v>395777</v>
      </c>
      <c r="AQ29" s="56">
        <f t="shared" si="0"/>
        <v>413432</v>
      </c>
      <c r="AR29" s="56">
        <f t="shared" si="0"/>
        <v>368232</v>
      </c>
      <c r="AS29" s="56">
        <f>AS30-SUM(AS10:AS28)</f>
        <v>397479</v>
      </c>
      <c r="AT29" s="56">
        <f>AT30-SUM(AT10:AT28)</f>
        <v>460165</v>
      </c>
      <c r="AU29" s="54"/>
    </row>
    <row r="30" spans="3:47" ht="13.9" thickBot="1">
      <c r="C30" s="57" t="s">
        <v>61</v>
      </c>
      <c r="D30" s="58">
        <f>[1]!s_stm07_bs($C$6,"W45407132",D6,1,1000000)</f>
        <v>7509118</v>
      </c>
      <c r="E30" s="58">
        <f>[1]!s_stm07_bs($C$6,"W45407132",E6,1,1000000)</f>
        <v>7880806</v>
      </c>
      <c r="F30" s="58">
        <f>[1]!s_stm07_bs($C$6,"W45407132",F6,1,1000000)</f>
        <v>8303988</v>
      </c>
      <c r="G30" s="58">
        <f>[1]!s_stm07_bs($C$6,"W45407132",G6,1,1000000)</f>
        <v>8597756</v>
      </c>
      <c r="H30" s="58">
        <f>[1]!s_stm07_bs($C$6,"W45407132",H6,1,1000000)</f>
        <v>8684288</v>
      </c>
      <c r="I30" s="58">
        <f>[1]!s_stm07_bs($C$6,"W45407132",I6,1,1000000)</f>
        <v>9141387</v>
      </c>
      <c r="J30" s="58">
        <f>[1]!s_stm07_bs($C$6,"W45407132",J6,1,1000000)</f>
        <v>9399960</v>
      </c>
      <c r="K30" s="58">
        <f>[1]!s_stm07_bs($C$6,"W45407132",K6,1,1000000)</f>
        <v>9384347</v>
      </c>
      <c r="L30" s="58">
        <f>[1]!s_stm07_bs($C$6,"W45407132",L6,1,1000000)</f>
        <v>9757654</v>
      </c>
      <c r="M30" s="58">
        <f>[1]!s_stm07_bs($C$6,"W45407132",M6,1,1000000)</f>
        <v>10978966</v>
      </c>
      <c r="N30" s="58">
        <f>[1]!s_stm07_bs($C$6,"W45407132",N6,1,1000000)</f>
        <v>11435086</v>
      </c>
      <c r="O30" s="58">
        <f>[1]!s_stm07_bs($C$6,"W45407132",O6,1,1000000)</f>
        <v>11670134</v>
      </c>
      <c r="P30" s="58">
        <f>[1]!s_stm07_bs($C$6,"W45407132",P6,1,1000000)</f>
        <v>11785053</v>
      </c>
      <c r="Q30" s="58">
        <f>[1]!s_stm07_bs($C$6,"W45407132",Q6,1,1000000)</f>
        <v>12553385</v>
      </c>
      <c r="R30" s="58">
        <f>[1]!s_stm07_bs($C$6,"W45407132",R6,1,1000000)</f>
        <v>12960381</v>
      </c>
      <c r="S30" s="58">
        <f>[1]!s_stm07_bs($C$6,"W45407132",S6,1,1000000)</f>
        <v>13417887</v>
      </c>
      <c r="T30" s="58">
        <f>[1]!s_stm07_bs($C$6,"W45407132",T6,1,1000000)</f>
        <v>13458622</v>
      </c>
      <c r="U30" s="58">
        <f>[1]!s_stm07_bs($C$6,"W45407132",U6,1,1000000)</f>
        <v>14389996</v>
      </c>
      <c r="V30" s="58">
        <f>[1]!s_stm07_bs($C$6,"W45407132",V6,1,1000000)</f>
        <v>14896048</v>
      </c>
      <c r="W30" s="58">
        <f>[1]!s_stm07_bs($C$6,"W45407132",W6,1,1000000)</f>
        <v>15127002</v>
      </c>
      <c r="X30" s="58">
        <f>[1]!s_stm07_bs($C$6,"W45407132",X6,1,1000000)</f>
        <v>15476868</v>
      </c>
      <c r="Y30" s="58">
        <f>[1]!s_stm07_bs($C$6,"W45407132",Y6,1,1000000)</f>
        <v>16431196</v>
      </c>
      <c r="Z30" s="58">
        <f>[1]!s_stm07_bs($C$6,"W45407132",Z6,1,1000000)</f>
        <v>17073050</v>
      </c>
      <c r="AA30" s="58">
        <f>[1]!s_stm07_bs($C$6,"W45407132",AA6,1,1000000)</f>
        <v>17371150</v>
      </c>
      <c r="AB30" s="58">
        <f>[1]!s_stm07_bs($C$6,"W45407132",AB6,1,1000000)</f>
        <v>17542217</v>
      </c>
      <c r="AC30" s="58">
        <f>[1]!s_stm07_bs($C$6,"W45407132",AC6,1,1000000)</f>
        <v>18357278</v>
      </c>
      <c r="AD30" s="58">
        <f>[1]!s_stm07_bs($C$6,"W45407132",AD6,1,1000000)</f>
        <v>18723353</v>
      </c>
      <c r="AE30" s="58">
        <f>[1]!s_stm07_bs($C$6,"W45407132",AE6,1,1000000)</f>
        <v>18742548</v>
      </c>
      <c r="AF30" s="58">
        <f>[1]!s_stm07_bs($C$6,"W45407132",AF6,1,1000000)</f>
        <v>18917752</v>
      </c>
      <c r="AG30" s="58">
        <f>[1]!s_stm07_bs($C$6,"W45407132",AG6,1,1000000)</f>
        <v>19734683</v>
      </c>
      <c r="AH30" s="58">
        <f>[1]!s_stm07_bs($C$6,"W45407132",AH6,1,1000000)</f>
        <v>20303677</v>
      </c>
      <c r="AI30" s="58">
        <f>[1]!s_stm07_bs($C$6,"W45407132",AI6,1,1000000)</f>
        <v>20150956</v>
      </c>
      <c r="AJ30" s="58">
        <f>[1]!s_stm07_bs($C$6,"W45407132",AJ6,1,1000000)</f>
        <v>20609953</v>
      </c>
      <c r="AK30" s="58">
        <f>[1]!s_stm07_bs($C$6,"W45407132",AK6,1,1000000)</f>
        <v>21396633</v>
      </c>
      <c r="AL30" s="58">
        <f>[1]!s_stm07_bs($C$6,"W45407132",AL6,1,1000000)</f>
        <v>22417295</v>
      </c>
      <c r="AM30" s="58">
        <f>[1]!s_stm07_bs($C$6,"W45407132",AM6,1,1000000)</f>
        <v>22104917</v>
      </c>
      <c r="AN30" s="58">
        <f>[1]!s_stm07_bs($C$6,"W45407132",AN6,1,1000000)</f>
        <v>22209780</v>
      </c>
      <c r="AO30" s="58">
        <f>[1]!s_stm07_bs($C$6,"W45407132",AO6,1,1000000)</f>
        <v>22883325</v>
      </c>
      <c r="AP30" s="58">
        <f>[1]!s_stm07_bs($C$6,"W45407132",AP6,1,1000000)</f>
        <v>23524327</v>
      </c>
      <c r="AQ30" s="58">
        <f>[1]!s_stm07_bs($C$6,"W45407132",AQ6,1,1000000)</f>
        <v>23646472</v>
      </c>
      <c r="AR30" s="58">
        <f>[1]!s_stm07_bs($C$6,"W45407132",AR6,1,1000000)</f>
        <v>24137265</v>
      </c>
      <c r="AS30" s="58">
        <f>[1]!s_stm07_bs($C$6,"W45407132",AS6,1,1000000)</f>
        <v>24904936</v>
      </c>
      <c r="AT30" s="58">
        <f>[1]!s_stm07_bs($C$6,"W45407132",AT6,1,1000000)</f>
        <v>25514046</v>
      </c>
      <c r="AU30" s="54"/>
    </row>
    <row r="31" spans="3:47">
      <c r="D31" s="546">
        <f>[1]!s_stm07_bs($C$6,"W01599168",D$6,1,1000000)-D29</f>
        <v>0</v>
      </c>
      <c r="E31" s="546">
        <f>[1]!s_stm07_bs($C$6,"W01599168",E$6,1,1000000)-E29</f>
        <v>-2718</v>
      </c>
      <c r="F31" s="546">
        <f>[1]!s_stm07_bs($C$6,"W01599168",F$6,1,1000000)-F29</f>
        <v>0</v>
      </c>
      <c r="G31" s="546">
        <f>[1]!s_stm07_bs($C$6,"W01599168",G$6,1,1000000)-G29</f>
        <v>0</v>
      </c>
      <c r="H31" s="546">
        <f>[1]!s_stm07_bs($C$6,"W01599168",H$6,1,1000000)-H29</f>
        <v>0</v>
      </c>
      <c r="I31" s="546">
        <f>[1]!s_stm07_bs($C$6,"W01599168",I$6,1,1000000)-I29</f>
        <v>0</v>
      </c>
      <c r="J31" s="546">
        <f>[1]!s_stm07_bs($C$6,"W01599168",J$6,1,1000000)-J29</f>
        <v>0</v>
      </c>
      <c r="K31" s="546">
        <f>[1]!s_stm07_bs($C$6,"W01599168",K$6,1,1000000)-K29</f>
        <v>0</v>
      </c>
      <c r="L31" s="546">
        <f>[1]!s_stm07_bs($C$6,"W01599168",L$6,1,1000000)-L29</f>
        <v>0</v>
      </c>
      <c r="M31" s="546">
        <f>[1]!s_stm07_bs($C$6,"W01599168",M$6,1,1000000)-M29</f>
        <v>0</v>
      </c>
      <c r="N31" s="546">
        <f>[1]!s_stm07_bs($C$6,"W01599168",N$6,1,1000000)-N29</f>
        <v>0</v>
      </c>
      <c r="O31" s="546">
        <f>[1]!s_stm07_bs($C$6,"W01599168",O$6,1,1000000)-O29</f>
        <v>0</v>
      </c>
      <c r="P31" s="546">
        <f>[1]!s_stm07_bs($C$6,"W01599168",P$6,1,1000000)-P29</f>
        <v>0</v>
      </c>
      <c r="Q31" s="546">
        <f>[1]!s_stm07_bs($C$6,"W01599168",Q$6,1,1000000)-Q29</f>
        <v>0</v>
      </c>
      <c r="R31" s="546">
        <f>[1]!s_stm07_bs($C$6,"W01599168",R$6,1,1000000)-R29</f>
        <v>0</v>
      </c>
      <c r="S31" s="546">
        <f>[1]!s_stm07_bs($C$6,"W01599168",S$6,1,1000000)-S29</f>
        <v>0</v>
      </c>
      <c r="T31" s="546">
        <f>[1]!s_stm07_bs($C$6,"W01599168",T$6,1,1000000)-T29</f>
        <v>0</v>
      </c>
      <c r="U31" s="546">
        <f>[1]!s_stm07_bs($C$6,"W01599168",U$6,1,1000000)-U29</f>
        <v>0</v>
      </c>
      <c r="V31" s="546">
        <f>[1]!s_stm07_bs($C$6,"W01599168",V$6,1,1000000)-V29</f>
        <v>0</v>
      </c>
      <c r="W31" s="546">
        <f>[1]!s_stm07_bs($C$6,"W01599168",W$6,1,1000000)-W29</f>
        <v>0</v>
      </c>
      <c r="X31" s="546">
        <f>[1]!s_stm07_bs($C$6,"W01599168",X$6,1,1000000)-X29</f>
        <v>0</v>
      </c>
      <c r="Y31" s="546">
        <f>[1]!s_stm07_bs($C$6,"W01599168",Y$6,1,1000000)-Y29</f>
        <v>0</v>
      </c>
      <c r="Z31" s="546">
        <f>[1]!s_stm07_bs($C$6,"W01599168",Z$6,1,1000000)-Z29</f>
        <v>0</v>
      </c>
      <c r="AA31" s="546">
        <f>[1]!s_stm07_bs($C$6,"W01599168",AA$6,1,1000000)-AA29</f>
        <v>0</v>
      </c>
      <c r="AB31" s="546">
        <f>[1]!s_stm07_bs($C$6,"W01599168",AB$6,1,1000000)-AB29</f>
        <v>0</v>
      </c>
      <c r="AC31" s="546">
        <f>[1]!s_stm07_bs($C$6,"W01599168",AC$6,1,1000000)-AC29</f>
        <v>0</v>
      </c>
      <c r="AD31" s="546">
        <f>[1]!s_stm07_bs($C$6,"W01599168",AD$6,1,1000000)-AD29</f>
        <v>0</v>
      </c>
      <c r="AE31" s="546">
        <f>[1]!s_stm07_bs($C$6,"W01599168",AE$6,1,1000000)-AE29</f>
        <v>0</v>
      </c>
      <c r="AF31" s="546">
        <f>[1]!s_stm07_bs($C$6,"W01599168",AF$6,1,1000000)-AF29</f>
        <v>0</v>
      </c>
      <c r="AG31" s="546">
        <f>[1]!s_stm07_bs($C$6,"W01599168",AG$6,1,1000000)-AG29</f>
        <v>0</v>
      </c>
      <c r="AH31" s="546">
        <f>[1]!s_stm07_bs($C$6,"W01599168",AH$6,1,1000000)-AH29</f>
        <v>0</v>
      </c>
      <c r="AI31" s="546">
        <f>[1]!s_stm07_bs($C$6,"W01599168",AI$6,1,1000000)-AI29</f>
        <v>0</v>
      </c>
      <c r="AJ31" s="546">
        <f>[1]!s_stm07_bs($C$6,"W01599168",AJ$6,1,1000000)-AJ29</f>
        <v>0</v>
      </c>
      <c r="AK31" s="546">
        <f>[1]!s_stm07_bs($C$6,"W01599168",AK$6,1,1000000)-AK29</f>
        <v>0</v>
      </c>
      <c r="AL31" s="546">
        <f>[1]!s_stm07_bs($C$6,"W01599168",AL$6,1,1000000)-AL29</f>
        <v>0</v>
      </c>
      <c r="AM31" s="546">
        <f>[1]!s_stm07_bs($C$6,"W01599168",AM$6,1,1000000)-AM29</f>
        <v>0</v>
      </c>
      <c r="AN31" s="546">
        <f>[1]!s_stm07_bs($C$6,"W01599168",AN$6,1,1000000)-AN29</f>
        <v>0</v>
      </c>
      <c r="AO31" s="546">
        <f>[1]!s_stm07_bs($C$6,"W01599168",AO$6,1,1000000)-AO29</f>
        <v>0</v>
      </c>
      <c r="AP31" s="546">
        <f>[1]!s_stm07_bs($C$6,"W01599168",AP$6,1,1000000)-AP29</f>
        <v>0</v>
      </c>
      <c r="AQ31" s="546">
        <f>[1]!s_stm07_bs($C$6,"W01599168",AQ$6,1,1000000)-AQ29</f>
        <v>0</v>
      </c>
      <c r="AR31" s="546">
        <f>[1]!s_stm07_bs($C$6,"W01599168",AR$6,1,1000000)-AR29</f>
        <v>0</v>
      </c>
      <c r="AS31" s="546">
        <f>[1]!s_stm07_bs($C$6,"W01599168",AS$6,1,1000000)-AS29</f>
        <v>0</v>
      </c>
      <c r="AT31" s="546">
        <f>[1]!s_stm07_bs($C$6,"W01599168",AT$6,1,1000000)-AT29</f>
        <v>0</v>
      </c>
    </row>
    <row r="32" spans="3:47" ht="13.9" thickBot="1">
      <c r="C32" s="2" t="s">
        <v>62</v>
      </c>
      <c r="AF32" s="53"/>
      <c r="AG32" s="53"/>
      <c r="AJ32" s="53"/>
      <c r="AK32" s="53"/>
      <c r="AN32" s="61"/>
      <c r="AO32" s="61"/>
      <c r="AR32" s="61"/>
      <c r="AS32" s="61"/>
      <c r="AT32" s="53">
        <f t="shared" ref="AT32" si="1">AS32-AR32</f>
        <v>0</v>
      </c>
    </row>
    <row r="33" spans="3:47" ht="13.5">
      <c r="C33" s="51" t="s">
        <v>63</v>
      </c>
      <c r="D33" s="62">
        <f>[1]!s_stm07_bs($C$6,"W41637162",D6,1,1000000)</f>
        <v>0</v>
      </c>
      <c r="E33" s="62">
        <f>[1]!s_stm07_bs($C$6,"W41637162",E6,1,1000000)</f>
        <v>0</v>
      </c>
      <c r="F33" s="62">
        <f>[1]!s_stm07_bs($C$6,"W41637162",F6,1,1000000)</f>
        <v>0</v>
      </c>
      <c r="G33" s="62">
        <f>[1]!s_stm07_bs($C$6,"W41637162",G6,1,1000000)</f>
        <v>0</v>
      </c>
      <c r="H33" s="62">
        <f>[1]!s_stm07_bs($C$6,"W41637162",H6,1,1000000)</f>
        <v>0</v>
      </c>
      <c r="I33" s="62">
        <f>[1]!s_stm07_bs($C$6,"W41637162",I6,1,1000000)</f>
        <v>0</v>
      </c>
      <c r="J33" s="62">
        <f>[1]!s_stm07_bs($C$6,"W41637162",J6,1,1000000)</f>
        <v>0</v>
      </c>
      <c r="K33" s="62">
        <f>[1]!s_stm07_bs($C$6,"W41637162",K6,1,1000000)</f>
        <v>0</v>
      </c>
      <c r="L33" s="62">
        <f>[1]!s_stm07_bs($C$6,"W41637162",L6,1,1000000)</f>
        <v>0</v>
      </c>
      <c r="M33" s="62">
        <f>[1]!s_stm07_bs($C$6,"W41637162",M6,1,1000000)</f>
        <v>0</v>
      </c>
      <c r="N33" s="62">
        <f>[1]!s_stm07_bs($C$6,"W41637162",N6,1,1000000)</f>
        <v>0</v>
      </c>
      <c r="O33" s="62">
        <f>[1]!s_stm07_bs($C$6,"W41637162",O6,1,1000000)</f>
        <v>0</v>
      </c>
      <c r="P33" s="62">
        <f>[1]!s_stm07_bs($C$6,"W41637162",P6,1,1000000)</f>
        <v>0</v>
      </c>
      <c r="Q33" s="62">
        <f>[1]!s_stm07_bs($C$6,"W41637162",Q6,1,1000000)</f>
        <v>0</v>
      </c>
      <c r="R33" s="62">
        <f>[1]!s_stm07_bs($C$6,"W41637162",R6,1,1000000)</f>
        <v>0</v>
      </c>
      <c r="S33" s="62">
        <f>[1]!s_stm07_bs($C$6,"W41637162",S6,1,1000000)</f>
        <v>0</v>
      </c>
      <c r="T33" s="62">
        <f>[1]!s_stm07_bs($C$6,"W41637162",T6,1,1000000)</f>
        <v>51</v>
      </c>
      <c r="U33" s="62">
        <f>[1]!s_stm07_bs($C$6,"W41637162",U6,1,1000000)</f>
        <v>81</v>
      </c>
      <c r="V33" s="62">
        <f>[1]!s_stm07_bs($C$6,"W41637162",V6,1,1000000)</f>
        <v>100</v>
      </c>
      <c r="W33" s="62">
        <f>[1]!s_stm07_bs($C$6,"W41637162",W6,1,1000000)</f>
        <v>100</v>
      </c>
      <c r="X33" s="62">
        <f>[1]!s_stm07_bs($C$6,"W41637162",X6,1,1000000)</f>
        <v>100</v>
      </c>
      <c r="Y33" s="62">
        <f>[1]!s_stm07_bs($C$6,"W41637162",Y6,1,1000000)</f>
        <v>70</v>
      </c>
      <c r="Z33" s="62">
        <f>[1]!s_stm07_bs($C$6,"W41637162",Z6,1,1000000)</f>
        <v>437</v>
      </c>
      <c r="AA33" s="62">
        <f>[1]!s_stm07_bs($C$6,"W41637162",AA6,1,1000000)</f>
        <v>237</v>
      </c>
      <c r="AB33" s="62">
        <f>[1]!s_stm07_bs($C$6,"W41637162",AB6,1,1000000)</f>
        <v>1133</v>
      </c>
      <c r="AC33" s="62">
        <f>[1]!s_stm07_bs($C$6,"W41637162",AC6,1,1000000)</f>
        <v>680</v>
      </c>
      <c r="AD33" s="62">
        <f>[1]!s_stm07_bs($C$6,"W41637162",AD6,1,1000000)</f>
        <v>717</v>
      </c>
      <c r="AE33" s="62">
        <f>[1]!s_stm07_bs($C$6,"W41637162",AE6,1,1000000)</f>
        <v>792</v>
      </c>
      <c r="AF33" s="62">
        <f>[1]!s_stm07_bs($C$6,"W41637162",AF6,1,1000000)</f>
        <v>724</v>
      </c>
      <c r="AG33" s="62">
        <f>[1]!s_stm07_bs($C$6,"W41637162",AG6,1,1000000)</f>
        <v>686</v>
      </c>
      <c r="AH33" s="62">
        <f>[1]!s_stm07_bs($C$6,"W41637162",AH6,1,1000000)</f>
        <v>745</v>
      </c>
      <c r="AI33" s="62">
        <f>[1]!s_stm07_bs($C$6,"W41637162",AI6,1,1000000)</f>
        <v>699</v>
      </c>
      <c r="AJ33" s="62">
        <f>[1]!s_stm07_bs($C$6,"W41637162",AJ6,1,1000000)</f>
        <v>631</v>
      </c>
      <c r="AK33" s="62">
        <f>[1]!s_stm07_bs($C$6,"W41637162",AK6,1,1000000)</f>
        <v>333</v>
      </c>
      <c r="AL33" s="62">
        <f>[1]!s_stm07_bs($C$6,"W41637162",AL6,1,1000000)</f>
        <v>332</v>
      </c>
      <c r="AM33" s="62">
        <f>[1]!s_stm07_bs($C$6,"W41637162",AM6,1,1000000)</f>
        <v>338</v>
      </c>
      <c r="AN33" s="62">
        <f>[1]!s_stm07_bs($C$6,"W41637162",AN6,1,1000000)</f>
        <v>210</v>
      </c>
      <c r="AO33" s="62">
        <f>[1]!s_stm07_bs($C$6,"W41637162",AO6,1,1000000)</f>
        <v>182</v>
      </c>
      <c r="AP33" s="62">
        <f>[1]!s_stm07_bs($C$6,"W41637162",AP6,1,1000000)</f>
        <v>380</v>
      </c>
      <c r="AQ33" s="62">
        <f>[1]!s_stm07_bs($C$6,"W41637162",AQ6,1,1000000)</f>
        <v>178</v>
      </c>
      <c r="AR33" s="62">
        <f>[1]!s_stm07_bs($C$6,"W41637162",AR6,1,1000000)</f>
        <v>545</v>
      </c>
      <c r="AS33" s="62">
        <f>[1]!s_stm07_bs($C$6,"W41637162",AS6,1,1000000)</f>
        <v>534</v>
      </c>
      <c r="AT33" s="62">
        <f>[1]!s_stm07_bs($C$6,"W41637162",AT6,1,1000000)</f>
        <v>511</v>
      </c>
      <c r="AU33" s="54"/>
    </row>
    <row r="34" spans="3:47" ht="13.5">
      <c r="C34" s="55" t="s">
        <v>64</v>
      </c>
      <c r="D34" s="52">
        <f>[1]!s_stm07_bs($C$6,"W49756518",D6,1,1000000)</f>
        <v>367494</v>
      </c>
      <c r="E34" s="52">
        <f>[1]!s_stm07_bs($C$6,"W49756518",E6,1,1000000)</f>
        <v>535501</v>
      </c>
      <c r="F34" s="52">
        <f>[1]!s_stm07_bs($C$6,"W49756518",F6,1,1000000)</f>
        <v>751193</v>
      </c>
      <c r="G34" s="52">
        <f>[1]!s_stm07_bs($C$6,"W49756518",G6,1,1000000)</f>
        <v>875239</v>
      </c>
      <c r="H34" s="52">
        <f>[1]!s_stm07_bs($C$6,"W49756518",H6,1,1000000)</f>
        <v>727609</v>
      </c>
      <c r="I34" s="52">
        <f>[1]!s_stm07_bs($C$6,"W49756518",I6,1,1000000)</f>
        <v>783982</v>
      </c>
      <c r="J34" s="52">
        <f>[1]!s_stm07_bs($C$6,"W49756518",J6,1,1000000)</f>
        <v>802408</v>
      </c>
      <c r="K34" s="52">
        <f>[1]!s_stm07_bs($C$6,"W49756518",K6,1,1000000)</f>
        <v>532660</v>
      </c>
      <c r="L34" s="52">
        <f>[1]!s_stm07_bs($C$6,"W49756518",L6,1,1000000)</f>
        <v>592607</v>
      </c>
      <c r="M34" s="52">
        <f>[1]!s_stm07_bs($C$6,"W49756518",M6,1,1000000)</f>
        <v>879103</v>
      </c>
      <c r="N34" s="52">
        <f>[1]!s_stm07_bs($C$6,"W49756518",N6,1,1000000)</f>
        <v>971328</v>
      </c>
      <c r="O34" s="52">
        <f>[1]!s_stm07_bs($C$6,"W49756518",O6,1,1000000)</f>
        <v>914626</v>
      </c>
      <c r="P34" s="52">
        <f>[1]!s_stm07_bs($C$6,"W49756518",P6,1,1000000)</f>
        <v>931010</v>
      </c>
      <c r="Q34" s="52">
        <f>[1]!s_stm07_bs($C$6,"W49756518",Q6,1,1000000)</f>
        <v>1075489</v>
      </c>
      <c r="R34" s="52">
        <f>[1]!s_stm07_bs($C$6,"W49756518",R6,1,1000000)</f>
        <v>995529</v>
      </c>
      <c r="S34" s="52">
        <f>[1]!s_stm07_bs($C$6,"W49756518",S6,1,1000000)</f>
        <v>893172</v>
      </c>
      <c r="T34" s="52">
        <f>[1]!s_stm07_bs($C$6,"W49756518",T6,1,1000000)</f>
        <v>922369</v>
      </c>
      <c r="U34" s="52">
        <f>[1]!s_stm07_bs($C$6,"W49756518",U6,1,1000000)</f>
        <v>985810</v>
      </c>
      <c r="V34" s="52">
        <f>[1]!s_stm07_bs($C$6,"W49756518",V6,1,1000000)</f>
        <v>1073383</v>
      </c>
      <c r="W34" s="52">
        <f>[1]!s_stm07_bs($C$6,"W49756518",W6,1,1000000)</f>
        <v>1041527</v>
      </c>
      <c r="X34" s="52">
        <f>[1]!s_stm07_bs($C$6,"W49756518",X6,1,1000000)</f>
        <v>1091494</v>
      </c>
      <c r="Y34" s="52">
        <f>[1]!s_stm07_bs($C$6,"W49756518",Y6,1,1000000)</f>
        <v>1332901</v>
      </c>
      <c r="Z34" s="52">
        <f>[1]!s_stm07_bs($C$6,"W49756518",Z6,1,1000000)</f>
        <v>1335534</v>
      </c>
      <c r="AA34" s="52">
        <f>[1]!s_stm07_bs($C$6,"W49756518",AA6,1,1000000)</f>
        <v>1340243</v>
      </c>
      <c r="AB34" s="52">
        <f>[1]!s_stm07_bs($C$6,"W49756518",AB6,1,1000000)</f>
        <v>1232623</v>
      </c>
      <c r="AC34" s="52">
        <f>[1]!s_stm07_bs($C$6,"W49756518",AC6,1,1000000)</f>
        <v>1014118</v>
      </c>
      <c r="AD34" s="52">
        <f>[1]!s_stm07_bs($C$6,"W49756518",AD6,1,1000000)</f>
        <v>906201</v>
      </c>
      <c r="AE34" s="52">
        <f>[1]!s_stm07_bs($C$6,"W49756518",AE6,1,1000000)</f>
        <v>885275</v>
      </c>
      <c r="AF34" s="52">
        <f>[1]!s_stm07_bs($C$6,"W49756518",AF6,1,1000000)</f>
        <v>867094</v>
      </c>
      <c r="AG34" s="52">
        <f>[1]!s_stm07_bs($C$6,"W49756518",AG6,1,1000000)</f>
        <v>967370</v>
      </c>
      <c r="AH34" s="52">
        <f>[1]!s_stm07_bs($C$6,"W49756518",AH6,1,1000000)</f>
        <v>943814</v>
      </c>
      <c r="AI34" s="52">
        <f>[1]!s_stm07_bs($C$6,"W49756518",AI6,1,1000000)</f>
        <v>984026</v>
      </c>
      <c r="AJ34" s="52">
        <f>[1]!s_stm07_bs($C$6,"W49756518",AJ6,1,1000000)</f>
        <v>1106776</v>
      </c>
      <c r="AK34" s="52">
        <f>[1]!s_stm07_bs($C$6,"W49756518",AK6,1,1000000)</f>
        <v>1351631</v>
      </c>
      <c r="AL34" s="52">
        <f>[1]!s_stm07_bs($C$6,"W49756518",AL6,1,1000000)</f>
        <v>2123898</v>
      </c>
      <c r="AM34" s="52">
        <f>[1]!s_stm07_bs($C$6,"W49756518",AM6,1,1000000)</f>
        <v>1591301</v>
      </c>
      <c r="AN34" s="52">
        <f>[1]!s_stm07_bs($C$6,"W49756518",AN6,1,1000000)</f>
        <v>1788267</v>
      </c>
      <c r="AO34" s="52">
        <f>[1]!s_stm07_bs($C$6,"W49756518",AO6,1,1000000)</f>
        <v>1511547</v>
      </c>
      <c r="AP34" s="52">
        <f>[1]!s_stm07_bs($C$6,"W49756518",AP6,1,1000000)</f>
        <v>1724732</v>
      </c>
      <c r="AQ34" s="52">
        <f>[1]!s_stm07_bs($C$6,"W49756518",AQ6,1,1000000)</f>
        <v>1299723</v>
      </c>
      <c r="AR34" s="52">
        <f>[1]!s_stm07_bs($C$6,"W49756518",AR6,1,1000000)</f>
        <v>1516692</v>
      </c>
      <c r="AS34" s="52">
        <f>[1]!s_stm07_bs($C$6,"W49756518",AS6,1,1000000)</f>
        <v>1216132</v>
      </c>
      <c r="AT34" s="52">
        <f>[1]!s_stm07_bs($C$6,"W49756518",AT6,1,1000000)</f>
        <v>1319406</v>
      </c>
      <c r="AU34" s="54"/>
    </row>
    <row r="35" spans="3:47" ht="13.5">
      <c r="C35" s="245" t="s">
        <v>222</v>
      </c>
      <c r="D35" s="52">
        <f>[1]!s_stm07_bs($C$6,"W45694480",D6,1,1000000)</f>
        <v>32824</v>
      </c>
      <c r="E35" s="52">
        <f>[1]!s_stm07_bs($C$6,"W45694480",E6,1,1000000)</f>
        <v>45842</v>
      </c>
      <c r="F35" s="52">
        <f>[1]!s_stm07_bs($C$6,"W45694480",F6,1,1000000)</f>
        <v>39008</v>
      </c>
      <c r="G35" s="52">
        <f>[1]!s_stm07_bs($C$6,"W45694480",G6,1,1000000)</f>
        <v>51809</v>
      </c>
      <c r="H35" s="52">
        <f>[1]!s_stm07_bs($C$6,"W45694480",H6,1,1000000)</f>
        <v>77565</v>
      </c>
      <c r="I35" s="52">
        <f>[1]!s_stm07_bs($C$6,"W45694480",I6,1,1000000)</f>
        <v>99770</v>
      </c>
      <c r="J35" s="52">
        <f>[1]!s_stm07_bs($C$6,"W45694480",J6,1,1000000)</f>
        <v>64884</v>
      </c>
      <c r="K35" s="52">
        <f>[1]!s_stm07_bs($C$6,"W45694480",K6,1,1000000)</f>
        <v>61056</v>
      </c>
      <c r="L35" s="52">
        <f>[1]!s_stm07_bs($C$6,"W45694480",L6,1,1000000)</f>
        <v>53647</v>
      </c>
      <c r="M35" s="52">
        <f>[1]!s_stm07_bs($C$6,"W45694480",M6,1,1000000)</f>
        <v>51964</v>
      </c>
      <c r="N35" s="52">
        <f>[1]!s_stm07_bs($C$6,"W45694480",N6,1,1000000)</f>
        <v>39930</v>
      </c>
      <c r="O35" s="52">
        <f>[1]!s_stm07_bs($C$6,"W45694480",O6,1,1000000)</f>
        <v>49510</v>
      </c>
      <c r="P35" s="52">
        <f>[1]!s_stm07_bs($C$6,"W45694480",P6,1,1000000)</f>
        <v>70624</v>
      </c>
      <c r="Q35" s="52">
        <f>[1]!s_stm07_bs($C$6,"W45694480",Q6,1,1000000)</f>
        <v>92125</v>
      </c>
      <c r="R35" s="52">
        <f>[1]!s_stm07_bs($C$6,"W45694480",R6,1,1000000)</f>
        <v>105426</v>
      </c>
      <c r="S35" s="52">
        <f>[1]!s_stm07_bs($C$6,"W45694480",S6,1,1000000)</f>
        <v>116266</v>
      </c>
      <c r="T35" s="52">
        <f>[1]!s_stm07_bs($C$6,"W45694480",T6,1,1000000)</f>
        <v>125633</v>
      </c>
      <c r="U35" s="52">
        <f>[1]!s_stm07_bs($C$6,"W45694480",U6,1,1000000)</f>
        <v>172661</v>
      </c>
      <c r="V35" s="52">
        <f>[1]!s_stm07_bs($C$6,"W45694480",V6,1,1000000)</f>
        <v>210625</v>
      </c>
      <c r="W35" s="52">
        <f>[1]!s_stm07_bs($C$6,"W45694480",W6,1,1000000)</f>
        <v>262883</v>
      </c>
      <c r="X35" s="52">
        <f>[1]!s_stm07_bs($C$6,"W45694480",X6,1,1000000)</f>
        <v>249796</v>
      </c>
      <c r="Y35" s="52">
        <f>[1]!s_stm07_bs($C$6,"W45694480",Y6,1,1000000)</f>
        <v>287438</v>
      </c>
      <c r="Z35" s="52">
        <f>[1]!s_stm07_bs($C$6,"W45694480",Z6,1,1000000)</f>
        <v>268561</v>
      </c>
      <c r="AA35" s="52">
        <f>[1]!s_stm07_bs($C$6,"W45694480",AA6,1,1000000)</f>
        <v>238376</v>
      </c>
      <c r="AB35" s="52">
        <f>[1]!s_stm07_bs($C$6,"W45694480",AB6,1,1000000)</f>
        <v>254182</v>
      </c>
      <c r="AC35" s="52">
        <f>[1]!s_stm07_bs($C$6,"W45694480",AC6,1,1000000)</f>
        <v>387793</v>
      </c>
      <c r="AD35" s="52">
        <f>[1]!s_stm07_bs($C$6,"W45694480",AD6,1,1000000)</f>
        <v>365242</v>
      </c>
      <c r="AE35" s="52">
        <f>[1]!s_stm07_bs($C$6,"W45694480",AE6,1,1000000)</f>
        <v>334360</v>
      </c>
      <c r="AF35" s="52">
        <f>[1]!s_stm07_bs($C$6,"W45694480",AF6,1,1000000)</f>
        <v>402161</v>
      </c>
      <c r="AG35" s="52">
        <f>[1]!s_stm07_bs($C$6,"W45694480",AG6,1,1000000)</f>
        <v>488112</v>
      </c>
      <c r="AH35" s="52">
        <f>[1]!s_stm07_bs($C$6,"W45694480",AH6,1,1000000)</f>
        <v>474385</v>
      </c>
      <c r="AI35" s="52">
        <f>[1]!s_stm07_bs($C$6,"W45694480",AI6,1,1000000)</f>
        <v>445843</v>
      </c>
      <c r="AJ35" s="52">
        <f>[1]!s_stm07_bs($C$6,"W45694480",AJ6,1,1000000)</f>
        <v>432463</v>
      </c>
      <c r="AK35" s="52">
        <f>[1]!s_stm07_bs($C$6,"W45694480",AK6,1,1000000)</f>
        <v>440830</v>
      </c>
      <c r="AL35" s="52">
        <f>[1]!s_stm07_bs($C$6,"W45694480",AL6,1,1000000)</f>
        <v>438877</v>
      </c>
      <c r="AM35" s="52">
        <f>[1]!s_stm07_bs($C$6,"W45694480",AM6,1,1000000)</f>
        <v>470335</v>
      </c>
      <c r="AN35" s="52">
        <f>[1]!s_stm07_bs($C$6,"W45694480",AN6,1,1000000)</f>
        <v>477593</v>
      </c>
      <c r="AO35" s="52">
        <f>[1]!s_stm07_bs($C$6,"W45694480",AO6,1,1000000)</f>
        <v>537987</v>
      </c>
      <c r="AP35" s="52">
        <f>[1]!s_stm07_bs($C$6,"W45694480",AP6,1,1000000)</f>
        <v>520531</v>
      </c>
      <c r="AQ35" s="52">
        <f>[1]!s_stm07_bs($C$6,"W45694480",AQ6,1,1000000)</f>
        <v>577756</v>
      </c>
      <c r="AR35" s="52">
        <f>[1]!s_stm07_bs($C$6,"W45694480",AR6,1,1000000)</f>
        <v>500107</v>
      </c>
      <c r="AS35" s="52">
        <f>[1]!s_stm07_bs($C$6,"W45694480",AS6,1,1000000)</f>
        <v>559996</v>
      </c>
      <c r="AT35" s="52">
        <f>[1]!s_stm07_bs($C$6,"W45694480",AT6,1,1000000)</f>
        <v>495639</v>
      </c>
      <c r="AU35" s="54"/>
    </row>
    <row r="36" spans="3:47" ht="13.5">
      <c r="C36" s="55" t="s">
        <v>65</v>
      </c>
      <c r="D36" s="52">
        <f>[1]!s_stm07_bs($C$6,"W49459692",D6,1,1000000)</f>
        <v>0</v>
      </c>
      <c r="E36" s="52">
        <f>[1]!s_stm07_bs($C$6,"W49459692",E6,1,1000000)</f>
        <v>0</v>
      </c>
      <c r="F36" s="52">
        <f>[1]!s_stm07_bs($C$6,"W49459692",F6,1,1000000)</f>
        <v>26106</v>
      </c>
      <c r="G36" s="52">
        <f>[1]!s_stm07_bs($C$6,"W49459692",G6,1,1000000)</f>
        <v>23401</v>
      </c>
      <c r="H36" s="52">
        <f>[1]!s_stm07_bs($C$6,"W49459692",H6,1,1000000)</f>
        <v>15590</v>
      </c>
      <c r="I36" s="52">
        <f>[1]!s_stm07_bs($C$6,"W49459692",I6,1,1000000)</f>
        <v>8455</v>
      </c>
      <c r="J36" s="52">
        <f>[1]!s_stm07_bs($C$6,"W49459692",J6,1,1000000)</f>
        <v>9122</v>
      </c>
      <c r="K36" s="52">
        <f>[1]!s_stm07_bs($C$6,"W49459692",K6,1,1000000)</f>
        <v>11742</v>
      </c>
      <c r="L36" s="52">
        <f>[1]!s_stm07_bs($C$6,"W49459692",L6,1,1000000)</f>
        <v>11834</v>
      </c>
      <c r="M36" s="52">
        <f>[1]!s_stm07_bs($C$6,"W49459692",M6,1,1000000)</f>
        <v>10997</v>
      </c>
      <c r="N36" s="52">
        <f>[1]!s_stm07_bs($C$6,"W49459692",N6,1,1000000)</f>
        <v>15288</v>
      </c>
      <c r="O36" s="52">
        <f>[1]!s_stm07_bs($C$6,"W49459692",O6,1,1000000)</f>
        <v>16769</v>
      </c>
      <c r="P36" s="52">
        <f>[1]!s_stm07_bs($C$6,"W49459692",P6,1,1000000)</f>
        <v>15831</v>
      </c>
      <c r="Q36" s="52">
        <f>[1]!s_stm07_bs($C$6,"W49459692",Q6,1,1000000)</f>
        <v>20314</v>
      </c>
      <c r="R36" s="52">
        <f>[1]!s_stm07_bs($C$6,"W49459692",R6,1,1000000)</f>
        <v>8628</v>
      </c>
      <c r="S36" s="52">
        <f>[1]!s_stm07_bs($C$6,"W49459692",S6,1,1000000)</f>
        <v>8340</v>
      </c>
      <c r="T36" s="52">
        <f>[1]!s_stm07_bs($C$6,"W49459692",T6,1,1000000)</f>
        <v>6670</v>
      </c>
      <c r="U36" s="52">
        <f>[1]!s_stm07_bs($C$6,"W49459692",U6,1,1000000)</f>
        <v>123672</v>
      </c>
      <c r="V36" s="52">
        <f>[1]!s_stm07_bs($C$6,"W49459692",V6,1,1000000)</f>
        <v>130876</v>
      </c>
      <c r="W36" s="52">
        <f>[1]!s_stm07_bs($C$6,"W49459692",W6,1,1000000)</f>
        <v>174833</v>
      </c>
      <c r="X36" s="52">
        <f>[1]!s_stm07_bs($C$6,"W49459692",X6,1,1000000)</f>
        <v>171973</v>
      </c>
      <c r="Y36" s="52">
        <f>[1]!s_stm07_bs($C$6,"W49459692",Y6,1,1000000)</f>
        <v>354185</v>
      </c>
      <c r="Z36" s="52">
        <f>[1]!s_stm07_bs($C$6,"W49459692",Z6,1,1000000)</f>
        <v>394471</v>
      </c>
      <c r="AA36" s="52">
        <f>[1]!s_stm07_bs($C$6,"W49459692",AA6,1,1000000)</f>
        <v>246946</v>
      </c>
      <c r="AB36" s="52">
        <f>[1]!s_stm07_bs($C$6,"W49459692",AB6,1,1000000)</f>
        <v>319742</v>
      </c>
      <c r="AC36" s="52">
        <f>[1]!s_stm07_bs($C$6,"W49459692",AC6,1,1000000)</f>
        <v>258841</v>
      </c>
      <c r="AD36" s="52">
        <f>[1]!s_stm07_bs($C$6,"W49459692",AD6,1,1000000)</f>
        <v>389503</v>
      </c>
      <c r="AE36" s="52">
        <f>[1]!s_stm07_bs($C$6,"W49459692",AE6,1,1000000)</f>
        <v>451565</v>
      </c>
      <c r="AF36" s="52">
        <f>[1]!s_stm07_bs($C$6,"W49459692",AF6,1,1000000)</f>
        <v>553607</v>
      </c>
      <c r="AG36" s="52">
        <f>[1]!s_stm07_bs($C$6,"W49459692",AG6,1,1000000)</f>
        <v>562171</v>
      </c>
      <c r="AH36" s="52">
        <f>[1]!s_stm07_bs($C$6,"W49459692",AH6,1,1000000)</f>
        <v>642497</v>
      </c>
      <c r="AI36" s="52">
        <f>[1]!s_stm07_bs($C$6,"W49459692",AI6,1,1000000)</f>
        <v>615708</v>
      </c>
      <c r="AJ36" s="52">
        <f>[1]!s_stm07_bs($C$6,"W49459692",AJ6,1,1000000)</f>
        <v>589385</v>
      </c>
      <c r="AK36" s="52">
        <f>[1]!s_stm07_bs($C$6,"W49459692",AK6,1,1000000)</f>
        <v>653230</v>
      </c>
      <c r="AL36" s="52">
        <f>[1]!s_stm07_bs($C$6,"W49459692",AL6,1,1000000)</f>
        <v>499095</v>
      </c>
      <c r="AM36" s="52">
        <f>[1]!s_stm07_bs($C$6,"W49459692",AM6,1,1000000)</f>
        <v>465857</v>
      </c>
      <c r="AN36" s="52">
        <f>[1]!s_stm07_bs($C$6,"W49459692",AN6,1,1000000)</f>
        <v>303927</v>
      </c>
      <c r="AO36" s="52">
        <f>[1]!s_stm07_bs($C$6,"W49459692",AO6,1,1000000)</f>
        <v>353508</v>
      </c>
      <c r="AP36" s="52">
        <f>[1]!s_stm07_bs($C$6,"W49459692",AP6,1,1000000)</f>
        <v>346986</v>
      </c>
      <c r="AQ36" s="52">
        <f>[1]!s_stm07_bs($C$6,"W49459692",AQ6,1,1000000)</f>
        <v>339693</v>
      </c>
      <c r="AR36" s="52">
        <f>[1]!s_stm07_bs($C$6,"W49459692",AR6,1,1000000)</f>
        <v>366752</v>
      </c>
      <c r="AS36" s="52">
        <f>[1]!s_stm07_bs($C$6,"W49459692",AS6,1,1000000)</f>
        <v>395859</v>
      </c>
      <c r="AT36" s="52">
        <f>[1]!s_stm07_bs($C$6,"W49459692",AT6,1,1000000)</f>
        <v>455303</v>
      </c>
      <c r="AU36" s="54"/>
    </row>
    <row r="37" spans="3:47" ht="13.5">
      <c r="C37" s="55" t="s">
        <v>66</v>
      </c>
      <c r="D37" s="52">
        <f>[1]!s_stm07_bs($C$6,"W43138898",D6,1,1000000)</f>
        <v>2613</v>
      </c>
      <c r="E37" s="52">
        <f>[1]!s_stm07_bs($C$6,"W43138898",E6,1,1000000)</f>
        <v>3000</v>
      </c>
      <c r="F37" s="52">
        <f>[1]!s_stm07_bs($C$6,"W43138898",F6,1,1000000)</f>
        <v>3489</v>
      </c>
      <c r="G37" s="52">
        <f>[1]!s_stm07_bs($C$6,"W43138898",G6,1,1000000)</f>
        <v>4533</v>
      </c>
      <c r="H37" s="52">
        <f>[1]!s_stm07_bs($C$6,"W43138898",H6,1,1000000)</f>
        <v>7127</v>
      </c>
      <c r="I37" s="52">
        <f>[1]!s_stm07_bs($C$6,"W43138898",I6,1,1000000)</f>
        <v>12243</v>
      </c>
      <c r="J37" s="52">
        <f>[1]!s_stm07_bs($C$6,"W43138898",J6,1,1000000)</f>
        <v>8841</v>
      </c>
      <c r="K37" s="52">
        <f>[1]!s_stm07_bs($C$6,"W43138898",K6,1,1000000)</f>
        <v>8242</v>
      </c>
      <c r="L37" s="52">
        <f>[1]!s_stm07_bs($C$6,"W43138898",L6,1,1000000)</f>
        <v>13612</v>
      </c>
      <c r="M37" s="52">
        <f>[1]!s_stm07_bs($C$6,"W43138898",M6,1,1000000)</f>
        <v>9452</v>
      </c>
      <c r="N37" s="52">
        <f>[1]!s_stm07_bs($C$6,"W43138898",N6,1,1000000)</f>
        <v>7697</v>
      </c>
      <c r="O37" s="52">
        <f>[1]!s_stm07_bs($C$6,"W43138898",O6,1,1000000)</f>
        <v>9484</v>
      </c>
      <c r="P37" s="52">
        <f>[1]!s_stm07_bs($C$6,"W43138898",P6,1,1000000)</f>
        <v>7773</v>
      </c>
      <c r="Q37" s="52">
        <f>[1]!s_stm07_bs($C$6,"W43138898",Q6,1,1000000)</f>
        <v>7151</v>
      </c>
      <c r="R37" s="52">
        <f>[1]!s_stm07_bs($C$6,"W43138898",R6,1,1000000)</f>
        <v>10248</v>
      </c>
      <c r="S37" s="52">
        <f>[1]!s_stm07_bs($C$6,"W43138898",S6,1,1000000)</f>
        <v>10416</v>
      </c>
      <c r="T37" s="52">
        <f>[1]!s_stm07_bs($C$6,"W43138898",T6,1,1000000)</f>
        <v>10564</v>
      </c>
      <c r="U37" s="52">
        <f>[1]!s_stm07_bs($C$6,"W43138898",U6,1,1000000)</f>
        <v>10286</v>
      </c>
      <c r="V37" s="52">
        <f>[1]!s_stm07_bs($C$6,"W43138898",V6,1,1000000)</f>
        <v>11025</v>
      </c>
      <c r="W37" s="52">
        <f>[1]!s_stm07_bs($C$6,"W43138898",W6,1,1000000)</f>
        <v>13808</v>
      </c>
      <c r="X37" s="52">
        <f>[1]!s_stm07_bs($C$6,"W43138898",X6,1,1000000)</f>
        <v>12617</v>
      </c>
      <c r="Y37" s="52">
        <f>[1]!s_stm07_bs($C$6,"W43138898",Y6,1,1000000)</f>
        <v>9828</v>
      </c>
      <c r="Z37" s="52">
        <f>[1]!s_stm07_bs($C$6,"W43138898",Z6,1,1000000)</f>
        <v>13387</v>
      </c>
      <c r="AA37" s="52">
        <f>[1]!s_stm07_bs($C$6,"W43138898",AA6,1,1000000)</f>
        <v>12832</v>
      </c>
      <c r="AB37" s="52">
        <f>[1]!s_stm07_bs($C$6,"W43138898",AB6,1,1000000)</f>
        <v>13261</v>
      </c>
      <c r="AC37" s="52">
        <f>[1]!s_stm07_bs($C$6,"W43138898",AC6,1,1000000)</f>
        <v>15611</v>
      </c>
      <c r="AD37" s="52">
        <f>[1]!s_stm07_bs($C$6,"W43138898",AD6,1,1000000)</f>
        <v>23851</v>
      </c>
      <c r="AE37" s="52">
        <f>[1]!s_stm07_bs($C$6,"W43138898",AE6,1,1000000)</f>
        <v>15932</v>
      </c>
      <c r="AF37" s="52">
        <f>[1]!s_stm07_bs($C$6,"W43138898",AF6,1,1000000)</f>
        <v>19168</v>
      </c>
      <c r="AG37" s="52">
        <f>[1]!s_stm07_bs($C$6,"W43138898",AG6,1,1000000)</f>
        <v>25918</v>
      </c>
      <c r="AH37" s="52">
        <f>[1]!s_stm07_bs($C$6,"W43138898",AH6,1,1000000)</f>
        <v>23579</v>
      </c>
      <c r="AI37" s="52">
        <f>[1]!s_stm07_bs($C$6,"W43138898",AI6,1,1000000)</f>
        <v>39064</v>
      </c>
      <c r="AJ37" s="52">
        <f>[1]!s_stm07_bs($C$6,"W43138898",AJ6,1,1000000)</f>
        <v>24191</v>
      </c>
      <c r="AK37" s="52">
        <f>[1]!s_stm07_bs($C$6,"W43138898",AK6,1,1000000)</f>
        <v>80685</v>
      </c>
      <c r="AL37" s="52">
        <f>[1]!s_stm07_bs($C$6,"W43138898",AL6,1,1000000)</f>
        <v>66790</v>
      </c>
      <c r="AM37" s="52">
        <f>[1]!s_stm07_bs($C$6,"W43138898",AM6,1,1000000)</f>
        <v>67375</v>
      </c>
      <c r="AN37" s="52">
        <f>[1]!s_stm07_bs($C$6,"W43138898",AN6,1,1000000)</f>
        <v>76826</v>
      </c>
      <c r="AO37" s="52">
        <f>[1]!s_stm07_bs($C$6,"W43138898",AO6,1,1000000)</f>
        <v>97339</v>
      </c>
      <c r="AP37" s="52">
        <f>[1]!s_stm07_bs($C$6,"W43138898",AP6,1,1000000)</f>
        <v>79431</v>
      </c>
      <c r="AQ37" s="52">
        <f>[1]!s_stm07_bs($C$6,"W43138898",AQ6,1,1000000)</f>
        <v>74278</v>
      </c>
      <c r="AR37" s="52">
        <f>[1]!s_stm07_bs($C$6,"W43138898",AR6,1,1000000)</f>
        <v>89960</v>
      </c>
      <c r="AS37" s="52">
        <f>[1]!s_stm07_bs($C$6,"W43138898",AS6,1,1000000)</f>
        <v>71726</v>
      </c>
      <c r="AT37" s="52">
        <f>[1]!s_stm07_bs($C$6,"W43138898",AT6,1,1000000)</f>
        <v>52436</v>
      </c>
      <c r="AU37" s="54"/>
    </row>
    <row r="38" spans="3:47" ht="13.5">
      <c r="C38" s="55" t="s">
        <v>67</v>
      </c>
      <c r="D38" s="52">
        <f>[1]!s_stm07_bs($C$6,"W47648264",D6,1,1000000)</f>
        <v>48610</v>
      </c>
      <c r="E38" s="52">
        <f>[1]!s_stm07_bs($C$6,"W47648264",E6,1,1000000)</f>
        <v>24984</v>
      </c>
      <c r="F38" s="52">
        <f>[1]!s_stm07_bs($C$6,"W47648264",F6,1,1000000)</f>
        <v>85571</v>
      </c>
      <c r="G38" s="52">
        <f>[1]!s_stm07_bs($C$6,"W47648264",G6,1,1000000)</f>
        <v>59900</v>
      </c>
      <c r="H38" s="52">
        <f>[1]!s_stm07_bs($C$6,"W47648264",H6,1,1000000)</f>
        <v>193508</v>
      </c>
      <c r="I38" s="52">
        <f>[1]!s_stm07_bs($C$6,"W47648264",I6,1,1000000)</f>
        <v>188976</v>
      </c>
      <c r="J38" s="52">
        <f>[1]!s_stm07_bs($C$6,"W47648264",J6,1,1000000)</f>
        <v>186636</v>
      </c>
      <c r="K38" s="52">
        <f>[1]!s_stm07_bs($C$6,"W47648264",K6,1,1000000)</f>
        <v>43633</v>
      </c>
      <c r="L38" s="52">
        <f>[1]!s_stm07_bs($C$6,"W47648264",L6,1,1000000)</f>
        <v>4648</v>
      </c>
      <c r="M38" s="52">
        <f>[1]!s_stm07_bs($C$6,"W47648264",M6,1,1000000)</f>
        <v>4957</v>
      </c>
      <c r="N38" s="52">
        <f>[1]!s_stm07_bs($C$6,"W47648264",N6,1,1000000)</f>
        <v>6877</v>
      </c>
      <c r="O38" s="52">
        <f>[1]!s_stm07_bs($C$6,"W47648264",O6,1,1000000)</f>
        <v>6046</v>
      </c>
      <c r="P38" s="52">
        <f>[1]!s_stm07_bs($C$6,"W47648264",P6,1,1000000)</f>
        <v>36060</v>
      </c>
      <c r="Q38" s="52">
        <f>[1]!s_stm07_bs($C$6,"W47648264",Q6,1,1000000)</f>
        <v>617</v>
      </c>
      <c r="R38" s="52">
        <f>[1]!s_stm07_bs($C$6,"W47648264",R6,1,1000000)</f>
        <v>9100</v>
      </c>
      <c r="S38" s="52">
        <f>[1]!s_stm07_bs($C$6,"W47648264",S6,1,1000000)</f>
        <v>2999</v>
      </c>
      <c r="T38" s="52">
        <f>[1]!s_stm07_bs($C$6,"W47648264",T6,1,1000000)</f>
        <v>84888</v>
      </c>
      <c r="U38" s="52">
        <f>[1]!s_stm07_bs($C$6,"W47648264",U6,1,1000000)</f>
        <v>81746</v>
      </c>
      <c r="V38" s="52">
        <f>[1]!s_stm07_bs($C$6,"W47648264",V6,1,1000000)</f>
        <v>61901</v>
      </c>
      <c r="W38" s="52">
        <f>[1]!s_stm07_bs($C$6,"W47648264",W6,1,1000000)</f>
        <v>136069</v>
      </c>
      <c r="X38" s="52">
        <f>[1]!s_stm07_bs($C$6,"W47648264",X6,1,1000000)</f>
        <v>206254</v>
      </c>
      <c r="Y38" s="52">
        <f>[1]!s_stm07_bs($C$6,"W47648264",Y6,1,1000000)</f>
        <v>241058</v>
      </c>
      <c r="Z38" s="52">
        <f>[1]!s_stm07_bs($C$6,"W47648264",Z6,1,1000000)</f>
        <v>176975</v>
      </c>
      <c r="AA38" s="52">
        <f>[1]!s_stm07_bs($C$6,"W47648264",AA6,1,1000000)</f>
        <v>222649</v>
      </c>
      <c r="AB38" s="52">
        <f>[1]!s_stm07_bs($C$6,"W47648264",AB6,1,1000000)</f>
        <v>237764</v>
      </c>
      <c r="AC38" s="52">
        <f>[1]!s_stm07_bs($C$6,"W47648264",AC6,1,1000000)</f>
        <v>314698</v>
      </c>
      <c r="AD38" s="52">
        <f>[1]!s_stm07_bs($C$6,"W47648264",AD6,1,1000000)</f>
        <v>337871</v>
      </c>
      <c r="AE38" s="52">
        <f>[1]!s_stm07_bs($C$6,"W47648264",AE6,1,1000000)</f>
        <v>335071</v>
      </c>
      <c r="AF38" s="52">
        <f>[1]!s_stm07_bs($C$6,"W47648264",AF6,1,1000000)</f>
        <v>299304</v>
      </c>
      <c r="AG38" s="52">
        <f>[1]!s_stm07_bs($C$6,"W47648264",AG6,1,1000000)</f>
        <v>233208</v>
      </c>
      <c r="AH38" s="52">
        <f>[1]!s_stm07_bs($C$6,"W47648264",AH6,1,1000000)</f>
        <v>193858</v>
      </c>
      <c r="AI38" s="52">
        <f>[1]!s_stm07_bs($C$6,"W47648264",AI6,1,1000000)</f>
        <v>310136</v>
      </c>
      <c r="AJ38" s="52">
        <f>[1]!s_stm07_bs($C$6,"W47648264",AJ6,1,1000000)</f>
        <v>380957</v>
      </c>
      <c r="AK38" s="52">
        <f>[1]!s_stm07_bs($C$6,"W47648264",AK6,1,1000000)</f>
        <v>421854</v>
      </c>
      <c r="AL38" s="52">
        <f>[1]!s_stm07_bs($C$6,"W47648264",AL6,1,1000000)</f>
        <v>330933</v>
      </c>
      <c r="AM38" s="52">
        <f>[1]!s_stm07_bs($C$6,"W47648264",AM6,1,1000000)</f>
        <v>318231</v>
      </c>
      <c r="AN38" s="52">
        <f>[1]!s_stm07_bs($C$6,"W47648264",AN6,1,1000000)</f>
        <v>337191</v>
      </c>
      <c r="AO38" s="52">
        <f>[1]!s_stm07_bs($C$6,"W47648264",AO6,1,1000000)</f>
        <v>328210</v>
      </c>
      <c r="AP38" s="52">
        <f>[1]!s_stm07_bs($C$6,"W47648264",AP6,1,1000000)</f>
        <v>345029</v>
      </c>
      <c r="AQ38" s="52">
        <f>[1]!s_stm07_bs($C$6,"W47648264",AQ6,1,1000000)</f>
        <v>446604</v>
      </c>
      <c r="AR38" s="52">
        <f>[1]!s_stm07_bs($C$6,"W47648264",AR6,1,1000000)</f>
        <v>589306</v>
      </c>
      <c r="AS38" s="52">
        <f>[1]!s_stm07_bs($C$6,"W47648264",AS6,1,1000000)</f>
        <v>769022</v>
      </c>
      <c r="AT38" s="52">
        <f>[1]!s_stm07_bs($C$6,"W47648264",AT6,1,1000000)</f>
        <v>681925</v>
      </c>
      <c r="AU38" s="54"/>
    </row>
    <row r="39" spans="3:47" ht="13.5">
      <c r="C39" s="1" t="s">
        <v>68</v>
      </c>
      <c r="D39" s="548"/>
      <c r="E39" s="548"/>
      <c r="F39" s="548"/>
      <c r="G39" s="548"/>
      <c r="H39" s="548"/>
      <c r="I39" s="548"/>
      <c r="J39" s="548"/>
      <c r="K39" s="548"/>
      <c r="L39" s="548"/>
      <c r="M39" s="548"/>
      <c r="N39" s="548"/>
      <c r="O39" s="548"/>
      <c r="P39" s="548">
        <v>1472</v>
      </c>
      <c r="Q39" s="548">
        <v>2007</v>
      </c>
      <c r="R39" s="548">
        <v>4505</v>
      </c>
      <c r="S39" s="548">
        <v>8406</v>
      </c>
      <c r="T39" s="548">
        <v>11168</v>
      </c>
      <c r="U39" s="548">
        <v>25842</v>
      </c>
      <c r="V39" s="548">
        <v>27645</v>
      </c>
      <c r="W39" s="548">
        <v>28311</v>
      </c>
      <c r="X39" s="548">
        <v>41426</v>
      </c>
      <c r="Y39" s="548">
        <v>42556</v>
      </c>
      <c r="Z39" s="548">
        <v>57309</v>
      </c>
      <c r="AA39" s="548">
        <v>45137</v>
      </c>
      <c r="AB39" s="548">
        <v>38009</v>
      </c>
      <c r="AC39" s="548">
        <v>41033</v>
      </c>
      <c r="AD39" s="548">
        <v>56020</v>
      </c>
      <c r="AE39" s="548">
        <v>88648</v>
      </c>
      <c r="AF39" s="548">
        <v>130558</v>
      </c>
      <c r="AG39" s="548">
        <v>167190</v>
      </c>
      <c r="AH39" s="548">
        <v>176265</v>
      </c>
      <c r="AI39" s="548">
        <v>181401</v>
      </c>
      <c r="AJ39" s="548">
        <v>176248</v>
      </c>
      <c r="AK39" s="548">
        <v>150025</v>
      </c>
      <c r="AL39" s="548">
        <v>145450</v>
      </c>
      <c r="AM39" s="548">
        <v>149641</v>
      </c>
      <c r="AN39" s="548">
        <v>183352</v>
      </c>
      <c r="AO39" s="548">
        <v>168636</v>
      </c>
      <c r="AP39" s="548">
        <v>199802</v>
      </c>
      <c r="AQ39" s="548">
        <v>198881</v>
      </c>
      <c r="AR39" s="548">
        <v>218427</v>
      </c>
      <c r="AS39" s="548">
        <v>229593</v>
      </c>
      <c r="AT39" s="548">
        <v>228097</v>
      </c>
      <c r="AU39" s="54"/>
    </row>
    <row r="40" spans="3:47" ht="13.5">
      <c r="C40" s="55" t="s">
        <v>69</v>
      </c>
      <c r="D40" s="52">
        <f>[1]!s_stm07_bs($C$6,"W47888059",D6,1,1000000)</f>
        <v>6351423</v>
      </c>
      <c r="E40" s="52">
        <f>[1]!s_stm07_bs($C$6,"W47888059",E6,1,1000000)</f>
        <v>6560019</v>
      </c>
      <c r="F40" s="52">
        <f>[1]!s_stm07_bs($C$6,"W47888059",F6,1,1000000)</f>
        <v>6692270</v>
      </c>
      <c r="G40" s="52">
        <f>[1]!s_stm07_bs($C$6,"W47888059",G6,1,1000000)</f>
        <v>6823165</v>
      </c>
      <c r="H40" s="52">
        <f>[1]!s_stm07_bs($C$6,"W47888059",H6,1,1000000)</f>
        <v>6898413</v>
      </c>
      <c r="I40" s="52">
        <f>[1]!s_stm07_bs($C$6,"W47888059",I6,1,1000000)</f>
        <v>7228839</v>
      </c>
      <c r="J40" s="52">
        <f>[1]!s_stm07_bs($C$6,"W47888059",J6,1,1000000)</f>
        <v>7538748</v>
      </c>
      <c r="K40" s="52">
        <f>[1]!s_stm07_bs($C$6,"W47888059",K6,1,1000000)</f>
        <v>7898299</v>
      </c>
      <c r="L40" s="52">
        <f>[1]!s_stm07_bs($C$6,"W47888059",L6,1,1000000)</f>
        <v>8223446</v>
      </c>
      <c r="M40" s="52">
        <f>[1]!s_stm07_bs($C$6,"W47888059",M6,1,1000000)</f>
        <v>9113767</v>
      </c>
      <c r="N40" s="52">
        <f>[1]!s_stm07_bs($C$6,"W47888059",N6,1,1000000)</f>
        <v>9533117</v>
      </c>
      <c r="O40" s="52">
        <f>[1]!s_stm07_bs($C$6,"W47888059",O6,1,1000000)</f>
        <v>9750836</v>
      </c>
      <c r="P40" s="52">
        <f>[1]!s_stm07_bs($C$6,"W47888059",P6,1,1000000)</f>
        <v>9771277</v>
      </c>
      <c r="Q40" s="52">
        <f>[1]!s_stm07_bs($C$6,"W47888059",Q6,1,1000000)</f>
        <v>10332616</v>
      </c>
      <c r="R40" s="52">
        <f>[1]!s_stm07_bs($C$6,"W47888059",R6,1,1000000)</f>
        <v>10832789</v>
      </c>
      <c r="S40" s="52">
        <f>[1]!s_stm07_bs($C$6,"W47888059",S6,1,1000000)</f>
        <v>11282590</v>
      </c>
      <c r="T40" s="52">
        <f>[1]!s_stm07_bs($C$6,"W47888059",T6,1,1000000)</f>
        <v>11145557</v>
      </c>
      <c r="U40" s="52">
        <f>[1]!s_stm07_bs($C$6,"W47888059",U6,1,1000000)</f>
        <v>11764424</v>
      </c>
      <c r="V40" s="52">
        <f>[1]!s_stm07_bs($C$6,"W47888059",V6,1,1000000)</f>
        <v>12047138</v>
      </c>
      <c r="W40" s="52">
        <f>[1]!s_stm07_bs($C$6,"W47888059",W6,1,1000000)</f>
        <v>12144232</v>
      </c>
      <c r="X40" s="52">
        <f>[1]!s_stm07_bs($C$6,"W47888059",X6,1,1000000)</f>
        <v>12261219</v>
      </c>
      <c r="Y40" s="52">
        <f>[1]!s_stm07_bs($C$6,"W47888059",Y6,1,1000000)</f>
        <v>12615281</v>
      </c>
      <c r="Z40" s="52">
        <f>[1]!s_stm07_bs($C$6,"W47888059",Z6,1,1000000)</f>
        <v>13180597</v>
      </c>
      <c r="AA40" s="52">
        <f>[1]!s_stm07_bs($C$6,"W47888059",AA6,1,1000000)</f>
        <v>13633502</v>
      </c>
      <c r="AB40" s="52">
        <f>[1]!s_stm07_bs($C$6,"W47888059",AB6,1,1000000)</f>
        <v>13642910</v>
      </c>
      <c r="AC40" s="52">
        <f>[1]!s_stm07_bs($C$6,"W47888059",AC6,1,1000000)</f>
        <v>14384273</v>
      </c>
      <c r="AD40" s="52">
        <f>[1]!s_stm07_bs($C$6,"W47888059",AD6,1,1000000)</f>
        <v>14508402</v>
      </c>
      <c r="AE40" s="52">
        <f>[1]!s_stm07_bs($C$6,"W47888059",AE6,1,1000000)</f>
        <v>14692718</v>
      </c>
      <c r="AF40" s="52">
        <f>[1]!s_stm07_bs($C$6,"W47888059",AF6,1,1000000)</f>
        <v>14620825</v>
      </c>
      <c r="AG40" s="52">
        <f>[1]!s_stm07_bs($C$6,"W47888059",AG6,1,1000000)</f>
        <v>15160980</v>
      </c>
      <c r="AH40" s="52">
        <f>[1]!s_stm07_bs($C$6,"W47888059",AH6,1,1000000)</f>
        <v>15728332</v>
      </c>
      <c r="AI40" s="52">
        <f>[1]!s_stm07_bs($C$6,"W47888059",AI6,1,1000000)</f>
        <v>15339964</v>
      </c>
      <c r="AJ40" s="52">
        <f>[1]!s_stm07_bs($C$6,"W47888059",AJ6,1,1000000)</f>
        <v>15556601</v>
      </c>
      <c r="AK40" s="52">
        <f>[1]!s_stm07_bs($C$6,"W47888059",AK6,1,1000000)</f>
        <v>15848171</v>
      </c>
      <c r="AL40" s="52">
        <f>[1]!s_stm07_bs($C$6,"W47888059",AL6,1,1000000)</f>
        <v>16287768</v>
      </c>
      <c r="AM40" s="52">
        <f>[1]!s_stm07_bs($C$6,"W47888059",AM6,1,1000000)</f>
        <v>16521828</v>
      </c>
      <c r="AN40" s="52">
        <f>[1]!s_stm07_bs($C$6,"W47888059",AN6,1,1000000)</f>
        <v>16281939</v>
      </c>
      <c r="AO40" s="52">
        <f>[1]!s_stm07_bs($C$6,"W47888059",AO6,1,1000000)</f>
        <v>17038081</v>
      </c>
      <c r="AP40" s="52">
        <f>[1]!s_stm07_bs($C$6,"W47888059",AP6,1,1000000)</f>
        <v>17369524</v>
      </c>
      <c r="AQ40" s="52">
        <f>[1]!s_stm07_bs($C$6,"W47888059",AQ6,1,1000000)</f>
        <v>17754418</v>
      </c>
      <c r="AR40" s="52">
        <f>[1]!s_stm07_bs($C$6,"W47888059",AR6,1,1000000)</f>
        <v>17825302</v>
      </c>
      <c r="AS40" s="52">
        <f>[1]!s_stm07_bs($C$6,"W47888059",AS6,1,1000000)</f>
        <v>18565009</v>
      </c>
      <c r="AT40" s="52">
        <f>[1]!s_stm07_bs($C$6,"W47888059",AT6,1,1000000)</f>
        <v>19021171</v>
      </c>
      <c r="AU40" s="54"/>
    </row>
    <row r="41" spans="3:47" ht="13.5">
      <c r="C41" s="55" t="s">
        <v>70</v>
      </c>
      <c r="D41" s="52">
        <f>[1]!s_stm07_bs($C$6,"W40315239",D6,1,1000000)</f>
        <v>6677</v>
      </c>
      <c r="E41" s="52">
        <f>[1]!s_stm07_bs($C$6,"W40315239",E6,1,1000000)</f>
        <v>7603</v>
      </c>
      <c r="F41" s="52">
        <f>[1]!s_stm07_bs($C$6,"W40315239",F6,1,1000000)</f>
        <v>10640</v>
      </c>
      <c r="G41" s="52">
        <f>[1]!s_stm07_bs($C$6,"W40315239",G6,1,1000000)</f>
        <v>14012</v>
      </c>
      <c r="H41" s="52">
        <f>[1]!s_stm07_bs($C$6,"W40315239",H6,1,1000000)</f>
        <v>19206</v>
      </c>
      <c r="I41" s="52">
        <f>[1]!s_stm07_bs($C$6,"W40315239",I6,1,1000000)</f>
        <v>19574</v>
      </c>
      <c r="J41" s="52">
        <f>[1]!s_stm07_bs($C$6,"W40315239",J6,1,1000000)</f>
        <v>24222</v>
      </c>
      <c r="K41" s="52">
        <f>[1]!s_stm07_bs($C$6,"W40315239",K6,1,1000000)</f>
        <v>23491</v>
      </c>
      <c r="L41" s="52">
        <f>[1]!s_stm07_bs($C$6,"W40315239",L6,1,1000000)</f>
        <v>19942</v>
      </c>
      <c r="M41" s="52">
        <f>[1]!s_stm07_bs($C$6,"W40315239",M6,1,1000000)</f>
        <v>16121</v>
      </c>
      <c r="N41" s="52">
        <f>[1]!s_stm07_bs($C$6,"W40315239",N6,1,1000000)</f>
        <v>19021</v>
      </c>
      <c r="O41" s="52">
        <f>[1]!s_stm07_bs($C$6,"W40315239",O6,1,1000000)</f>
        <v>20408</v>
      </c>
      <c r="P41" s="52">
        <f>[1]!s_stm07_bs($C$6,"W40315239",P6,1,1000000)</f>
        <v>20772</v>
      </c>
      <c r="Q41" s="52">
        <f>[1]!s_stm07_bs($C$6,"W40315239",Q6,1,1000000)</f>
        <v>18468</v>
      </c>
      <c r="R41" s="52">
        <f>[1]!s_stm07_bs($C$6,"W40315239",R6,1,1000000)</f>
        <v>20575</v>
      </c>
      <c r="S41" s="52">
        <f>[1]!s_stm07_bs($C$6,"W40315239",S6,1,1000000)</f>
        <v>21042</v>
      </c>
      <c r="T41" s="52">
        <f>[1]!s_stm07_bs($C$6,"W40315239",T6,1,1000000)</f>
        <v>20305</v>
      </c>
      <c r="U41" s="52">
        <f>[1]!s_stm07_bs($C$6,"W40315239",U6,1,1000000)</f>
        <v>18549</v>
      </c>
      <c r="V41" s="52">
        <f>[1]!s_stm07_bs($C$6,"W40315239",V6,1,1000000)</f>
        <v>20183</v>
      </c>
      <c r="W41" s="52">
        <f>[1]!s_stm07_bs($C$6,"W40315239",W6,1,1000000)</f>
        <v>21324</v>
      </c>
      <c r="X41" s="52">
        <f>[1]!s_stm07_bs($C$6,"W40315239",X6,1,1000000)</f>
        <v>23819</v>
      </c>
      <c r="Y41" s="52">
        <f>[1]!s_stm07_bs($C$6,"W40315239",Y6,1,1000000)</f>
        <v>19761</v>
      </c>
      <c r="Z41" s="52">
        <f>[1]!s_stm07_bs($C$6,"W40315239",Z6,1,1000000)</f>
        <v>22877</v>
      </c>
      <c r="AA41" s="52">
        <f>[1]!s_stm07_bs($C$6,"W40315239",AA6,1,1000000)</f>
        <v>22546</v>
      </c>
      <c r="AB41" s="52">
        <f>[1]!s_stm07_bs($C$6,"W40315239",AB6,1,1000000)</f>
        <v>25013</v>
      </c>
      <c r="AC41" s="52">
        <f>[1]!s_stm07_bs($C$6,"W40315239",AC6,1,1000000)</f>
        <v>20172</v>
      </c>
      <c r="AD41" s="52">
        <f>[1]!s_stm07_bs($C$6,"W40315239",AD6,1,1000000)</f>
        <v>21187</v>
      </c>
      <c r="AE41" s="52">
        <f>[1]!s_stm07_bs($C$6,"W40315239",AE6,1,1000000)</f>
        <v>20412</v>
      </c>
      <c r="AF41" s="52">
        <f>[1]!s_stm07_bs($C$6,"W40315239",AF6,1,1000000)</f>
        <v>24529</v>
      </c>
      <c r="AG41" s="52">
        <f>[1]!s_stm07_bs($C$6,"W40315239",AG6,1,1000000)</f>
        <v>18656</v>
      </c>
      <c r="AH41" s="52">
        <f>[1]!s_stm07_bs($C$6,"W40315239",AH6,1,1000000)</f>
        <v>20747</v>
      </c>
      <c r="AI41" s="52">
        <f>[1]!s_stm07_bs($C$6,"W40315239",AI6,1,1000000)</f>
        <v>20441</v>
      </c>
      <c r="AJ41" s="52">
        <f>[1]!s_stm07_bs($C$6,"W40315239",AJ6,1,1000000)</f>
        <v>28148</v>
      </c>
      <c r="AK41" s="52">
        <f>[1]!s_stm07_bs($C$6,"W40315239",AK6,1,1000000)</f>
        <v>21898</v>
      </c>
      <c r="AL41" s="52">
        <f>[1]!s_stm07_bs($C$6,"W40315239",AL6,1,1000000)</f>
        <v>23486</v>
      </c>
      <c r="AM41" s="52">
        <f>[1]!s_stm07_bs($C$6,"W40315239",AM6,1,1000000)</f>
        <v>22765</v>
      </c>
      <c r="AN41" s="52">
        <f>[1]!s_stm07_bs($C$6,"W40315239",AN6,1,1000000)</f>
        <v>31717</v>
      </c>
      <c r="AO41" s="52">
        <f>[1]!s_stm07_bs($C$6,"W40315239",AO6,1,1000000)</f>
        <v>25023</v>
      </c>
      <c r="AP41" s="52">
        <f>[1]!s_stm07_bs($C$6,"W40315239",AP6,1,1000000)</f>
        <v>26904</v>
      </c>
      <c r="AQ41" s="52">
        <f>[1]!s_stm07_bs($C$6,"W40315239",AQ6,1,1000000)</f>
        <v>26277</v>
      </c>
      <c r="AR41" s="52">
        <f>[1]!s_stm07_bs($C$6,"W40315239",AR6,1,1000000)</f>
        <v>32864</v>
      </c>
      <c r="AS41" s="52">
        <f>[1]!s_stm07_bs($C$6,"W40315239",AS6,1,1000000)</f>
        <v>24441</v>
      </c>
      <c r="AT41" s="52">
        <f>[1]!s_stm07_bs($C$6,"W40315239",AT6,1,1000000)</f>
        <v>25364</v>
      </c>
      <c r="AU41" s="54"/>
    </row>
    <row r="42" spans="3:47" ht="13.5">
      <c r="C42" s="55" t="s">
        <v>71</v>
      </c>
      <c r="D42" s="52">
        <f>[1]!s_stm07_bs($C$6,"W41970448",D6,1,1000000)</f>
        <v>22004</v>
      </c>
      <c r="E42" s="52">
        <f>[1]!s_stm07_bs($C$6,"W41970448",E6,1,1000000)</f>
        <v>29220</v>
      </c>
      <c r="F42" s="52">
        <f>[1]!s_stm07_bs($C$6,"W41970448",F6,1,1000000)</f>
        <v>22062</v>
      </c>
      <c r="G42" s="52">
        <f>[1]!s_stm07_bs($C$6,"W41970448",G6,1,1000000)</f>
        <v>30499</v>
      </c>
      <c r="H42" s="52">
        <f>[1]!s_stm07_bs($C$6,"W41970448",H6,1,1000000)</f>
        <v>40867</v>
      </c>
      <c r="I42" s="52">
        <f>[1]!s_stm07_bs($C$6,"W41970448",I6,1,1000000)</f>
        <v>49973</v>
      </c>
      <c r="J42" s="52">
        <f>[1]!s_stm07_bs($C$6,"W41970448",J6,1,1000000)</f>
        <v>26034</v>
      </c>
      <c r="K42" s="52">
        <f>[1]!s_stm07_bs($C$6,"W41970448",K6,1,1000000)</f>
        <v>34891</v>
      </c>
      <c r="L42" s="52">
        <f>[1]!s_stm07_bs($C$6,"W41970448",L6,1,1000000)</f>
        <v>44979</v>
      </c>
      <c r="M42" s="52">
        <f>[1]!s_stm07_bs($C$6,"W41970448",M6,1,1000000)</f>
        <v>47626</v>
      </c>
      <c r="N42" s="52">
        <f>[1]!s_stm07_bs($C$6,"W41970448",N6,1,1000000)</f>
        <v>19834</v>
      </c>
      <c r="O42" s="52">
        <f>[1]!s_stm07_bs($C$6,"W41970448",O6,1,1000000)</f>
        <v>18303</v>
      </c>
      <c r="P42" s="52">
        <f>[1]!s_stm07_bs($C$6,"W41970448",P6,1,1000000)</f>
        <v>28626</v>
      </c>
      <c r="Q42" s="52">
        <f>[1]!s_stm07_bs($C$6,"W41970448",Q6,1,1000000)</f>
        <v>34855</v>
      </c>
      <c r="R42" s="52">
        <f>[1]!s_stm07_bs($C$6,"W41970448",R6,1,1000000)</f>
        <v>23175</v>
      </c>
      <c r="S42" s="52">
        <f>[1]!s_stm07_bs($C$6,"W41970448",S6,1,1000000)</f>
        <v>33140</v>
      </c>
      <c r="T42" s="52">
        <f>[1]!s_stm07_bs($C$6,"W41970448",T6,1,1000000)</f>
        <v>40917</v>
      </c>
      <c r="U42" s="52">
        <f>[1]!s_stm07_bs($C$6,"W41970448",U6,1,1000000)</f>
        <v>53197</v>
      </c>
      <c r="V42" s="52">
        <f>[1]!s_stm07_bs($C$6,"W41970448",V6,1,1000000)</f>
        <v>29103</v>
      </c>
      <c r="W42" s="52">
        <f>[1]!s_stm07_bs($C$6,"W41970448",W6,1,1000000)</f>
        <v>43091</v>
      </c>
      <c r="X42" s="52">
        <f>[1]!s_stm07_bs($C$6,"W41970448",X6,1,1000000)</f>
        <v>61046</v>
      </c>
      <c r="Y42" s="52">
        <f>[1]!s_stm07_bs($C$6,"W41970448",Y6,1,1000000)</f>
        <v>74493</v>
      </c>
      <c r="Z42" s="52">
        <f>[1]!s_stm07_bs($C$6,"W41970448",Z6,1,1000000)</f>
        <v>39307</v>
      </c>
      <c r="AA42" s="52">
        <f>[1]!s_stm07_bs($C$6,"W41970448",AA6,1,1000000)</f>
        <v>48683</v>
      </c>
      <c r="AB42" s="52">
        <f>[1]!s_stm07_bs($C$6,"W41970448",AB6,1,1000000)</f>
        <v>68162</v>
      </c>
      <c r="AC42" s="52">
        <f>[1]!s_stm07_bs($C$6,"W41970448",AC6,1,1000000)</f>
        <v>81230</v>
      </c>
      <c r="AD42" s="52">
        <f>[1]!s_stm07_bs($C$6,"W41970448",AD6,1,1000000)</f>
        <v>43369</v>
      </c>
      <c r="AE42" s="52">
        <f>[1]!s_stm07_bs($C$6,"W41970448",AE6,1,1000000)</f>
        <v>55468</v>
      </c>
      <c r="AF42" s="52">
        <f>[1]!s_stm07_bs($C$6,"W41970448",AF6,1,1000000)</f>
        <v>67051</v>
      </c>
      <c r="AG42" s="52">
        <f>[1]!s_stm07_bs($C$6,"W41970448",AG6,1,1000000)</f>
        <v>82825</v>
      </c>
      <c r="AH42" s="52">
        <f>[1]!s_stm07_bs($C$6,"W41970448",AH6,1,1000000)</f>
        <v>45653</v>
      </c>
      <c r="AI42" s="52">
        <f>[1]!s_stm07_bs($C$6,"W41970448",AI6,1,1000000)</f>
        <v>60234</v>
      </c>
      <c r="AJ42" s="52">
        <f>[1]!s_stm07_bs($C$6,"W41970448",AJ6,1,1000000)</f>
        <v>72278</v>
      </c>
      <c r="AK42" s="52">
        <f>[1]!s_stm07_bs($C$6,"W41970448",AK6,1,1000000)</f>
        <v>84930</v>
      </c>
      <c r="AL42" s="52">
        <f>[1]!s_stm07_bs($C$6,"W41970448",AL6,1,1000000)</f>
        <v>50178</v>
      </c>
      <c r="AM42" s="52">
        <f>[1]!s_stm07_bs($C$6,"W41970448",AM6,1,1000000)</f>
        <v>66897</v>
      </c>
      <c r="AN42" s="52">
        <f>[1]!s_stm07_bs($C$6,"W41970448",AN6,1,1000000)</f>
        <v>75234</v>
      </c>
      <c r="AO42" s="52">
        <f>[1]!s_stm07_bs($C$6,"W41970448",AO6,1,1000000)</f>
        <v>85318</v>
      </c>
      <c r="AP42" s="52">
        <f>[1]!s_stm07_bs($C$6,"W41970448",AP6,1,1000000)</f>
        <v>39068</v>
      </c>
      <c r="AQ42" s="52">
        <f>[1]!s_stm07_bs($C$6,"W41970448",AQ6,1,1000000)</f>
        <v>52474</v>
      </c>
      <c r="AR42" s="52">
        <f>[1]!s_stm07_bs($C$6,"W41970448",AR6,1,1000000)</f>
        <v>63557</v>
      </c>
      <c r="AS42" s="52">
        <f>[1]!s_stm07_bs($C$6,"W41970448",AS6,1,1000000)</f>
        <v>78086</v>
      </c>
      <c r="AT42" s="52">
        <f>[1]!s_stm07_bs($C$6,"W41970448",AT6,1,1000000)</f>
        <v>52077</v>
      </c>
      <c r="AU42" s="54"/>
    </row>
    <row r="43" spans="3:47" ht="13.5">
      <c r="C43" s="55" t="s">
        <v>72</v>
      </c>
      <c r="D43" s="52">
        <f>[1]!s_stm07_bs($C$6,"W43255562",D6,1,1000000)</f>
        <v>0</v>
      </c>
      <c r="E43" s="52">
        <f>[1]!s_stm07_bs($C$6,"W43255562",E6,1,1000000)</f>
        <v>0</v>
      </c>
      <c r="F43" s="52">
        <f>[1]!s_stm07_bs($C$6,"W43255562",F6,1,1000000)</f>
        <v>0</v>
      </c>
      <c r="G43" s="52">
        <f>[1]!s_stm07_bs($C$6,"W43255562",G6,1,1000000)</f>
        <v>0</v>
      </c>
      <c r="H43" s="52">
        <f>[1]!s_stm07_bs($C$6,"W43255562",H6,1,1000000)</f>
        <v>0</v>
      </c>
      <c r="I43" s="52">
        <f>[1]!s_stm07_bs($C$6,"W43255562",I6,1,1000000)</f>
        <v>0</v>
      </c>
      <c r="J43" s="52">
        <f>[1]!s_stm07_bs($C$6,"W43255562",J6,1,1000000)</f>
        <v>0</v>
      </c>
      <c r="K43" s="52">
        <f>[1]!s_stm07_bs($C$6,"W43255562",K6,1,1000000)</f>
        <v>0</v>
      </c>
      <c r="L43" s="52">
        <f>[1]!s_stm07_bs($C$6,"W43255562",L6,1,1000000)</f>
        <v>0</v>
      </c>
      <c r="M43" s="52">
        <f>[1]!s_stm07_bs($C$6,"W43255562",M6,1,1000000)</f>
        <v>0</v>
      </c>
      <c r="N43" s="52">
        <f>[1]!s_stm07_bs($C$6,"W43255562",N6,1,1000000)</f>
        <v>0</v>
      </c>
      <c r="O43" s="52">
        <f>[1]!s_stm07_bs($C$6,"W43255562",O6,1,1000000)</f>
        <v>0</v>
      </c>
      <c r="P43" s="52">
        <f>[1]!s_stm07_bs($C$6,"W43255562",P6,1,1000000)</f>
        <v>0</v>
      </c>
      <c r="Q43" s="52">
        <f>[1]!s_stm07_bs($C$6,"W43255562",Q6,1,1000000)</f>
        <v>0</v>
      </c>
      <c r="R43" s="52">
        <f>[1]!s_stm07_bs($C$6,"W43255562",R6,1,1000000)</f>
        <v>0</v>
      </c>
      <c r="S43" s="52">
        <f>[1]!s_stm07_bs($C$6,"W43255562",S6,1,1000000)</f>
        <v>0</v>
      </c>
      <c r="T43" s="52">
        <f>[1]!s_stm07_bs($C$6,"W43255562",T6,1,1000000)</f>
        <v>0</v>
      </c>
      <c r="U43" s="52">
        <f>[1]!s_stm07_bs($C$6,"W43255562",U6,1,1000000)</f>
        <v>0</v>
      </c>
      <c r="V43" s="52">
        <f>[1]!s_stm07_bs($C$6,"W43255562",V6,1,1000000)</f>
        <v>0</v>
      </c>
      <c r="W43" s="52">
        <f>[1]!s_stm07_bs($C$6,"W43255562",W6,1,1000000)</f>
        <v>0</v>
      </c>
      <c r="X43" s="52">
        <f>[1]!s_stm07_bs($C$6,"W43255562",X6,1,1000000)</f>
        <v>0</v>
      </c>
      <c r="Y43" s="52">
        <f>[1]!s_stm07_bs($C$6,"W43255562",Y6,1,1000000)</f>
        <v>0</v>
      </c>
      <c r="Z43" s="52">
        <f>[1]!s_stm07_bs($C$6,"W43255562",Z6,1,1000000)</f>
        <v>0</v>
      </c>
      <c r="AA43" s="52">
        <f>[1]!s_stm07_bs($C$6,"W43255562",AA6,1,1000000)</f>
        <v>0</v>
      </c>
      <c r="AB43" s="52">
        <f>[1]!s_stm07_bs($C$6,"W43255562",AB6,1,1000000)</f>
        <v>0</v>
      </c>
      <c r="AC43" s="52">
        <f>[1]!s_stm07_bs($C$6,"W43255562",AC6,1,1000000)</f>
        <v>0</v>
      </c>
      <c r="AD43" s="52">
        <f>[1]!s_stm07_bs($C$6,"W43255562",AD6,1,1000000)</f>
        <v>0</v>
      </c>
      <c r="AE43" s="52">
        <f>[1]!s_stm07_bs($C$6,"W43255562",AE6,1,1000000)</f>
        <v>0</v>
      </c>
      <c r="AF43" s="52">
        <f>[1]!s_stm07_bs($C$6,"W43255562",AF6,1,1000000)</f>
        <v>0</v>
      </c>
      <c r="AG43" s="52">
        <f>[1]!s_stm07_bs($C$6,"W43255562",AG6,1,1000000)</f>
        <v>0</v>
      </c>
      <c r="AH43" s="52">
        <f>[1]!s_stm07_bs($C$6,"W43255562",AH6,1,1000000)</f>
        <v>0</v>
      </c>
      <c r="AI43" s="52">
        <f>[1]!s_stm07_bs($C$6,"W43255562",AI6,1,1000000)</f>
        <v>0</v>
      </c>
      <c r="AJ43" s="52">
        <f>[1]!s_stm07_bs($C$6,"W43255562",AJ6,1,1000000)</f>
        <v>0</v>
      </c>
      <c r="AK43" s="52">
        <f>[1]!s_stm07_bs($C$6,"W43255562",AK6,1,1000000)</f>
        <v>0</v>
      </c>
      <c r="AL43" s="52">
        <f>[1]!s_stm07_bs($C$6,"W43255562",AL6,1,1000000)</f>
        <v>0</v>
      </c>
      <c r="AM43" s="52">
        <f>[1]!s_stm07_bs($C$6,"W43255562",AM6,1,1000000)</f>
        <v>0</v>
      </c>
      <c r="AN43" s="52">
        <f>[1]!s_stm07_bs($C$6,"W43255562",AN6,1,1000000)</f>
        <v>0</v>
      </c>
      <c r="AO43" s="52">
        <f>[1]!s_stm07_bs($C$6,"W43255562",AO6,1,1000000)</f>
        <v>0</v>
      </c>
      <c r="AP43" s="52">
        <f>[1]!s_stm07_bs($C$6,"W43255562",AP6,1,1000000)</f>
        <v>0</v>
      </c>
      <c r="AQ43" s="52">
        <f>[1]!s_stm07_bs($C$6,"W43255562",AQ6,1,1000000)</f>
        <v>0</v>
      </c>
      <c r="AR43" s="52">
        <f>[1]!s_stm07_bs($C$6,"W43255562",AR6,1,1000000)</f>
        <v>0</v>
      </c>
      <c r="AS43" s="52">
        <f>[1]!s_stm07_bs($C$6,"W43255562",AS6,1,1000000)</f>
        <v>0</v>
      </c>
      <c r="AT43" s="52">
        <f>[1]!s_stm07_bs($C$6,"W43255562",AT6,1,1000000)</f>
        <v>0</v>
      </c>
      <c r="AU43" s="54"/>
    </row>
    <row r="44" spans="3:47" ht="13.5">
      <c r="C44" s="55" t="s">
        <v>73</v>
      </c>
      <c r="D44" s="549"/>
      <c r="E44" s="549"/>
      <c r="F44" s="549"/>
      <c r="G44" s="549"/>
      <c r="H44" s="549"/>
      <c r="I44" s="549"/>
      <c r="J44" s="549"/>
      <c r="K44" s="549"/>
      <c r="L44" s="549"/>
      <c r="M44" s="549"/>
      <c r="N44" s="549"/>
      <c r="O44" s="549"/>
      <c r="P44" s="549"/>
      <c r="Q44" s="549"/>
      <c r="R44" s="549"/>
      <c r="S44" s="549"/>
      <c r="T44" s="549"/>
      <c r="U44" s="549"/>
      <c r="V44" s="549"/>
      <c r="W44" s="549"/>
      <c r="X44" s="549"/>
      <c r="Y44" s="549"/>
      <c r="Z44" s="549"/>
      <c r="AA44" s="549"/>
      <c r="AB44" s="549"/>
      <c r="AC44" s="549"/>
      <c r="AD44" s="549"/>
      <c r="AE44" s="549"/>
      <c r="AF44" s="549"/>
      <c r="AG44" s="549"/>
      <c r="AH44" s="549"/>
      <c r="AI44" s="549"/>
      <c r="AJ44" s="549"/>
      <c r="AK44" s="549"/>
      <c r="AL44" s="549"/>
      <c r="AM44" s="549"/>
      <c r="AN44" s="549"/>
      <c r="AO44" s="549"/>
      <c r="AP44" s="549"/>
      <c r="AQ44" s="549"/>
      <c r="AR44" s="549"/>
      <c r="AS44" s="549"/>
      <c r="AT44" s="549"/>
      <c r="AU44" s="63"/>
    </row>
    <row r="45" spans="3:47" ht="13.5">
      <c r="C45" s="55" t="s">
        <v>74</v>
      </c>
      <c r="D45" s="52">
        <f>[1]!s_stm07_bs($C$6,"W41002911",D6,1,1000000)</f>
        <v>44405</v>
      </c>
      <c r="E45" s="52">
        <f>[1]!s_stm07_bs($C$6,"W41002911",E6,1,1000000)</f>
        <v>43847</v>
      </c>
      <c r="F45" s="52">
        <f>[1]!s_stm07_bs($C$6,"W41002911",F6,1,1000000)</f>
        <v>39714</v>
      </c>
      <c r="G45" s="52">
        <f>[1]!s_stm07_bs($C$6,"W41002911",G6,1,1000000)</f>
        <v>38501</v>
      </c>
      <c r="H45" s="52">
        <f>[1]!s_stm07_bs($C$6,"W41002911",H6,1,1000000)</f>
        <v>35562</v>
      </c>
      <c r="I45" s="52">
        <f>[1]!s_stm07_bs($C$6,"W41002911",I6,1,1000000)</f>
        <v>36063</v>
      </c>
      <c r="J45" s="52">
        <f>[1]!s_stm07_bs($C$6,"W41002911",J6,1,1000000)</f>
        <v>35528</v>
      </c>
      <c r="K45" s="52">
        <f>[1]!s_stm07_bs($C$6,"W41002911",K6,1,1000000)</f>
        <v>35923</v>
      </c>
      <c r="L45" s="52">
        <f>[1]!s_stm07_bs($C$6,"W41002911",L6,1,1000000)</f>
        <v>35726</v>
      </c>
      <c r="M45" s="52">
        <f>[1]!s_stm07_bs($C$6,"W41002911",M6,1,1000000)</f>
        <v>35417</v>
      </c>
      <c r="N45" s="52">
        <f>[1]!s_stm07_bs($C$6,"W41002911",N6,1,1000000)</f>
        <v>35285</v>
      </c>
      <c r="O45" s="52">
        <f>[1]!s_stm07_bs($C$6,"W41002911",O6,1,1000000)</f>
        <v>75965</v>
      </c>
      <c r="P45" s="52">
        <f>[1]!s_stm07_bs($C$6,"W41002911",P6,1,1000000)</f>
        <v>75000</v>
      </c>
      <c r="Q45" s="52">
        <f>[1]!s_stm07_bs($C$6,"W41002911",Q6,1,1000000)</f>
        <v>75000</v>
      </c>
      <c r="R45" s="52">
        <f>[1]!s_stm07_bs($C$6,"W41002911",R6,1,1000000)</f>
        <v>75000</v>
      </c>
      <c r="S45" s="52">
        <f>[1]!s_stm07_bs($C$6,"W41002911",S6,1,1000000)</f>
        <v>96949</v>
      </c>
      <c r="T45" s="52">
        <f>[1]!s_stm07_bs($C$6,"W41002911",T6,1,1000000)</f>
        <v>100410</v>
      </c>
      <c r="U45" s="52">
        <f>[1]!s_stm07_bs($C$6,"W41002911",U6,1,1000000)</f>
        <v>100558</v>
      </c>
      <c r="V45" s="52">
        <f>[1]!s_stm07_bs($C$6,"W41002911",V6,1,1000000)</f>
        <v>145248</v>
      </c>
      <c r="W45" s="52">
        <f>[1]!s_stm07_bs($C$6,"W41002911",W6,1,1000000)</f>
        <v>149834</v>
      </c>
      <c r="X45" s="52">
        <f>[1]!s_stm07_bs($C$6,"W41002911",X6,1,1000000)</f>
        <v>204161</v>
      </c>
      <c r="Y45" s="52">
        <f>[1]!s_stm07_bs($C$6,"W41002911",Y6,1,1000000)</f>
        <v>209900</v>
      </c>
      <c r="Z45" s="52">
        <f>[1]!s_stm07_bs($C$6,"W41002911",Z6,1,1000000)</f>
        <v>231731</v>
      </c>
      <c r="AA45" s="52">
        <f>[1]!s_stm07_bs($C$6,"W41002911",AA6,1,1000000)</f>
        <v>235320</v>
      </c>
      <c r="AB45" s="52">
        <f>[1]!s_stm07_bs($C$6,"W41002911",AB6,1,1000000)</f>
        <v>232186</v>
      </c>
      <c r="AC45" s="52">
        <f>[1]!s_stm07_bs($C$6,"W41002911",AC6,1,1000000)</f>
        <v>244165</v>
      </c>
      <c r="AD45" s="52">
        <f>[1]!s_stm07_bs($C$6,"W41002911",AD6,1,1000000)</f>
        <v>250203</v>
      </c>
      <c r="AE45" s="52">
        <f>[1]!s_stm07_bs($C$6,"W41002911",AE6,1,1000000)</f>
        <v>246881</v>
      </c>
      <c r="AF45" s="52">
        <f>[1]!s_stm07_bs($C$6,"W41002911",AF6,1,1000000)</f>
        <v>253018</v>
      </c>
      <c r="AG45" s="52">
        <f>[1]!s_stm07_bs($C$6,"W41002911",AG6,1,1000000)</f>
        <v>248644</v>
      </c>
      <c r="AH45" s="52">
        <f>[1]!s_stm07_bs($C$6,"W41002911",AH6,1,1000000)</f>
        <v>255640</v>
      </c>
      <c r="AI45" s="52">
        <f>[1]!s_stm07_bs($C$6,"W41002911",AI6,1,1000000)</f>
        <v>268726</v>
      </c>
      <c r="AJ45" s="52">
        <f>[1]!s_stm07_bs($C$6,"W41002911",AJ6,1,1000000)</f>
        <v>279590</v>
      </c>
      <c r="AK45" s="52">
        <f>[1]!s_stm07_bs($C$6,"W41002911",AK6,1,1000000)</f>
        <v>280771</v>
      </c>
      <c r="AL45" s="52">
        <f>[1]!s_stm07_bs($C$6,"W41002911",AL6,1,1000000)</f>
        <v>284903</v>
      </c>
      <c r="AM45" s="52">
        <f>[1]!s_stm07_bs($C$6,"W41002911",AM6,1,1000000)</f>
        <v>278277</v>
      </c>
      <c r="AN45" s="52">
        <f>[1]!s_stm07_bs($C$6,"W41002911",AN6,1,1000000)</f>
        <v>306622</v>
      </c>
      <c r="AO45" s="52">
        <f>[1]!s_stm07_bs($C$6,"W41002911",AO6,1,1000000)</f>
        <v>311938</v>
      </c>
      <c r="AP45" s="52">
        <f>[1]!s_stm07_bs($C$6,"W41002911",AP6,1,1000000)</f>
        <v>320772</v>
      </c>
      <c r="AQ45" s="52">
        <f>[1]!s_stm07_bs($C$6,"W41002911",AQ6,1,1000000)</f>
        <v>338651</v>
      </c>
      <c r="AR45" s="52">
        <f>[1]!s_stm07_bs($C$6,"W41002911",AR6,1,1000000)</f>
        <v>357937</v>
      </c>
      <c r="AS45" s="52">
        <f>[1]!s_stm07_bs($C$6,"W41002911",AS6,1,1000000)</f>
        <v>374569</v>
      </c>
      <c r="AT45" s="52">
        <f>[1]!s_stm07_bs($C$6,"W41002911",AT6,1,1000000)</f>
        <v>413016</v>
      </c>
      <c r="AU45" s="54"/>
    </row>
    <row r="46" spans="3:47" ht="13.5">
      <c r="C46" s="1" t="s">
        <v>75</v>
      </c>
      <c r="D46" s="52">
        <f>[1]!s_stm07_bs($C$6,"W47653457",D6,1,1000000)</f>
        <v>1384</v>
      </c>
      <c r="E46" s="52">
        <f>[1]!s_stm07_bs($C$6,"W47653457",E6,1,1000000)</f>
        <v>2556</v>
      </c>
      <c r="F46" s="52">
        <f>[1]!s_stm07_bs($C$6,"W47653457",F6,1,1000000)</f>
        <v>2226</v>
      </c>
      <c r="G46" s="52">
        <f>[1]!s_stm07_bs($C$6,"W47653457",G6,1,1000000)</f>
        <v>2857</v>
      </c>
      <c r="H46" s="52">
        <f>[1]!s_stm07_bs($C$6,"W47653457",H6,1,1000000)</f>
        <v>337</v>
      </c>
      <c r="I46" s="52">
        <f>[1]!s_stm07_bs($C$6,"W47653457",I6,1,1000000)</f>
        <v>161</v>
      </c>
      <c r="J46" s="52">
        <f>[1]!s_stm07_bs($C$6,"W47653457",J6,1,1000000)</f>
        <v>158</v>
      </c>
      <c r="K46" s="52">
        <f>[1]!s_stm07_bs($C$6,"W47653457",K6,1,1000000)</f>
        <v>159</v>
      </c>
      <c r="L46" s="52">
        <f>[1]!s_stm07_bs($C$6,"W47653457",L6,1,1000000)</f>
        <v>16</v>
      </c>
      <c r="M46" s="52">
        <f>[1]!s_stm07_bs($C$6,"W47653457",M6,1,1000000)</f>
        <v>8</v>
      </c>
      <c r="N46" s="52">
        <f>[1]!s_stm07_bs($C$6,"W47653457",N6,1,1000000)</f>
        <v>78</v>
      </c>
      <c r="O46" s="52">
        <f>[1]!s_stm07_bs($C$6,"W47653457",O6,1,1000000)</f>
        <v>221</v>
      </c>
      <c r="P46" s="52">
        <f>[1]!s_stm07_bs($C$6,"W47653457",P6,1,1000000)</f>
        <v>178</v>
      </c>
      <c r="Q46" s="52">
        <f>[1]!s_stm07_bs($C$6,"W47653457",Q6,1,1000000)</f>
        <v>236</v>
      </c>
      <c r="R46" s="52">
        <f>[1]!s_stm07_bs($C$6,"W47653457",R6,1,1000000)</f>
        <v>180</v>
      </c>
      <c r="S46" s="52">
        <f>[1]!s_stm07_bs($C$6,"W47653457",S6,1,1000000)</f>
        <v>218</v>
      </c>
      <c r="T46" s="52">
        <f>[1]!s_stm07_bs($C$6,"W47653457",T6,1,1000000)</f>
        <v>318</v>
      </c>
      <c r="U46" s="52">
        <f>[1]!s_stm07_bs($C$6,"W47653457",U6,1,1000000)</f>
        <v>361</v>
      </c>
      <c r="V46" s="52">
        <f>[1]!s_stm07_bs($C$6,"W47653457",V6,1,1000000)</f>
        <v>231</v>
      </c>
      <c r="W46" s="52">
        <f>[1]!s_stm07_bs($C$6,"W47653457",W6,1,1000000)</f>
        <v>129</v>
      </c>
      <c r="X46" s="52">
        <f>[1]!s_stm07_bs($C$6,"W47653457",X6,1,1000000)</f>
        <v>103</v>
      </c>
      <c r="Y46" s="52">
        <f>[1]!s_stm07_bs($C$6,"W47653457",Y6,1,1000000)</f>
        <v>105</v>
      </c>
      <c r="Z46" s="52">
        <f>[1]!s_stm07_bs($C$6,"W47653457",Z6,1,1000000)</f>
        <v>169</v>
      </c>
      <c r="AA46" s="52">
        <f>[1]!s_stm07_bs($C$6,"W47653457",AA6,1,1000000)</f>
        <v>405</v>
      </c>
      <c r="AB46" s="52">
        <f>[1]!s_stm07_bs($C$6,"W47653457",AB6,1,1000000)</f>
        <v>552</v>
      </c>
      <c r="AC46" s="52">
        <f>[1]!s_stm07_bs($C$6,"W47653457",AC6,1,1000000)</f>
        <v>560</v>
      </c>
      <c r="AD46" s="52">
        <f>[1]!s_stm07_bs($C$6,"W47653457",AD6,1,1000000)</f>
        <v>395</v>
      </c>
      <c r="AE46" s="52">
        <f>[1]!s_stm07_bs($C$6,"W47653457",AE6,1,1000000)</f>
        <v>437</v>
      </c>
      <c r="AF46" s="52">
        <f>[1]!s_stm07_bs($C$6,"W47653457",AF6,1,1000000)</f>
        <v>420</v>
      </c>
      <c r="AG46" s="52">
        <f>[1]!s_stm07_bs($C$6,"W47653457",AG6,1,1000000)</f>
        <v>459</v>
      </c>
      <c r="AH46" s="52">
        <f>[1]!s_stm07_bs($C$6,"W47653457",AH6,1,1000000)</f>
        <v>470</v>
      </c>
      <c r="AI46" s="52">
        <f>[1]!s_stm07_bs($C$6,"W47653457",AI6,1,1000000)</f>
        <v>543</v>
      </c>
      <c r="AJ46" s="52">
        <f>[1]!s_stm07_bs($C$6,"W47653457",AJ6,1,1000000)</f>
        <v>451</v>
      </c>
      <c r="AK46" s="52">
        <f>[1]!s_stm07_bs($C$6,"W47653457",AK6,1,1000000)</f>
        <v>443</v>
      </c>
      <c r="AL46" s="52">
        <f>[1]!s_stm07_bs($C$6,"W47653457",AL6,1,1000000)</f>
        <v>474</v>
      </c>
      <c r="AM46" s="52">
        <f>[1]!s_stm07_bs($C$6,"W47653457",AM6,1,1000000)</f>
        <v>528</v>
      </c>
      <c r="AN46" s="52">
        <f>[1]!s_stm07_bs($C$6,"W47653457",AN6,1,1000000)</f>
        <v>995</v>
      </c>
      <c r="AO46" s="52">
        <f>[1]!s_stm07_bs($C$6,"W47653457",AO6,1,1000000)</f>
        <v>898</v>
      </c>
      <c r="AP46" s="52">
        <f>[1]!s_stm07_bs($C$6,"W47653457",AP6,1,1000000)</f>
        <v>885</v>
      </c>
      <c r="AQ46" s="52">
        <f>[1]!s_stm07_bs($C$6,"W47653457",AQ6,1,1000000)</f>
        <v>1033</v>
      </c>
      <c r="AR46" s="52">
        <f>[1]!s_stm07_bs($C$6,"W47653457",AR6,1,1000000)</f>
        <v>604</v>
      </c>
      <c r="AS46" s="52">
        <f>[1]!s_stm07_bs($C$6,"W47653457",AS6,1,1000000)</f>
        <v>607</v>
      </c>
      <c r="AT46" s="52">
        <f>[1]!s_stm07_bs($C$6,"W47653457",AT6,1,1000000)</f>
        <v>582</v>
      </c>
      <c r="AU46" s="54"/>
    </row>
    <row r="47" spans="3:47" ht="13.5">
      <c r="C47" s="1" t="s">
        <v>76</v>
      </c>
      <c r="D47" s="56">
        <f t="shared" ref="D47:AS47" si="2">D48-SUM(D33:D46)</f>
        <v>160251</v>
      </c>
      <c r="E47" s="56">
        <f t="shared" si="2"/>
        <v>138281</v>
      </c>
      <c r="F47" s="56">
        <f t="shared" si="2"/>
        <v>128392</v>
      </c>
      <c r="G47" s="56">
        <f t="shared" si="2"/>
        <v>147803</v>
      </c>
      <c r="H47" s="56">
        <f t="shared" si="2"/>
        <v>124252</v>
      </c>
      <c r="I47" s="56">
        <f t="shared" si="2"/>
        <v>142420</v>
      </c>
      <c r="J47" s="56">
        <f t="shared" si="2"/>
        <v>149037</v>
      </c>
      <c r="K47" s="56">
        <f t="shared" si="2"/>
        <v>148432</v>
      </c>
      <c r="L47" s="56">
        <f t="shared" si="2"/>
        <v>150059</v>
      </c>
      <c r="M47" s="56">
        <f t="shared" si="2"/>
        <v>168969</v>
      </c>
      <c r="N47" s="56">
        <f t="shared" si="2"/>
        <v>165711</v>
      </c>
      <c r="O47" s="56">
        <f t="shared" si="2"/>
        <v>157059</v>
      </c>
      <c r="P47" s="56">
        <f t="shared" si="2"/>
        <v>147496</v>
      </c>
      <c r="Q47" s="56">
        <f t="shared" si="2"/>
        <v>170306</v>
      </c>
      <c r="R47" s="56">
        <f t="shared" si="2"/>
        <v>165626</v>
      </c>
      <c r="S47" s="56">
        <f t="shared" si="2"/>
        <v>184844</v>
      </c>
      <c r="T47" s="56">
        <f t="shared" si="2"/>
        <v>168115</v>
      </c>
      <c r="U47" s="56">
        <f t="shared" si="2"/>
        <v>180584</v>
      </c>
      <c r="V47" s="56">
        <f t="shared" si="2"/>
        <v>278975</v>
      </c>
      <c r="W47" s="56">
        <f t="shared" si="2"/>
        <v>208995</v>
      </c>
      <c r="X47" s="56">
        <f t="shared" si="2"/>
        <v>195037</v>
      </c>
      <c r="Y47" s="56">
        <f t="shared" si="2"/>
        <v>220677</v>
      </c>
      <c r="Z47" s="56">
        <f t="shared" si="2"/>
        <v>334247</v>
      </c>
      <c r="AA47" s="56">
        <f t="shared" si="2"/>
        <v>249000</v>
      </c>
      <c r="AB47" s="56">
        <f t="shared" si="2"/>
        <v>348221</v>
      </c>
      <c r="AC47" s="56">
        <f t="shared" si="2"/>
        <v>396289</v>
      </c>
      <c r="AD47" s="56">
        <f t="shared" si="2"/>
        <v>645299</v>
      </c>
      <c r="AE47" s="56">
        <f t="shared" si="2"/>
        <v>379600</v>
      </c>
      <c r="AF47" s="56">
        <f t="shared" si="2"/>
        <v>400830</v>
      </c>
      <c r="AG47" s="56">
        <f t="shared" si="2"/>
        <v>415544</v>
      </c>
      <c r="AH47" s="56">
        <f t="shared" si="2"/>
        <v>438189</v>
      </c>
      <c r="AI47" s="56">
        <f t="shared" si="2"/>
        <v>451796</v>
      </c>
      <c r="AJ47" s="56">
        <f t="shared" si="2"/>
        <v>424930</v>
      </c>
      <c r="AK47" s="56">
        <f t="shared" si="2"/>
        <v>440572</v>
      </c>
      <c r="AL47" s="56">
        <f t="shared" si="2"/>
        <v>551474</v>
      </c>
      <c r="AM47" s="56">
        <f t="shared" si="2"/>
        <v>460892</v>
      </c>
      <c r="AN47" s="56">
        <f t="shared" si="2"/>
        <v>545388</v>
      </c>
      <c r="AO47" s="56">
        <f t="shared" si="2"/>
        <v>550579</v>
      </c>
      <c r="AP47" s="56">
        <f t="shared" si="2"/>
        <v>682506</v>
      </c>
      <c r="AQ47" s="56">
        <f t="shared" si="2"/>
        <v>582511</v>
      </c>
      <c r="AR47" s="56">
        <f t="shared" si="2"/>
        <v>594049</v>
      </c>
      <c r="AS47" s="56">
        <f t="shared" si="2"/>
        <v>574391</v>
      </c>
      <c r="AT47" s="56">
        <f t="shared" ref="AT47" si="3">AT48-SUM(AT33:AT46)</f>
        <v>737885</v>
      </c>
      <c r="AU47" s="54"/>
    </row>
    <row r="48" spans="3:47" ht="13.9" thickBot="1">
      <c r="C48" s="57" t="s">
        <v>77</v>
      </c>
      <c r="D48" s="58">
        <f>[1]!s_stm07_bs($C$6,"W47401840",D6,1,1000000)</f>
        <v>7037685</v>
      </c>
      <c r="E48" s="58">
        <f>[1]!s_stm07_bs($C$6,"W47401840",E6,1,1000000)</f>
        <v>7390853</v>
      </c>
      <c r="F48" s="58">
        <f>[1]!s_stm07_bs($C$6,"W47401840",F6,1,1000000)</f>
        <v>7800671</v>
      </c>
      <c r="G48" s="58">
        <f>[1]!s_stm07_bs($C$6,"W47401840",G6,1,1000000)</f>
        <v>8071719</v>
      </c>
      <c r="H48" s="58">
        <f>[1]!s_stm07_bs($C$6,"W47401840",H6,1,1000000)</f>
        <v>8140036</v>
      </c>
      <c r="I48" s="58">
        <f>[1]!s_stm07_bs($C$6,"W47401840",I6,1,1000000)</f>
        <v>8570456</v>
      </c>
      <c r="J48" s="58">
        <f>[1]!s_stm07_bs($C$6,"W47401840",J6,1,1000000)</f>
        <v>8845618</v>
      </c>
      <c r="K48" s="58">
        <f>[1]!s_stm07_bs($C$6,"W47401840",K6,1,1000000)</f>
        <v>8798528</v>
      </c>
      <c r="L48" s="58">
        <f>[1]!s_stm07_bs($C$6,"W47401840",L6,1,1000000)</f>
        <v>9150516</v>
      </c>
      <c r="M48" s="58">
        <f>[1]!s_stm07_bs($C$6,"W47401840",M6,1,1000000)</f>
        <v>10338381</v>
      </c>
      <c r="N48" s="58">
        <f>[1]!s_stm07_bs($C$6,"W47401840",N6,1,1000000)</f>
        <v>10814166</v>
      </c>
      <c r="O48" s="58">
        <f>[1]!s_stm07_bs($C$6,"W47401840",O6,1,1000000)</f>
        <v>11019227</v>
      </c>
      <c r="P48" s="58">
        <f>[1]!s_stm07_bs($C$6,"W47401840",P6,1,1000000)</f>
        <v>11106119</v>
      </c>
      <c r="Q48" s="58">
        <f>[1]!s_stm07_bs($C$6,"W47401840",Q6,1,1000000)</f>
        <v>11829184</v>
      </c>
      <c r="R48" s="58">
        <f>[1]!s_stm07_bs($C$6,"W47401840",R6,1,1000000)</f>
        <v>12250781</v>
      </c>
      <c r="S48" s="58">
        <f>[1]!s_stm07_bs($C$6,"W47401840",S6,1,1000000)</f>
        <v>12658382</v>
      </c>
      <c r="T48" s="58">
        <f>[1]!s_stm07_bs($C$6,"W47401840",T6,1,1000000)</f>
        <v>12636965</v>
      </c>
      <c r="U48" s="58">
        <f>[1]!s_stm07_bs($C$6,"W47401840",U6,1,1000000)</f>
        <v>13517771</v>
      </c>
      <c r="V48" s="58">
        <f>[1]!s_stm07_bs($C$6,"W47401840",V6,1,1000000)</f>
        <v>14036433</v>
      </c>
      <c r="W48" s="58">
        <f>[1]!s_stm07_bs($C$6,"W47401840",W6,1,1000000)</f>
        <v>14225136</v>
      </c>
      <c r="X48" s="58">
        <f>[1]!s_stm07_bs($C$6,"W47401840",X6,1,1000000)</f>
        <v>14519045</v>
      </c>
      <c r="Y48" s="58">
        <f>[1]!s_stm07_bs($C$6,"W47401840",Y6,1,1000000)</f>
        <v>15408253</v>
      </c>
      <c r="Z48" s="58">
        <f>[1]!s_stm07_bs($C$6,"W47401840",Z6,1,1000000)</f>
        <v>16055602</v>
      </c>
      <c r="AA48" s="58">
        <f>[1]!s_stm07_bs($C$6,"W47401840",AA6,1,1000000)</f>
        <v>16295876</v>
      </c>
      <c r="AB48" s="58">
        <f>[1]!s_stm07_bs($C$6,"W47401840",AB6,1,1000000)</f>
        <v>16413758</v>
      </c>
      <c r="AC48" s="58">
        <f>[1]!s_stm07_bs($C$6,"W47401840",AC6,1,1000000)</f>
        <v>17159463</v>
      </c>
      <c r="AD48" s="58">
        <f>[1]!s_stm07_bs($C$6,"W47401840",AD6,1,1000000)</f>
        <v>17548260</v>
      </c>
      <c r="AE48" s="58">
        <f>[1]!s_stm07_bs($C$6,"W47401840",AE6,1,1000000)</f>
        <v>17507159</v>
      </c>
      <c r="AF48" s="58">
        <f>[1]!s_stm07_bs($C$6,"W47401840",AF6,1,1000000)</f>
        <v>17639289</v>
      </c>
      <c r="AG48" s="58">
        <f>[1]!s_stm07_bs($C$6,"W47401840",AG6,1,1000000)</f>
        <v>18371763</v>
      </c>
      <c r="AH48" s="58">
        <f>[1]!s_stm07_bs($C$6,"W47401840",AH6,1,1000000)</f>
        <v>18944174</v>
      </c>
      <c r="AI48" s="58">
        <f>[1]!s_stm07_bs($C$6,"W47401840",AI6,1,1000000)</f>
        <v>18718581</v>
      </c>
      <c r="AJ48" s="58">
        <f>[1]!s_stm07_bs($C$6,"W47401840",AJ6,1,1000000)</f>
        <v>19072649</v>
      </c>
      <c r="AK48" s="58">
        <f>[1]!s_stm07_bs($C$6,"W47401840",AK6,1,1000000)</f>
        <v>19775373</v>
      </c>
      <c r="AL48" s="58">
        <f>[1]!s_stm07_bs($C$6,"W47401840",AL6,1,1000000)</f>
        <v>20803658</v>
      </c>
      <c r="AM48" s="58">
        <f>[1]!s_stm07_bs($C$6,"W47401840",AM6,1,1000000)</f>
        <v>20414265</v>
      </c>
      <c r="AN48" s="58">
        <f>[1]!s_stm07_bs($C$6,"W47401840",AN6,1,1000000)</f>
        <v>20409261</v>
      </c>
      <c r="AO48" s="58">
        <f>[1]!s_stm07_bs($C$6,"W47401840",AO6,1,1000000)</f>
        <v>21009246</v>
      </c>
      <c r="AP48" s="58">
        <f>[1]!s_stm07_bs($C$6,"W47401840",AP6,1,1000000)</f>
        <v>21656550</v>
      </c>
      <c r="AQ48" s="58">
        <f>[1]!s_stm07_bs($C$6,"W47401840",AQ6,1,1000000)</f>
        <v>21692477</v>
      </c>
      <c r="AR48" s="58">
        <f>[1]!s_stm07_bs($C$6,"W47401840",AR6,1,1000000)</f>
        <v>22156102</v>
      </c>
      <c r="AS48" s="58">
        <f>[1]!s_stm07_bs($C$6,"W47401840",AS6,1,1000000)</f>
        <v>22859965</v>
      </c>
      <c r="AT48" s="58">
        <f>[1]!s_stm07_bs($C$6,"W47401840",AT6,1,1000000)</f>
        <v>23483412</v>
      </c>
    </row>
    <row r="49" spans="3:46" ht="13.5">
      <c r="C49" s="79" t="s">
        <v>90</v>
      </c>
      <c r="D49" s="80">
        <f>[1]!s_stm07_bs($C$6,"W07842957",D$6,1,1000000)-D47</f>
        <v>0</v>
      </c>
      <c r="E49" s="80">
        <f>[1]!s_stm07_bs($C$6,"W07842957",E$6,1,1000000)-E47</f>
        <v>0</v>
      </c>
      <c r="F49" s="80">
        <f>[1]!s_stm07_bs($C$6,"W07842957",F$6,1,1000000)-F47</f>
        <v>0</v>
      </c>
      <c r="G49" s="80">
        <f>[1]!s_stm07_bs($C$6,"W07842957",G$6,1,1000000)-G47</f>
        <v>0</v>
      </c>
      <c r="H49" s="80">
        <f>[1]!s_stm07_bs($C$6,"W07842957",H$6,1,1000000)-H47</f>
        <v>0</v>
      </c>
      <c r="I49" s="80">
        <f>[1]!s_stm07_bs($C$6,"W07842957",I$6,1,1000000)-I47</f>
        <v>0</v>
      </c>
      <c r="J49" s="80">
        <f>[1]!s_stm07_bs($C$6,"W07842957",J$6,1,1000000)-J47</f>
        <v>0</v>
      </c>
      <c r="K49" s="80">
        <f>[1]!s_stm07_bs($C$6,"W07842957",K$6,1,1000000)-K47</f>
        <v>0</v>
      </c>
      <c r="L49" s="80">
        <f>[1]!s_stm07_bs($C$6,"W07842957",L$6,1,1000000)-L47</f>
        <v>0</v>
      </c>
      <c r="M49" s="80">
        <f>[1]!s_stm07_bs($C$6,"W07842957",M$6,1,1000000)-M47</f>
        <v>0</v>
      </c>
      <c r="N49" s="80">
        <f>[1]!s_stm07_bs($C$6,"W07842957",N$6,1,1000000)-N47</f>
        <v>0</v>
      </c>
      <c r="O49" s="80">
        <f>[1]!s_stm07_bs($C$6,"W07842957",O$6,1,1000000)-O47</f>
        <v>0</v>
      </c>
      <c r="P49" s="80">
        <f>[1]!s_stm07_bs($C$6,"W07842957",P$6,1,1000000)-P47</f>
        <v>0</v>
      </c>
      <c r="Q49" s="80">
        <f>[1]!s_stm07_bs($C$6,"W07842957",Q$6,1,1000000)-Q47</f>
        <v>0</v>
      </c>
      <c r="R49" s="80">
        <f>[1]!s_stm07_bs($C$6,"W07842957",R$6,1,1000000)-R47</f>
        <v>0</v>
      </c>
      <c r="S49" s="80">
        <f>[1]!s_stm07_bs($C$6,"W07842957",S$6,1,1000000)-S47</f>
        <v>0</v>
      </c>
      <c r="T49" s="80">
        <f>[1]!s_stm07_bs($C$6,"W07842957",T$6,1,1000000)-T47</f>
        <v>0</v>
      </c>
      <c r="U49" s="80">
        <f>[1]!s_stm07_bs($C$6,"W07842957",U$6,1,1000000)-U47</f>
        <v>0</v>
      </c>
      <c r="V49" s="80">
        <f>[1]!s_stm07_bs($C$6,"W07842957",V$6,1,1000000)-V47</f>
        <v>0</v>
      </c>
      <c r="W49" s="80">
        <f>[1]!s_stm07_bs($C$6,"W07842957",W$6,1,1000000)-W47</f>
        <v>0</v>
      </c>
      <c r="X49" s="80">
        <f>[1]!s_stm07_bs($C$6,"W07842957",X$6,1,1000000)-X47</f>
        <v>0</v>
      </c>
      <c r="Y49" s="80">
        <f>[1]!s_stm07_bs($C$6,"W07842957",Y$6,1,1000000)-Y47</f>
        <v>0</v>
      </c>
      <c r="Z49" s="80">
        <f>[1]!s_stm07_bs($C$6,"W07842957",Z$6,1,1000000)-Z47</f>
        <v>0</v>
      </c>
      <c r="AA49" s="80">
        <f>[1]!s_stm07_bs($C$6,"W07842957",AA$6,1,1000000)-AA47</f>
        <v>0</v>
      </c>
      <c r="AB49" s="80">
        <f>[1]!s_stm07_bs($C$6,"W07842957",AB$6,1,1000000)-AB47</f>
        <v>0</v>
      </c>
      <c r="AC49" s="80">
        <f>[1]!s_stm07_bs($C$6,"W07842957",AC$6,1,1000000)-AC47</f>
        <v>0</v>
      </c>
      <c r="AD49" s="80">
        <f>[1]!s_stm07_bs($C$6,"W07842957",AD$6,1,1000000)-AD47</f>
        <v>0</v>
      </c>
      <c r="AE49" s="80">
        <f>[1]!s_stm07_bs($C$6,"W07842957",AE$6,1,1000000)-AE47</f>
        <v>0</v>
      </c>
      <c r="AF49" s="80">
        <f>[1]!s_stm07_bs($C$6,"W07842957",AF$6,1,1000000)-AF47</f>
        <v>0</v>
      </c>
      <c r="AG49" s="80">
        <f>[1]!s_stm07_bs($C$6,"W07842957",AG$6,1,1000000)-AG47</f>
        <v>0</v>
      </c>
      <c r="AH49" s="80">
        <f>[1]!s_stm07_bs($C$6,"W07842957",AH$6,1,1000000)-AH47</f>
        <v>0</v>
      </c>
      <c r="AI49" s="80">
        <f>[1]!s_stm07_bs($C$6,"W07842957",AI$6,1,1000000)-AI47</f>
        <v>0</v>
      </c>
      <c r="AJ49" s="80">
        <f>[1]!s_stm07_bs($C$6,"W07842957",AJ$6,1,1000000)-AJ47</f>
        <v>0</v>
      </c>
      <c r="AK49" s="80">
        <f>[1]!s_stm07_bs($C$6,"W07842957",AK$6,1,1000000)-AK47</f>
        <v>0</v>
      </c>
      <c r="AL49" s="80">
        <f>[1]!s_stm07_bs($C$6,"W07842957",AL$6,1,1000000)-AL47</f>
        <v>0</v>
      </c>
      <c r="AM49" s="80">
        <f>[1]!s_stm07_bs($C$6,"W07842957",AM$6,1,1000000)-AM47</f>
        <v>0</v>
      </c>
      <c r="AN49" s="80">
        <f>[1]!s_stm07_bs($C$6,"W07842957",AN$6,1,1000000)-AN47</f>
        <v>0</v>
      </c>
      <c r="AO49" s="80">
        <f>[1]!s_stm07_bs($C$6,"W07842957",AO$6,1,1000000)-AO47</f>
        <v>0</v>
      </c>
      <c r="AP49" s="80">
        <f>[1]!s_stm07_bs($C$6,"W07842957",AP$6,1,1000000)-AP47</f>
        <v>0</v>
      </c>
      <c r="AQ49" s="80">
        <f>[1]!s_stm07_bs($C$6,"W07842957",AQ$6,1,1000000)-AQ47</f>
        <v>0</v>
      </c>
      <c r="AR49" s="80">
        <f>[1]!s_stm07_bs($C$6,"W07842957",AR$6,1,1000000)-AR47</f>
        <v>0</v>
      </c>
      <c r="AS49" s="80">
        <f>[1]!s_stm07_bs($C$6,"W07842957",AS$6,1,1000000)-AS47</f>
        <v>0</v>
      </c>
      <c r="AT49" s="80">
        <f>[1]!s_stm07_bs($C$6,"W07842957",AT$6,1,1000000)-AT47</f>
        <v>0</v>
      </c>
    </row>
    <row r="50" spans="3:46" s="55" customFormat="1">
      <c r="C50" s="243"/>
      <c r="D50" s="244"/>
      <c r="E50" s="244"/>
      <c r="F50" s="244"/>
      <c r="G50" s="244"/>
      <c r="H50" s="244"/>
      <c r="I50" s="244"/>
      <c r="J50" s="244"/>
      <c r="K50" s="244"/>
      <c r="L50" s="244"/>
      <c r="M50" s="244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</row>
    <row r="51" spans="3:46" ht="13.9" thickBot="1">
      <c r="C51" s="2" t="s">
        <v>78</v>
      </c>
    </row>
    <row r="52" spans="3:46" ht="13.5">
      <c r="C52" s="64" t="s">
        <v>79</v>
      </c>
      <c r="D52" s="65">
        <f>[1]!s_stm07_bs($C$6,"W43225999",D6,1,1000000)</f>
        <v>334019</v>
      </c>
      <c r="E52" s="65">
        <f>[1]!s_stm07_bs($C$6,"W43225999",E6,1,1000000)</f>
        <v>334019</v>
      </c>
      <c r="F52" s="65">
        <f>[1]!s_stm07_bs($C$6,"W43225999",F6,1,1000000)</f>
        <v>334019</v>
      </c>
      <c r="G52" s="65">
        <f>[1]!s_stm07_bs($C$6,"W43225999",G6,1,1000000)</f>
        <v>334019</v>
      </c>
      <c r="H52" s="65">
        <f>[1]!s_stm07_bs($C$6,"W43225999",H6,1,1000000)</f>
        <v>334019</v>
      </c>
      <c r="I52" s="65">
        <f>[1]!s_stm07_bs($C$6,"W43225999",I6,1,1000000)</f>
        <v>334019</v>
      </c>
      <c r="J52" s="65">
        <f>[1]!s_stm07_bs($C$6,"W43225999",J6,1,1000000)</f>
        <v>334019</v>
      </c>
      <c r="K52" s="65">
        <f>[1]!s_stm07_bs($C$6,"W43225999",K6,1,1000000)</f>
        <v>334019</v>
      </c>
      <c r="L52" s="65">
        <f>[1]!s_stm07_bs($C$6,"W43225999",L6,1,1000000)</f>
        <v>334019</v>
      </c>
      <c r="M52" s="65">
        <f>[1]!s_stm07_bs($C$6,"W43225999",M6,1,1000000)</f>
        <v>334019</v>
      </c>
      <c r="N52" s="65">
        <f>[1]!s_stm07_bs($C$6,"W43225999",N6,1,1000000)</f>
        <v>334019</v>
      </c>
      <c r="O52" s="65">
        <f>[1]!s_stm07_bs($C$6,"W43225999",O6,1,1000000)</f>
        <v>334019</v>
      </c>
      <c r="P52" s="65">
        <f>[1]!s_stm07_bs($C$6,"W43225999",P6,1,1000000)</f>
        <v>334019</v>
      </c>
      <c r="Q52" s="65">
        <f>[1]!s_stm07_bs($C$6,"W43225999",Q6,1,1000000)</f>
        <v>334019</v>
      </c>
      <c r="R52" s="65">
        <f>[1]!s_stm07_bs($C$6,"W43225999",R6,1,1000000)</f>
        <v>334019</v>
      </c>
      <c r="S52" s="65">
        <f>[1]!s_stm07_bs($C$6,"W43225999",S6,1,1000000)</f>
        <v>334019</v>
      </c>
      <c r="T52" s="65">
        <f>[1]!s_stm07_bs($C$6,"W43225999",T6,1,1000000)</f>
        <v>349019</v>
      </c>
      <c r="U52" s="65">
        <f>[1]!s_stm07_bs($C$6,"W43225999",U6,1,1000000)</f>
        <v>349019</v>
      </c>
      <c r="V52" s="65">
        <f>[1]!s_stm07_bs($C$6,"W43225999",V6,1,1000000)</f>
        <v>349020</v>
      </c>
      <c r="W52" s="65">
        <f>[1]!s_stm07_bs($C$6,"W43225999",W6,1,1000000)</f>
        <v>349020</v>
      </c>
      <c r="X52" s="65">
        <f>[1]!s_stm07_bs($C$6,"W43225999",X6,1,1000000)</f>
        <v>349084</v>
      </c>
      <c r="Y52" s="65">
        <f>[1]!s_stm07_bs($C$6,"W43225999",Y6,1,1000000)</f>
        <v>349313</v>
      </c>
      <c r="Z52" s="65">
        <f>[1]!s_stm07_bs($C$6,"W43225999",Z6,1,1000000)</f>
        <v>349322</v>
      </c>
      <c r="AA52" s="65">
        <f>[1]!s_stm07_bs($C$6,"W43225999",AA6,1,1000000)</f>
        <v>349322</v>
      </c>
      <c r="AB52" s="65">
        <f>[1]!s_stm07_bs($C$6,"W43225999",AB6,1,1000000)</f>
        <v>349620</v>
      </c>
      <c r="AC52" s="65">
        <f>[1]!s_stm07_bs($C$6,"W43225999",AC6,1,1000000)</f>
        <v>349643</v>
      </c>
      <c r="AD52" s="65">
        <f>[1]!s_stm07_bs($C$6,"W43225999",AD6,1,1000000)</f>
        <v>349650</v>
      </c>
      <c r="AE52" s="65">
        <f>[1]!s_stm07_bs($C$6,"W43225999",AE6,1,1000000)</f>
        <v>350572</v>
      </c>
      <c r="AF52" s="65">
        <f>[1]!s_stm07_bs($C$6,"W43225999",AF6,1,1000000)</f>
        <v>351390</v>
      </c>
      <c r="AG52" s="65">
        <f>[1]!s_stm07_bs($C$6,"W43225999",AG6,1,1000000)</f>
        <v>351391</v>
      </c>
      <c r="AH52" s="65">
        <f>[1]!s_stm07_bs($C$6,"W43225999",AH6,1,1000000)</f>
        <v>351406</v>
      </c>
      <c r="AI52" s="65">
        <f>[1]!s_stm07_bs($C$6,"W43225999",AI6,1,1000000)</f>
        <v>351513</v>
      </c>
      <c r="AJ52" s="65">
        <f>[1]!s_stm07_bs($C$6,"W43225999",AJ6,1,1000000)</f>
        <v>353495</v>
      </c>
      <c r="AK52" s="65">
        <f>[1]!s_stm07_bs($C$6,"W43225999",AK6,1,1000000)</f>
        <v>356407</v>
      </c>
      <c r="AL52" s="65">
        <f>[1]!s_stm07_bs($C$6,"W43225999",AL6,1,1000000)</f>
        <v>356407</v>
      </c>
      <c r="AM52" s="65">
        <f>[1]!s_stm07_bs($C$6,"W43225999",AM6,1,1000000)</f>
        <v>356407</v>
      </c>
      <c r="AN52" s="65">
        <f>[1]!s_stm07_bs($C$6,"W43225999",AN6,1,1000000)</f>
        <v>356407</v>
      </c>
      <c r="AO52" s="65">
        <f>[1]!s_stm07_bs($C$6,"W43225999",AO6,1,1000000)</f>
        <v>356407</v>
      </c>
      <c r="AP52" s="65">
        <f>[1]!s_stm07_bs($C$6,"W43225999",AP6,1,1000000)</f>
        <v>356407</v>
      </c>
      <c r="AQ52" s="65">
        <f>[1]!s_stm07_bs($C$6,"W43225999",AQ6,1,1000000)</f>
        <v>356407</v>
      </c>
      <c r="AR52" s="65">
        <f>[1]!s_stm07_bs($C$6,"W43225999",AR6,1,1000000)</f>
        <v>356407</v>
      </c>
      <c r="AS52" s="65">
        <f>[1]!s_stm07_bs($C$6,"W43225999",AS6,1,1000000)</f>
        <v>356407</v>
      </c>
      <c r="AT52" s="65">
        <f>[1]!s_stm07_bs($C$6,"W43225999",AT6,1,1000000)</f>
        <v>356407</v>
      </c>
    </row>
    <row r="53" spans="3:46" s="68" customFormat="1" ht="13.5">
      <c r="C53" s="66" t="s">
        <v>80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>
        <v>34428</v>
      </c>
      <c r="AK53" s="67">
        <v>34428</v>
      </c>
      <c r="AL53" s="67">
        <v>34428</v>
      </c>
      <c r="AM53" s="67">
        <v>34428</v>
      </c>
      <c r="AN53" s="67">
        <v>79375</v>
      </c>
      <c r="AO53" s="67">
        <v>79375</v>
      </c>
      <c r="AP53" s="67">
        <v>79375</v>
      </c>
      <c r="AQ53" s="67">
        <v>86056</v>
      </c>
      <c r="AR53" s="67">
        <v>86051</v>
      </c>
      <c r="AS53" s="67">
        <v>86051</v>
      </c>
      <c r="AT53" s="67">
        <v>86051</v>
      </c>
    </row>
    <row r="54" spans="3:46" ht="13.5">
      <c r="C54" s="1" t="s">
        <v>81</v>
      </c>
      <c r="D54" s="69">
        <f>[1]!s_stm07_bs($C$6,"W42156082",D6,1,1000000)</f>
        <v>109701</v>
      </c>
      <c r="E54" s="69">
        <f>[1]!s_stm07_bs($C$6,"W42156082",E6,1,1000000)</f>
        <v>109233</v>
      </c>
      <c r="F54" s="69">
        <f>[1]!s_stm07_bs($C$6,"W42156082",F6,1,1000000)</f>
        <v>105747</v>
      </c>
      <c r="G54" s="69">
        <f>[1]!s_stm07_bs($C$6,"W42156082",G6,1,1000000)</f>
        <v>105765</v>
      </c>
      <c r="H54" s="69">
        <f>[1]!s_stm07_bs($C$6,"W42156082",H6,1,1000000)</f>
        <v>106207</v>
      </c>
      <c r="I54" s="69">
        <f>[1]!s_stm07_bs($C$6,"W42156082",I6,1,1000000)</f>
        <v>101101</v>
      </c>
      <c r="J54" s="69">
        <f>[1]!s_stm07_bs($C$6,"W42156082",J6,1,1000000)</f>
        <v>99976</v>
      </c>
      <c r="K54" s="69">
        <f>[1]!s_stm07_bs($C$6,"W42156082",K6,1,1000000)</f>
        <v>104456</v>
      </c>
      <c r="L54" s="69">
        <f>[1]!s_stm07_bs($C$6,"W42156082",L6,1,1000000)</f>
        <v>112243</v>
      </c>
      <c r="M54" s="69">
        <f>[1]!s_stm07_bs($C$6,"W42156082",M6,1,1000000)</f>
        <v>111356</v>
      </c>
      <c r="N54" s="69">
        <f>[1]!s_stm07_bs($C$6,"W42156082",N6,1,1000000)</f>
        <v>108955</v>
      </c>
      <c r="O54" s="69">
        <f>[1]!s_stm07_bs($C$6,"W42156082",O6,1,1000000)</f>
        <v>103342</v>
      </c>
      <c r="P54" s="69">
        <f>[1]!s_stm07_bs($C$6,"W42156082",P6,1,1000000)</f>
        <v>102156</v>
      </c>
      <c r="Q54" s="69">
        <f>[1]!s_stm07_bs($C$6,"W42156082",Q6,1,1000000)</f>
        <v>105668</v>
      </c>
      <c r="R54" s="69">
        <f>[1]!s_stm07_bs($C$6,"W42156082",R6,1,1000000)</f>
        <v>106484</v>
      </c>
      <c r="S54" s="69">
        <f>[1]!s_stm07_bs($C$6,"W42156082",S6,1,1000000)</f>
        <v>110231</v>
      </c>
      <c r="T54" s="69">
        <f>[1]!s_stm07_bs($C$6,"W42156082",T6,1,1000000)</f>
        <v>122820</v>
      </c>
      <c r="U54" s="69">
        <f>[1]!s_stm07_bs($C$6,"W42156082",U6,1,1000000)</f>
        <v>121554</v>
      </c>
      <c r="V54" s="69">
        <f>[1]!s_stm07_bs($C$6,"W42156082",V6,1,1000000)</f>
        <v>118317</v>
      </c>
      <c r="W54" s="69">
        <f>[1]!s_stm07_bs($C$6,"W42156082",W6,1,1000000)</f>
        <v>113416</v>
      </c>
      <c r="X54" s="69">
        <f>[1]!s_stm07_bs($C$6,"W42156082",X6,1,1000000)</f>
        <v>126395</v>
      </c>
      <c r="Y54" s="69">
        <f>[1]!s_stm07_bs($C$6,"W42156082",Y6,1,1000000)</f>
        <v>127742</v>
      </c>
      <c r="Z54" s="69">
        <f>[1]!s_stm07_bs($C$6,"W42156082",Z6,1,1000000)</f>
        <v>134174</v>
      </c>
      <c r="AA54" s="69">
        <f>[1]!s_stm07_bs($C$6,"W42156082",AA6,1,1000000)</f>
        <v>128838</v>
      </c>
      <c r="AB54" s="69">
        <f>[1]!s_stm07_bs($C$6,"W42156082",AB6,1,1000000)</f>
        <v>128524</v>
      </c>
      <c r="AC54" s="69">
        <f>[1]!s_stm07_bs($C$6,"W42156082",AC6,1,1000000)</f>
        <v>131890</v>
      </c>
      <c r="AD54" s="69">
        <f>[1]!s_stm07_bs($C$6,"W42156082",AD6,1,1000000)</f>
        <v>128067</v>
      </c>
      <c r="AE54" s="69">
        <f>[1]!s_stm07_bs($C$6,"W42156082",AE6,1,1000000)</f>
        <v>121255</v>
      </c>
      <c r="AF54" s="69">
        <f>[1]!s_stm07_bs($C$6,"W42156082",AF6,1,1000000)</f>
        <v>108023</v>
      </c>
      <c r="AG54" s="69">
        <f>[1]!s_stm07_bs($C$6,"W42156082",AG6,1,1000000)</f>
        <v>116965</v>
      </c>
      <c r="AH54" s="69">
        <f>[1]!s_stm07_bs($C$6,"W42156082",AH6,1,1000000)</f>
        <v>130611</v>
      </c>
      <c r="AI54" s="69">
        <f>[1]!s_stm07_bs($C$6,"W42156082",AI6,1,1000000)</f>
        <v>134387</v>
      </c>
      <c r="AJ54" s="69">
        <f>[1]!s_stm07_bs($C$6,"W42156082",AJ6,1,1000000)</f>
        <v>144874</v>
      </c>
      <c r="AK54" s="69">
        <f>[1]!s_stm07_bs($C$6,"W42156082",AK6,1,1000000)</f>
        <v>152202</v>
      </c>
      <c r="AL54" s="69">
        <f>[1]!s_stm07_bs($C$6,"W42156082",AL6,1,1000000)</f>
        <v>152193</v>
      </c>
      <c r="AM54" s="69">
        <f>[1]!s_stm07_bs($C$6,"W42156082",AM6,1,1000000)</f>
        <v>152029</v>
      </c>
      <c r="AN54" s="69">
        <f>[1]!s_stm07_bs($C$6,"W42156082",AN6,1,1000000)</f>
        <v>151963</v>
      </c>
      <c r="AO54" s="69">
        <f>[1]!s_stm07_bs($C$6,"W42156082",AO6,1,1000000)</f>
        <v>151968</v>
      </c>
      <c r="AP54" s="69">
        <f>[1]!s_stm07_bs($C$6,"W42156082",AP6,1,1000000)</f>
        <v>151987</v>
      </c>
      <c r="AQ54" s="69">
        <f>[1]!s_stm07_bs($C$6,"W42156082",AQ6,1,1000000)</f>
        <v>151981</v>
      </c>
      <c r="AR54" s="69">
        <f>[1]!s_stm07_bs($C$6,"W42156082",AR6,1,1000000)</f>
        <v>151998</v>
      </c>
      <c r="AS54" s="69">
        <f>[1]!s_stm07_bs($C$6,"W42156082",AS6,1,1000000)</f>
        <v>151998</v>
      </c>
      <c r="AT54" s="69">
        <f>[1]!s_stm07_bs($C$6,"W42156082",AT6,1,1000000)</f>
        <v>152002</v>
      </c>
    </row>
    <row r="55" spans="3:46" ht="13.5">
      <c r="C55" s="246" t="s">
        <v>223</v>
      </c>
      <c r="D55" s="69">
        <f>[1]!s_stm07_bs($C$6,"163",D6,1,1000000)</f>
        <v>0</v>
      </c>
      <c r="E55" s="69">
        <f>[1]!s_stm07_bs($C$6,"163",E6,1,1000000)</f>
        <v>0</v>
      </c>
      <c r="F55" s="69">
        <f>[1]!s_stm07_bs($C$6,"163",F6,1,1000000)</f>
        <v>0</v>
      </c>
      <c r="G55" s="69">
        <f>[1]!s_stm07_bs($C$6,"163",G6,1,1000000)</f>
        <v>0</v>
      </c>
      <c r="H55" s="69">
        <f>[1]!s_stm07_bs($C$6,"163",H6,1,1000000)</f>
        <v>0</v>
      </c>
      <c r="I55" s="69">
        <f>[1]!s_stm07_bs($C$6,"163",I6,1,1000000)</f>
        <v>0</v>
      </c>
      <c r="J55" s="69">
        <f>[1]!s_stm07_bs($C$6,"163",J6,1,1000000)</f>
        <v>0</v>
      </c>
      <c r="K55" s="69">
        <f>[1]!s_stm07_bs($C$6,"163",K6,1,1000000)</f>
        <v>0</v>
      </c>
      <c r="L55" s="69">
        <f>[1]!s_stm07_bs($C$6,"163",L6,1,1000000)</f>
        <v>0</v>
      </c>
      <c r="M55" s="69">
        <f>[1]!s_stm07_bs($C$6,"163",M6,1,1000000)</f>
        <v>0</v>
      </c>
      <c r="N55" s="69">
        <f>[1]!s_stm07_bs($C$6,"163",N6,1,1000000)</f>
        <v>0</v>
      </c>
      <c r="O55" s="69">
        <f>[1]!s_stm07_bs($C$6,"163",O6,1,1000000)</f>
        <v>0</v>
      </c>
      <c r="P55" s="69">
        <f>[1]!s_stm07_bs($C$6,"163",P6,1,1000000)</f>
        <v>0</v>
      </c>
      <c r="Q55" s="69">
        <f>[1]!s_stm07_bs($C$6,"163",Q6,1,1000000)</f>
        <v>0</v>
      </c>
      <c r="R55" s="69">
        <f>[1]!s_stm07_bs($C$6,"163",R6,1,1000000)</f>
        <v>0</v>
      </c>
      <c r="S55" s="69">
        <f>[1]!s_stm07_bs($C$6,"163",S6,1,1000000)</f>
        <v>0</v>
      </c>
      <c r="T55" s="69">
        <f>[1]!s_stm07_bs($C$6,"163",T6,1,1000000)</f>
        <v>0</v>
      </c>
      <c r="U55" s="69">
        <f>[1]!s_stm07_bs($C$6,"163",U6,1,1000000)</f>
        <v>0</v>
      </c>
      <c r="V55" s="69">
        <f>[1]!s_stm07_bs($C$6,"163",V6,1,1000000)</f>
        <v>0</v>
      </c>
      <c r="W55" s="69">
        <f>[1]!s_stm07_bs($C$6,"163",W6,1,1000000)</f>
        <v>0</v>
      </c>
      <c r="X55" s="69">
        <f>[1]!s_stm07_bs($C$6,"163",X6,1,1000000)</f>
        <v>0</v>
      </c>
      <c r="Y55" s="69">
        <f>[1]!s_stm07_bs($C$6,"163",Y6,1,1000000)</f>
        <v>0</v>
      </c>
      <c r="Z55" s="69">
        <f>[1]!s_stm07_bs($C$6,"163",Z6,1,1000000)</f>
        <v>0</v>
      </c>
      <c r="AA55" s="69">
        <f>[1]!s_stm07_bs($C$6,"163",AA6,1,1000000)</f>
        <v>0</v>
      </c>
      <c r="AB55" s="69">
        <f>[1]!s_stm07_bs($C$6,"163",AB6,1,1000000)</f>
        <v>0</v>
      </c>
      <c r="AC55" s="69">
        <f>[1]!s_stm07_bs($C$6,"163",AC6,1,1000000)</f>
        <v>0</v>
      </c>
      <c r="AD55" s="69">
        <f>[1]!s_stm07_bs($C$6,"163",AD6,1,1000000)</f>
        <v>0</v>
      </c>
      <c r="AE55" s="69">
        <f>[1]!s_stm07_bs($C$6,"163",AE6,1,1000000)</f>
        <v>0</v>
      </c>
      <c r="AF55" s="69">
        <f>[1]!s_stm07_bs($C$6,"163",AF6,1,1000000)</f>
        <v>0</v>
      </c>
      <c r="AG55" s="69">
        <f>[1]!s_stm07_bs($C$6,"163",AG6,1,1000000)</f>
        <v>0</v>
      </c>
      <c r="AH55" s="69">
        <f>[1]!s_stm07_bs($C$6,"163",AH6,1,1000000)</f>
        <v>0</v>
      </c>
      <c r="AI55" s="69">
        <f>[1]!s_stm07_bs($C$6,"163",AI6,1,1000000)</f>
        <v>0</v>
      </c>
      <c r="AJ55" s="69">
        <f>[1]!s_stm07_bs($C$6,"163",AJ6,1,1000000)</f>
        <v>-24548</v>
      </c>
      <c r="AK55" s="69">
        <f>[1]!s_stm07_bs($C$6,"163",AK6,1,1000000)</f>
        <v>-28643</v>
      </c>
      <c r="AL55" s="69">
        <f>[1]!s_stm07_bs($C$6,"163",AL6,1,1000000)</f>
        <v>-20608</v>
      </c>
      <c r="AM55" s="69">
        <f>[1]!s_stm07_bs($C$6,"163",AM6,1,1000000)</f>
        <v>-16181</v>
      </c>
      <c r="AN55" s="69">
        <f>[1]!s_stm07_bs($C$6,"163",AN6,1,1000000)</f>
        <v>-4655</v>
      </c>
      <c r="AO55" s="69">
        <f>[1]!s_stm07_bs($C$6,"163",AO6,1,1000000)</f>
        <v>-5718</v>
      </c>
      <c r="AP55" s="69">
        <f>[1]!s_stm07_bs($C$6,"163",AP6,1,1000000)</f>
        <v>-4627</v>
      </c>
      <c r="AQ55" s="69">
        <f>[1]!s_stm07_bs($C$6,"163",AQ6,1,1000000)</f>
        <v>1817</v>
      </c>
      <c r="AR55" s="69">
        <f>[1]!s_stm07_bs($C$6,"163",AR6,1,1000000)</f>
        <v>-21738</v>
      </c>
      <c r="AS55" s="69">
        <f>[1]!s_stm07_bs($C$6,"163",AS6,1,1000000)</f>
        <v>-34381</v>
      </c>
      <c r="AT55" s="69">
        <f>[1]!s_stm07_bs($C$6,"163",AT6,1,1000000)</f>
        <v>-42687</v>
      </c>
    </row>
    <row r="56" spans="3:46" ht="13.5">
      <c r="C56" s="1" t="s">
        <v>82</v>
      </c>
      <c r="D56" s="69">
        <f>[1]!s_stm07_bs($C$6,"W48226390",D6,1,1000000)</f>
        <v>5464</v>
      </c>
      <c r="E56" s="69">
        <f>[1]!s_stm07_bs($C$6,"W48226390",E6,1,1000000)</f>
        <v>5466</v>
      </c>
      <c r="F56" s="69">
        <f>[1]!s_stm07_bs($C$6,"W48226390",F6,1,1000000)</f>
        <v>5467</v>
      </c>
      <c r="G56" s="69">
        <f>[1]!s_stm07_bs($C$6,"W48226390",G6,1,1000000)</f>
        <v>5467</v>
      </c>
      <c r="H56" s="69">
        <f>[1]!s_stm07_bs($C$6,"W48226390",H6,1,1000000)</f>
        <v>13536</v>
      </c>
      <c r="I56" s="69">
        <f>[1]!s_stm07_bs($C$6,"W48226390",I6,1,1000000)</f>
        <v>13536</v>
      </c>
      <c r="J56" s="69">
        <f>[1]!s_stm07_bs($C$6,"W48226390",J6,1,1000000)</f>
        <v>13610</v>
      </c>
      <c r="K56" s="69">
        <f>[1]!s_stm07_bs($C$6,"W48226390",K6,1,1000000)</f>
        <v>13610</v>
      </c>
      <c r="L56" s="69">
        <f>[1]!s_stm07_bs($C$6,"W48226390",L6,1,1000000)</f>
        <v>24650</v>
      </c>
      <c r="M56" s="69">
        <f>[1]!s_stm07_bs($C$6,"W48226390",M6,1,1000000)</f>
        <v>24650</v>
      </c>
      <c r="N56" s="69">
        <f>[1]!s_stm07_bs($C$6,"W48226390",N6,1,1000000)</f>
        <v>24650</v>
      </c>
      <c r="O56" s="69">
        <f>[1]!s_stm07_bs($C$6,"W48226390",O6,1,1000000)</f>
        <v>24659</v>
      </c>
      <c r="P56" s="69">
        <f>[1]!s_stm07_bs($C$6,"W48226390",P6,1,1000000)</f>
        <v>37484</v>
      </c>
      <c r="Q56" s="69">
        <f>[1]!s_stm07_bs($C$6,"W48226390",Q6,1,1000000)</f>
        <v>37484</v>
      </c>
      <c r="R56" s="69">
        <f>[1]!s_stm07_bs($C$6,"W48226390",R6,1,1000000)</f>
        <v>37527</v>
      </c>
      <c r="S56" s="69">
        <f>[1]!s_stm07_bs($C$6,"W48226390",S6,1,1000000)</f>
        <v>37527</v>
      </c>
      <c r="T56" s="69">
        <f>[1]!s_stm07_bs($C$6,"W48226390",T6,1,1000000)</f>
        <v>53782</v>
      </c>
      <c r="U56" s="69">
        <f>[1]!s_stm07_bs($C$6,"W48226390",U6,1,1000000)</f>
        <v>53798</v>
      </c>
      <c r="V56" s="69">
        <f>[1]!s_stm07_bs($C$6,"W48226390",V6,1,1000000)</f>
        <v>53893</v>
      </c>
      <c r="W56" s="69">
        <f>[1]!s_stm07_bs($C$6,"W48226390",W6,1,1000000)</f>
        <v>53893</v>
      </c>
      <c r="X56" s="69">
        <f>[1]!s_stm07_bs($C$6,"W48226390",X6,1,1000000)</f>
        <v>74420</v>
      </c>
      <c r="Y56" s="69">
        <f>[1]!s_stm07_bs($C$6,"W48226390",Y6,1,1000000)</f>
        <v>74420</v>
      </c>
      <c r="Z56" s="69">
        <f>[1]!s_stm07_bs($C$6,"W48226390",Z6,1,1000000)</f>
        <v>74497</v>
      </c>
      <c r="AA56" s="69">
        <f>[1]!s_stm07_bs($C$6,"W48226390",AA6,1,1000000)</f>
        <v>74511</v>
      </c>
      <c r="AB56" s="69">
        <f>[1]!s_stm07_bs($C$6,"W48226390",AB6,1,1000000)</f>
        <v>98063</v>
      </c>
      <c r="AC56" s="69">
        <f>[1]!s_stm07_bs($C$6,"W48226390",AC6,1,1000000)</f>
        <v>98176</v>
      </c>
      <c r="AD56" s="69">
        <f>[1]!s_stm07_bs($C$6,"W48226390",AD6,1,1000000)</f>
        <v>98195</v>
      </c>
      <c r="AE56" s="69">
        <f>[1]!s_stm07_bs($C$6,"W48226390",AE6,1,1000000)</f>
        <v>98237</v>
      </c>
      <c r="AF56" s="69">
        <f>[1]!s_stm07_bs($C$6,"W48226390",AF6,1,1000000)</f>
        <v>123870</v>
      </c>
      <c r="AG56" s="69">
        <f>[1]!s_stm07_bs($C$6,"W48226390",AG6,1,1000000)</f>
        <v>123909</v>
      </c>
      <c r="AH56" s="69">
        <f>[1]!s_stm07_bs($C$6,"W48226390",AH6,1,1000000)</f>
        <v>124086</v>
      </c>
      <c r="AI56" s="69">
        <f>[1]!s_stm07_bs($C$6,"W48226390",AI6,1,1000000)</f>
        <v>124265</v>
      </c>
      <c r="AJ56" s="69">
        <f>[1]!s_stm07_bs($C$6,"W48226390",AJ6,1,1000000)</f>
        <v>150752</v>
      </c>
      <c r="AK56" s="69">
        <f>[1]!s_stm07_bs($C$6,"W48226390",AK6,1,1000000)</f>
        <v>151047</v>
      </c>
      <c r="AL56" s="69">
        <f>[1]!s_stm07_bs($C$6,"W48226390",AL6,1,1000000)</f>
        <v>151362</v>
      </c>
      <c r="AM56" s="69">
        <f>[1]!s_stm07_bs($C$6,"W48226390",AM6,1,1000000)</f>
        <v>151379</v>
      </c>
      <c r="AN56" s="69">
        <f>[1]!s_stm07_bs($C$6,"W48226390",AN6,1,1000000)</f>
        <v>178040</v>
      </c>
      <c r="AO56" s="69">
        <f>[1]!s_stm07_bs($C$6,"W48226390",AO6,1,1000000)</f>
        <v>178098</v>
      </c>
      <c r="AP56" s="69">
        <f>[1]!s_stm07_bs($C$6,"W48226390",AP6,1,1000000)</f>
        <v>178440</v>
      </c>
      <c r="AQ56" s="69">
        <f>[1]!s_stm07_bs($C$6,"W48226390",AQ6,1,1000000)</f>
        <v>178440</v>
      </c>
      <c r="AR56" s="69">
        <f>[1]!s_stm07_bs($C$6,"W48226390",AR6,1,1000000)</f>
        <v>205021</v>
      </c>
      <c r="AS56" s="69">
        <f>[1]!s_stm07_bs($C$6,"W48226390",AS6,1,1000000)</f>
        <v>205049</v>
      </c>
      <c r="AT56" s="69">
        <f>[1]!s_stm07_bs($C$6,"W48226390",AT6,1,1000000)</f>
        <v>205313</v>
      </c>
    </row>
    <row r="57" spans="3:46" ht="13.5">
      <c r="C57" s="1" t="s">
        <v>83</v>
      </c>
      <c r="D57" s="69">
        <f>[1]!s_stm07_bs($C$6,"W44631682",D6,1,1000000)</f>
        <v>12719</v>
      </c>
      <c r="E57" s="69">
        <f>[1]!s_stm07_bs($C$6,"W44631682",E6,1,1000000)</f>
        <v>12733</v>
      </c>
      <c r="F57" s="69">
        <f>[1]!s_stm07_bs($C$6,"W44631682",F6,1,1000000)</f>
        <v>12730</v>
      </c>
      <c r="G57" s="69">
        <f>[1]!s_stm07_bs($C$6,"W44631682",G6,1,1000000)</f>
        <v>12738</v>
      </c>
      <c r="H57" s="69">
        <f>[1]!s_stm07_bs($C$6,"W44631682",H6,1,1000000)</f>
        <v>40834</v>
      </c>
      <c r="I57" s="69">
        <f>[1]!s_stm07_bs($C$6,"W44631682",I6,1,1000000)</f>
        <v>40844</v>
      </c>
      <c r="J57" s="69">
        <f>[1]!s_stm07_bs($C$6,"W44631682",J6,1,1000000)</f>
        <v>40852</v>
      </c>
      <c r="K57" s="69">
        <f>[1]!s_stm07_bs($C$6,"W44631682",K6,1,1000000)</f>
        <v>40859</v>
      </c>
      <c r="L57" s="69">
        <f>[1]!s_stm07_bs($C$6,"W44631682",L6,1,1000000)</f>
        <v>69355</v>
      </c>
      <c r="M57" s="69">
        <f>[1]!s_stm07_bs($C$6,"W44631682",M6,1,1000000)</f>
        <v>69362</v>
      </c>
      <c r="N57" s="69">
        <f>[1]!s_stm07_bs($C$6,"W44631682",N6,1,1000000)</f>
        <v>69370</v>
      </c>
      <c r="O57" s="69">
        <f>[1]!s_stm07_bs($C$6,"W44631682",O6,1,1000000)</f>
        <v>69378</v>
      </c>
      <c r="P57" s="69">
        <f>[1]!s_stm07_bs($C$6,"W44631682",P6,1,1000000)</f>
        <v>84222</v>
      </c>
      <c r="Q57" s="69">
        <f>[1]!s_stm07_bs($C$6,"W44631682",Q6,1,1000000)</f>
        <v>84245</v>
      </c>
      <c r="R57" s="69">
        <f>[1]!s_stm07_bs($C$6,"W44631682",R6,1,1000000)</f>
        <v>84279</v>
      </c>
      <c r="S57" s="69">
        <f>[1]!s_stm07_bs($C$6,"W44631682",S6,1,1000000)</f>
        <v>84291</v>
      </c>
      <c r="T57" s="69">
        <f>[1]!s_stm07_bs($C$6,"W44631682",T6,1,1000000)</f>
        <v>93071</v>
      </c>
      <c r="U57" s="69">
        <f>[1]!s_stm07_bs($C$6,"W44631682",U6,1,1000000)</f>
        <v>93122</v>
      </c>
      <c r="V57" s="69">
        <f>[1]!s_stm07_bs($C$6,"W44631682",V6,1,1000000)</f>
        <v>93208</v>
      </c>
      <c r="W57" s="69">
        <f>[1]!s_stm07_bs($C$6,"W44631682",W6,1,1000000)</f>
        <v>93251</v>
      </c>
      <c r="X57" s="69">
        <f>[1]!s_stm07_bs($C$6,"W44631682",X6,1,1000000)</f>
        <v>104301</v>
      </c>
      <c r="Y57" s="69">
        <f>[1]!s_stm07_bs($C$6,"W44631682",Y6,1,1000000)</f>
        <v>104444</v>
      </c>
      <c r="Z57" s="69">
        <f>[1]!s_stm07_bs($C$6,"W44631682",Z6,1,1000000)</f>
        <v>104518</v>
      </c>
      <c r="AA57" s="69">
        <f>[1]!s_stm07_bs($C$6,"W44631682",AA6,1,1000000)</f>
        <v>104535</v>
      </c>
      <c r="AB57" s="69">
        <f>[1]!s_stm07_bs($C$6,"W44631682",AB6,1,1000000)</f>
        <v>189071</v>
      </c>
      <c r="AC57" s="69">
        <f>[1]!s_stm07_bs($C$6,"W44631682",AC6,1,1000000)</f>
        <v>189162</v>
      </c>
      <c r="AD57" s="69">
        <f>[1]!s_stm07_bs($C$6,"W44631682",AD6,1,1000000)</f>
        <v>189296</v>
      </c>
      <c r="AE57" s="69">
        <f>[1]!s_stm07_bs($C$6,"W44631682",AE6,1,1000000)</f>
        <v>189312</v>
      </c>
      <c r="AF57" s="69">
        <f>[1]!s_stm07_bs($C$6,"W44631682",AF6,1,1000000)</f>
        <v>202940</v>
      </c>
      <c r="AG57" s="69">
        <f>[1]!s_stm07_bs($C$6,"W44631682",AG6,1,1000000)</f>
        <v>203411</v>
      </c>
      <c r="AH57" s="69">
        <f>[1]!s_stm07_bs($C$6,"W44631682",AH6,1,1000000)</f>
        <v>203492</v>
      </c>
      <c r="AI57" s="69">
        <f>[1]!s_stm07_bs($C$6,"W44631682",AI6,1,1000000)</f>
        <v>203462</v>
      </c>
      <c r="AJ57" s="69">
        <f>[1]!s_stm07_bs($C$6,"W44631682",AJ6,1,1000000)</f>
        <v>221622</v>
      </c>
      <c r="AK57" s="69">
        <f>[1]!s_stm07_bs($C$6,"W44631682",AK6,1,1000000)</f>
        <v>222010</v>
      </c>
      <c r="AL57" s="69">
        <f>[1]!s_stm07_bs($C$6,"W44631682",AL6,1,1000000)</f>
        <v>222520</v>
      </c>
      <c r="AM57" s="69">
        <f>[1]!s_stm07_bs($C$6,"W44631682",AM6,1,1000000)</f>
        <v>222579</v>
      </c>
      <c r="AN57" s="69">
        <f>[1]!s_stm07_bs($C$6,"W44631682",AN6,1,1000000)</f>
        <v>246356</v>
      </c>
      <c r="AO57" s="69">
        <f>[1]!s_stm07_bs($C$6,"W44631682",AO6,1,1000000)</f>
        <v>246410</v>
      </c>
      <c r="AP57" s="69">
        <f>[1]!s_stm07_bs($C$6,"W44631682",AP6,1,1000000)</f>
        <v>246479</v>
      </c>
      <c r="AQ57" s="69">
        <f>[1]!s_stm07_bs($C$6,"W44631682",AQ6,1,1000000)</f>
        <v>246538</v>
      </c>
      <c r="AR57" s="69">
        <f>[1]!s_stm07_bs($C$6,"W44631682",AR6,1,1000000)</f>
        <v>251349</v>
      </c>
      <c r="AS57" s="69">
        <f>[1]!s_stm07_bs($C$6,"W44631682",AS6,1,1000000)</f>
        <v>251403</v>
      </c>
      <c r="AT57" s="69">
        <f>[1]!s_stm07_bs($C$6,"W44631682",AT6,1,1000000)</f>
        <v>251773</v>
      </c>
    </row>
    <row r="58" spans="3:46" ht="13.5">
      <c r="C58" s="1" t="s">
        <v>84</v>
      </c>
      <c r="D58" s="69">
        <f>[1]!s_stm07_bs($C$6,"W43705838",D6,1,1000000)</f>
        <v>5344</v>
      </c>
      <c r="E58" s="69">
        <f>[1]!s_stm07_bs($C$6,"W43705838",E6,1,1000000)</f>
        <v>24405</v>
      </c>
      <c r="F58" s="69">
        <f>[1]!s_stm07_bs($C$6,"W43705838",F6,1,1000000)</f>
        <v>41201</v>
      </c>
      <c r="G58" s="69">
        <f>[1]!s_stm07_bs($C$6,"W43705838",G6,1,1000000)</f>
        <v>63656</v>
      </c>
      <c r="H58" s="69">
        <f>[1]!s_stm07_bs($C$6,"W43705838",H6,1,1000000)</f>
        <v>45440</v>
      </c>
      <c r="I58" s="69">
        <f>[1]!s_stm07_bs($C$6,"W43705838",I6,1,1000000)</f>
        <v>78543</v>
      </c>
      <c r="J58" s="69">
        <f>[1]!s_stm07_bs($C$6,"W43705838",J6,1,1000000)</f>
        <v>65454</v>
      </c>
      <c r="K58" s="69">
        <f>[1]!s_stm07_bs($C$6,"W43705838",K6,1,1000000)</f>
        <v>93646</v>
      </c>
      <c r="L58" s="69">
        <f>[1]!s_stm07_bs($C$6,"W43705838",L6,1,1000000)</f>
        <v>72146</v>
      </c>
      <c r="M58" s="69">
        <f>[1]!s_stm07_bs($C$6,"W43705838",M6,1,1000000)</f>
        <v>107292</v>
      </c>
      <c r="N58" s="69">
        <f>[1]!s_stm07_bs($C$6,"W43705838",N6,1,1000000)</f>
        <v>83331</v>
      </c>
      <c r="O58" s="69">
        <f>[1]!s_stm07_bs($C$6,"W43705838",O6,1,1000000)</f>
        <v>116909</v>
      </c>
      <c r="P58" s="69">
        <f>[1]!s_stm07_bs($C$6,"W43705838",P6,1,1000000)</f>
        <v>117931</v>
      </c>
      <c r="Q58" s="69">
        <f>[1]!s_stm07_bs($C$6,"W43705838",Q6,1,1000000)</f>
        <v>159455</v>
      </c>
      <c r="R58" s="69">
        <f>[1]!s_stm07_bs($C$6,"W43705838",R6,1,1000000)</f>
        <v>145651</v>
      </c>
      <c r="S58" s="69">
        <f>[1]!s_stm07_bs($C$6,"W43705838",S6,1,1000000)</f>
        <v>188252</v>
      </c>
      <c r="T58" s="69">
        <f>[1]!s_stm07_bs($C$6,"W43705838",T6,1,1000000)</f>
        <v>201157</v>
      </c>
      <c r="U58" s="69">
        <f>[1]!s_stm07_bs($C$6,"W43705838",U6,1,1000000)</f>
        <v>254877</v>
      </c>
      <c r="V58" s="69">
        <f>[1]!s_stm07_bs($C$6,"W43705838",V6,1,1000000)</f>
        <v>246170</v>
      </c>
      <c r="W58" s="69">
        <f>[1]!s_stm07_bs($C$6,"W43705838",W6,1,1000000)</f>
        <v>300486</v>
      </c>
      <c r="X58" s="69">
        <f>[1]!s_stm07_bs($C$6,"W43705838",X6,1,1000000)</f>
        <v>313334</v>
      </c>
      <c r="Y58" s="69">
        <f>[1]!s_stm07_bs($C$6,"W43705838",Y6,1,1000000)</f>
        <v>374526</v>
      </c>
      <c r="Z58" s="69">
        <f>[1]!s_stm07_bs($C$6,"W43705838",Z6,1,1000000)</f>
        <v>365288</v>
      </c>
      <c r="AA58" s="69">
        <f>[1]!s_stm07_bs($C$6,"W43705838",AA6,1,1000000)</f>
        <v>427699</v>
      </c>
      <c r="AB58" s="69">
        <f>[1]!s_stm07_bs($C$6,"W43705838",AB6,1,1000000)</f>
        <v>372541</v>
      </c>
      <c r="AC58" s="69">
        <f>[1]!s_stm07_bs($C$6,"W43705838",AC6,1,1000000)</f>
        <v>441080</v>
      </c>
      <c r="AD58" s="69">
        <f>[1]!s_stm07_bs($C$6,"W43705838",AD6,1,1000000)</f>
        <v>426966</v>
      </c>
      <c r="AE58" s="69">
        <f>[1]!s_stm07_bs($C$6,"W43705838",AE6,1,1000000)</f>
        <v>494094</v>
      </c>
      <c r="AF58" s="69">
        <f>[1]!s_stm07_bs($C$6,"W43705838",AF6,1,1000000)</f>
        <v>511949</v>
      </c>
      <c r="AG58" s="69">
        <f>[1]!s_stm07_bs($C$6,"W43705838",AG6,1,1000000)</f>
        <v>584741</v>
      </c>
      <c r="AH58" s="69">
        <f>[1]!s_stm07_bs($C$6,"W43705838",AH6,1,1000000)</f>
        <v>567321</v>
      </c>
      <c r="AI58" s="69">
        <f>[1]!s_stm07_bs($C$6,"W43705838",AI6,1,1000000)</f>
        <v>639536</v>
      </c>
      <c r="AJ58" s="69">
        <f>[1]!s_stm07_bs($C$6,"W43705838",AJ6,1,1000000)</f>
        <v>650236</v>
      </c>
      <c r="AK58" s="69">
        <f>[1]!s_stm07_bs($C$6,"W43705838",AK6,1,1000000)</f>
        <v>723877</v>
      </c>
      <c r="AL58" s="69">
        <f>[1]!s_stm07_bs($C$6,"W43705838",AL6,1,1000000)</f>
        <v>706723</v>
      </c>
      <c r="AM58" s="69">
        <f>[1]!s_stm07_bs($C$6,"W43705838",AM6,1,1000000)</f>
        <v>779387</v>
      </c>
      <c r="AN58" s="69">
        <f>[1]!s_stm07_bs($C$6,"W43705838",AN6,1,1000000)</f>
        <v>781988</v>
      </c>
      <c r="AO58" s="69">
        <f>[1]!s_stm07_bs($C$6,"W43705838",AO6,1,1000000)</f>
        <v>856640</v>
      </c>
      <c r="AP58" s="69">
        <f>[1]!s_stm07_bs($C$6,"W43705838",AP6,1,1000000)</f>
        <v>848532</v>
      </c>
      <c r="AQ58" s="69">
        <f>[1]!s_stm07_bs($C$6,"W43705838",AQ6,1,1000000)</f>
        <v>921048</v>
      </c>
      <c r="AR58" s="69">
        <f>[1]!s_stm07_bs($C$6,"W43705838",AR6,1,1000000)</f>
        <v>940663</v>
      </c>
      <c r="AS58" s="69">
        <f>[1]!s_stm07_bs($C$6,"W43705838",AS6,1,1000000)</f>
        <v>1016221</v>
      </c>
      <c r="AT58" s="69">
        <f>[1]!s_stm07_bs($C$6,"W43705838",AT6,1,1000000)</f>
        <v>1009436</v>
      </c>
    </row>
    <row r="59" spans="3:46" ht="13.5">
      <c r="C59" s="1" t="s">
        <v>85</v>
      </c>
      <c r="D59" s="70">
        <f>[1]!s_stm07_bs($C$6,"W43561211",D6,1,1000000)</f>
        <v>-351</v>
      </c>
      <c r="E59" s="70">
        <f>[1]!s_stm07_bs($C$6,"W43561211",E6,1,1000000)</f>
        <v>-504</v>
      </c>
      <c r="F59" s="70">
        <f>[1]!s_stm07_bs($C$6,"W43561211",F6,1,1000000)</f>
        <v>-546</v>
      </c>
      <c r="G59" s="70">
        <f>[1]!s_stm07_bs($C$6,"W43561211",G6,1,1000000)</f>
        <v>-687</v>
      </c>
      <c r="H59" s="70">
        <f>[1]!s_stm07_bs($C$6,"W43561211",H6,1,1000000)</f>
        <v>-1089</v>
      </c>
      <c r="I59" s="70">
        <f>[1]!s_stm07_bs($C$6,"W43561211",I6,1,1000000)</f>
        <v>-1435</v>
      </c>
      <c r="J59" s="70">
        <f>[1]!s_stm07_bs($C$6,"W43561211",J6,1,1000000)</f>
        <v>-3904</v>
      </c>
      <c r="K59" s="70">
        <f>[1]!s_stm07_bs($C$6,"W43561211",K6,1,1000000)</f>
        <v>-4891</v>
      </c>
      <c r="L59" s="70">
        <f>[1]!s_stm07_bs($C$6,"W43561211",L6,1,1000000)</f>
        <v>-9230</v>
      </c>
      <c r="M59" s="70">
        <f>[1]!s_stm07_bs($C$6,"W43561211",M6,1,1000000)</f>
        <v>-10127</v>
      </c>
      <c r="N59" s="70">
        <f>[1]!s_stm07_bs($C$6,"W43561211",N6,1,1000000)</f>
        <v>-3909</v>
      </c>
      <c r="O59" s="70">
        <f>[1]!s_stm07_bs($C$6,"W43561211",O6,1,1000000)</f>
        <v>-2097</v>
      </c>
      <c r="P59" s="70">
        <f>[1]!s_stm07_bs($C$6,"W43561211",P6,1,1000000)</f>
        <v>-1919</v>
      </c>
      <c r="Q59" s="70">
        <f>[1]!s_stm07_bs($C$6,"W43561211",Q6,1,1000000)</f>
        <v>-1782</v>
      </c>
      <c r="R59" s="70">
        <f>[1]!s_stm07_bs($C$6,"W43561211",R6,1,1000000)</f>
        <v>-3681</v>
      </c>
      <c r="S59" s="70">
        <f>[1]!s_stm07_bs($C$6,"W43561211",S6,1,1000000)</f>
        <v>-488</v>
      </c>
      <c r="T59" s="70">
        <f>[1]!s_stm07_bs($C$6,"W43561211",T6,1,1000000)</f>
        <v>581</v>
      </c>
      <c r="U59" s="70">
        <f>[1]!s_stm07_bs($C$6,"W43561211",U6,1,1000000)</f>
        <v>-1402</v>
      </c>
      <c r="V59" s="70">
        <f>[1]!s_stm07_bs($C$6,"W43561211",V6,1,1000000)</f>
        <v>-2217</v>
      </c>
      <c r="W59" s="70">
        <f>[1]!s_stm07_bs($C$6,"W43561211",W6,1,1000000)</f>
        <v>-9384</v>
      </c>
      <c r="X59" s="70">
        <f>[1]!s_stm07_bs($C$6,"W43561211",X6,1,1000000)</f>
        <v>-10792</v>
      </c>
      <c r="Y59" s="70">
        <f>[1]!s_stm07_bs($C$6,"W43561211",Y6,1,1000000)</f>
        <v>-8630</v>
      </c>
      <c r="Z59" s="70">
        <f>[1]!s_stm07_bs($C$6,"W43561211",Z6,1,1000000)</f>
        <v>-11481</v>
      </c>
      <c r="AA59" s="70">
        <f>[1]!s_stm07_bs($C$6,"W43561211",AA6,1,1000000)</f>
        <v>-11555</v>
      </c>
      <c r="AB59" s="70">
        <f>[1]!s_stm07_bs($C$6,"W43561211",AB6,1,1000000)</f>
        <v>-12822</v>
      </c>
      <c r="AC59" s="70">
        <f>[1]!s_stm07_bs($C$6,"W43561211",AC6,1,1000000)</f>
        <v>-15776</v>
      </c>
      <c r="AD59" s="70">
        <f>[1]!s_stm07_bs($C$6,"W43561211",AD6,1,1000000)</f>
        <v>-20667</v>
      </c>
      <c r="AE59" s="70">
        <f>[1]!s_stm07_bs($C$6,"W43561211",AE6,1,1000000)</f>
        <v>-21731</v>
      </c>
      <c r="AF59" s="70">
        <f>[1]!s_stm07_bs($C$6,"W43561211",AF6,1,1000000)</f>
        <v>-24038</v>
      </c>
      <c r="AG59" s="70">
        <f>[1]!s_stm07_bs($C$6,"W43561211",AG6,1,1000000)</f>
        <v>-21932</v>
      </c>
      <c r="AH59" s="70">
        <f>[1]!s_stm07_bs($C$6,"W43561211",AH6,1,1000000)</f>
        <v>-22059</v>
      </c>
      <c r="AI59" s="70">
        <f>[1]!s_stm07_bs($C$6,"W43561211",AI6,1,1000000)</f>
        <v>-25582</v>
      </c>
      <c r="AJ59" s="70">
        <f>[1]!s_stm07_bs($C$6,"W43561211",AJ6,1,1000000)</f>
        <v>0</v>
      </c>
      <c r="AK59" s="70">
        <f>[1]!s_stm07_bs($C$6,"W43561211",AK6,1,1000000)</f>
        <v>0</v>
      </c>
      <c r="AL59" s="70">
        <f>[1]!s_stm07_bs($C$6,"W43561211",AL6,1,1000000)</f>
        <v>0</v>
      </c>
      <c r="AM59" s="70">
        <f>[1]!s_stm07_bs($C$6,"W43561211",AM6,1,1000000)</f>
        <v>0</v>
      </c>
      <c r="AN59" s="70">
        <f>[1]!s_stm07_bs($C$6,"W43561211",AN6,1,1000000)</f>
        <v>0</v>
      </c>
      <c r="AO59" s="70">
        <f>[1]!s_stm07_bs($C$6,"W43561211",AO6,1,1000000)</f>
        <v>0</v>
      </c>
      <c r="AP59" s="70">
        <f>[1]!s_stm07_bs($C$6,"W43561211",AP6,1,1000000)</f>
        <v>0</v>
      </c>
      <c r="AQ59" s="70">
        <f>[1]!s_stm07_bs($C$6,"W43561211",AQ6,1,1000000)</f>
        <v>0</v>
      </c>
      <c r="AR59" s="70">
        <f>[1]!s_stm07_bs($C$6,"W43561211",AR6,1,1000000)</f>
        <v>0</v>
      </c>
      <c r="AS59" s="70">
        <f>[1]!s_stm07_bs($C$6,"W43561211",AS6,1,1000000)</f>
        <v>0</v>
      </c>
      <c r="AT59" s="70">
        <f>[1]!s_stm07_bs($C$6,"W43561211",AT6,1,1000000)</f>
        <v>0</v>
      </c>
    </row>
    <row r="60" spans="3:46" ht="13.5">
      <c r="C60" s="71" t="s">
        <v>86</v>
      </c>
      <c r="D60" s="72">
        <f>[1]!s_stm07_bs($C$6,"W43740284",D6,1,1000000)</f>
        <v>466896</v>
      </c>
      <c r="E60" s="72">
        <f>[1]!s_stm07_bs($C$6,"W43740284",E6,1,1000000)</f>
        <v>485352</v>
      </c>
      <c r="F60" s="72">
        <f>[1]!s_stm07_bs($C$6,"W43740284",F6,1,1000000)</f>
        <v>498618</v>
      </c>
      <c r="G60" s="72">
        <f>[1]!s_stm07_bs($C$6,"W43740284",G6,1,1000000)</f>
        <v>520958</v>
      </c>
      <c r="H60" s="72">
        <f>[1]!s_stm07_bs($C$6,"W43740284",H6,1,1000000)</f>
        <v>538947</v>
      </c>
      <c r="I60" s="72">
        <f>[1]!s_stm07_bs($C$6,"W43740284",I6,1,1000000)</f>
        <v>566608</v>
      </c>
      <c r="J60" s="72">
        <f>[1]!s_stm07_bs($C$6,"W43740284",J6,1,1000000)</f>
        <v>550007</v>
      </c>
      <c r="K60" s="72">
        <f>[1]!s_stm07_bs($C$6,"W43740284",K6,1,1000000)</f>
        <v>581699</v>
      </c>
      <c r="L60" s="72">
        <f>[1]!s_stm07_bs($C$6,"W43740284",L6,1,1000000)</f>
        <v>603183</v>
      </c>
      <c r="M60" s="72">
        <f>[1]!s_stm07_bs($C$6,"W43740284",M6,1,1000000)</f>
        <v>636552</v>
      </c>
      <c r="N60" s="72">
        <f>[1]!s_stm07_bs($C$6,"W43740284",N6,1,1000000)</f>
        <v>616416</v>
      </c>
      <c r="O60" s="72">
        <f>[1]!s_stm07_bs($C$6,"W43740284",O6,1,1000000)</f>
        <v>646210</v>
      </c>
      <c r="P60" s="72">
        <f>[1]!s_stm07_bs($C$6,"W43740284",P6,1,1000000)</f>
        <v>673893</v>
      </c>
      <c r="Q60" s="72">
        <f>[1]!s_stm07_bs($C$6,"W43740284",Q6,1,1000000)</f>
        <v>719089</v>
      </c>
      <c r="R60" s="72">
        <f>[1]!s_stm07_bs($C$6,"W43740284",R6,1,1000000)</f>
        <v>704279</v>
      </c>
      <c r="S60" s="72">
        <f>[1]!s_stm07_bs($C$6,"W43740284",S6,1,1000000)</f>
        <v>753832</v>
      </c>
      <c r="T60" s="72">
        <f>[1]!s_stm07_bs($C$6,"W43740284",T6,1,1000000)</f>
        <v>820430</v>
      </c>
      <c r="U60" s="72">
        <f>[1]!s_stm07_bs($C$6,"W43740284",U6,1,1000000)</f>
        <v>870968</v>
      </c>
      <c r="V60" s="72">
        <f>[1]!s_stm07_bs($C$6,"W43740284",V6,1,1000000)</f>
        <v>858391</v>
      </c>
      <c r="W60" s="72">
        <f>[1]!s_stm07_bs($C$6,"W43740284",W6,1,1000000)</f>
        <v>900682</v>
      </c>
      <c r="X60" s="72">
        <f>[1]!s_stm07_bs($C$6,"W43740284",X6,1,1000000)</f>
        <v>956742</v>
      </c>
      <c r="Y60" s="72">
        <f>[1]!s_stm07_bs($C$6,"W43740284",Y6,1,1000000)</f>
        <v>1021815</v>
      </c>
      <c r="Z60" s="72">
        <f>[1]!s_stm07_bs($C$6,"W43740284",Z6,1,1000000)</f>
        <v>1016318</v>
      </c>
      <c r="AA60" s="72">
        <f>[1]!s_stm07_bs($C$6,"W43740284",AA6,1,1000000)</f>
        <v>1073350</v>
      </c>
      <c r="AB60" s="72">
        <f>[1]!s_stm07_bs($C$6,"W43740284",AB6,1,1000000)</f>
        <v>1124997</v>
      </c>
      <c r="AC60" s="72">
        <f>[1]!s_stm07_bs($C$6,"W43740284",AC6,1,1000000)</f>
        <v>1194175</v>
      </c>
      <c r="AD60" s="72">
        <f>[1]!s_stm07_bs($C$6,"W43740284",AD6,1,1000000)</f>
        <v>1171507</v>
      </c>
      <c r="AE60" s="72">
        <f>[1]!s_stm07_bs($C$6,"W43740284",AE6,1,1000000)</f>
        <v>1231739</v>
      </c>
      <c r="AF60" s="72">
        <f>[1]!s_stm07_bs($C$6,"W43740284",AF6,1,1000000)</f>
        <v>1274134</v>
      </c>
      <c r="AG60" s="72">
        <f>[1]!s_stm07_bs($C$6,"W43740284",AG6,1,1000000)</f>
        <v>1358485</v>
      </c>
      <c r="AH60" s="72">
        <f>[1]!s_stm07_bs($C$6,"W43740284",AH6,1,1000000)</f>
        <v>1354857</v>
      </c>
      <c r="AI60" s="72">
        <f>[1]!s_stm07_bs($C$6,"W43740284",AI6,1,1000000)</f>
        <v>1427581</v>
      </c>
      <c r="AJ60" s="72">
        <f>[1]!s_stm07_bs($C$6,"W43740284",AJ6,1,1000000)</f>
        <v>1530859</v>
      </c>
      <c r="AK60" s="72">
        <f>[1]!s_stm07_bs($C$6,"W43740284",AK6,1,1000000)</f>
        <v>1611328</v>
      </c>
      <c r="AL60" s="72">
        <f>[1]!s_stm07_bs($C$6,"W43740284",AL6,1,1000000)</f>
        <v>1603025</v>
      </c>
      <c r="AM60" s="72">
        <f>[1]!s_stm07_bs($C$6,"W43740284",AM6,1,1000000)</f>
        <v>1680028</v>
      </c>
      <c r="AN60" s="72">
        <f>[1]!s_stm07_bs($C$6,"W43740284",AN6,1,1000000)</f>
        <v>1789474</v>
      </c>
      <c r="AO60" s="72">
        <f>[1]!s_stm07_bs($C$6,"W43740284",AO6,1,1000000)</f>
        <v>1863180</v>
      </c>
      <c r="AP60" s="72">
        <f>[1]!s_stm07_bs($C$6,"W43740284",AP6,1,1000000)</f>
        <v>1856593</v>
      </c>
      <c r="AQ60" s="72">
        <f>[1]!s_stm07_bs($C$6,"W43740284",AQ6,1,1000000)</f>
        <v>1942287</v>
      </c>
      <c r="AR60" s="72">
        <f>[1]!s_stm07_bs($C$6,"W43740284",AR6,1,1000000)</f>
        <v>1969751</v>
      </c>
      <c r="AS60" s="72">
        <f>[1]!s_stm07_bs($C$6,"W43740284",AS6,1,1000000)</f>
        <v>2032748</v>
      </c>
      <c r="AT60" s="72">
        <f>[1]!s_stm07_bs($C$6,"W43740284",AT6,1,1000000)</f>
        <v>2018295</v>
      </c>
    </row>
    <row r="61" spans="3:46" ht="13.5">
      <c r="C61" s="73" t="s">
        <v>87</v>
      </c>
      <c r="D61" s="74">
        <f>[1]!s_stm07_bs($C$6,"W44301909",D6,1,1000000)</f>
        <v>4537</v>
      </c>
      <c r="E61" s="74">
        <f>[1]!s_stm07_bs($C$6,"W44301909",E6,1,1000000)</f>
        <v>4601</v>
      </c>
      <c r="F61" s="74">
        <f>[1]!s_stm07_bs($C$6,"W44301909",F6,1,1000000)</f>
        <v>4699</v>
      </c>
      <c r="G61" s="74">
        <f>[1]!s_stm07_bs($C$6,"W44301909",G6,1,1000000)</f>
        <v>5079</v>
      </c>
      <c r="H61" s="74">
        <f>[1]!s_stm07_bs($C$6,"W44301909",H6,1,1000000)</f>
        <v>5305</v>
      </c>
      <c r="I61" s="74">
        <f>[1]!s_stm07_bs($C$6,"W44301909",I6,1,1000000)</f>
        <v>4323</v>
      </c>
      <c r="J61" s="74">
        <f>[1]!s_stm07_bs($C$6,"W44301909",J6,1,1000000)</f>
        <v>4335</v>
      </c>
      <c r="K61" s="74">
        <f>[1]!s_stm07_bs($C$6,"W44301909",K6,1,1000000)</f>
        <v>4120</v>
      </c>
      <c r="L61" s="74">
        <f>[1]!s_stm07_bs($C$6,"W44301909",L6,1,1000000)</f>
        <v>3955</v>
      </c>
      <c r="M61" s="74">
        <f>[1]!s_stm07_bs($C$6,"W44301909",M6,1,1000000)</f>
        <v>4033</v>
      </c>
      <c r="N61" s="74">
        <f>[1]!s_stm07_bs($C$6,"W44301909",N6,1,1000000)</f>
        <v>4504</v>
      </c>
      <c r="O61" s="74">
        <f>[1]!s_stm07_bs($C$6,"W44301909",O6,1,1000000)</f>
        <v>4697</v>
      </c>
      <c r="P61" s="74">
        <f>[1]!s_stm07_bs($C$6,"W44301909",P6,1,1000000)</f>
        <v>5041</v>
      </c>
      <c r="Q61" s="74">
        <f>[1]!s_stm07_bs($C$6,"W44301909",Q6,1,1000000)</f>
        <v>5112</v>
      </c>
      <c r="R61" s="74">
        <f>[1]!s_stm07_bs($C$6,"W44301909",R6,1,1000000)</f>
        <v>5321</v>
      </c>
      <c r="S61" s="74">
        <f>[1]!s_stm07_bs($C$6,"W44301909",S6,1,1000000)</f>
        <v>5673</v>
      </c>
      <c r="T61" s="74">
        <f>[1]!s_stm07_bs($C$6,"W44301909",T6,1,1000000)</f>
        <v>1227</v>
      </c>
      <c r="U61" s="74">
        <f>[1]!s_stm07_bs($C$6,"W44301909",U6,1,1000000)</f>
        <v>1257</v>
      </c>
      <c r="V61" s="74">
        <f>[1]!s_stm07_bs($C$6,"W44301909",V6,1,1000000)</f>
        <v>1224</v>
      </c>
      <c r="W61" s="74">
        <f>[1]!s_stm07_bs($C$6,"W44301909",W6,1,1000000)</f>
        <v>1184</v>
      </c>
      <c r="X61" s="74">
        <f>[1]!s_stm07_bs($C$6,"W44301909",X6,1,1000000)</f>
        <v>1081</v>
      </c>
      <c r="Y61" s="74">
        <f>[1]!s_stm07_bs($C$6,"W44301909",Y6,1,1000000)</f>
        <v>1128</v>
      </c>
      <c r="Z61" s="74">
        <f>[1]!s_stm07_bs($C$6,"W44301909",Z6,1,1000000)</f>
        <v>1130</v>
      </c>
      <c r="AA61" s="74">
        <f>[1]!s_stm07_bs($C$6,"W44301909",AA6,1,1000000)</f>
        <v>1924</v>
      </c>
      <c r="AB61" s="74">
        <f>[1]!s_stm07_bs($C$6,"W44301909",AB6,1,1000000)</f>
        <v>3462</v>
      </c>
      <c r="AC61" s="74">
        <f>[1]!s_stm07_bs($C$6,"W44301909",AC6,1,1000000)</f>
        <v>3640</v>
      </c>
      <c r="AD61" s="74">
        <f>[1]!s_stm07_bs($C$6,"W44301909",AD6,1,1000000)</f>
        <v>3586</v>
      </c>
      <c r="AE61" s="74">
        <f>[1]!s_stm07_bs($C$6,"W44301909",AE6,1,1000000)</f>
        <v>3650</v>
      </c>
      <c r="AF61" s="74">
        <f>[1]!s_stm07_bs($C$6,"W44301909",AF6,1,1000000)</f>
        <v>4329</v>
      </c>
      <c r="AG61" s="74">
        <f>[1]!s_stm07_bs($C$6,"W44301909",AG6,1,1000000)</f>
        <v>4435</v>
      </c>
      <c r="AH61" s="74">
        <f>[1]!s_stm07_bs($C$6,"W44301909",AH6,1,1000000)</f>
        <v>4646</v>
      </c>
      <c r="AI61" s="74">
        <f>[1]!s_stm07_bs($C$6,"W44301909",AI6,1,1000000)</f>
        <v>4794</v>
      </c>
      <c r="AJ61" s="74">
        <f>[1]!s_stm07_bs($C$6,"W44301909",AJ6,1,1000000)</f>
        <v>6445</v>
      </c>
      <c r="AK61" s="74">
        <f>[1]!s_stm07_bs($C$6,"W44301909",AK6,1,1000000)</f>
        <v>9932</v>
      </c>
      <c r="AL61" s="74">
        <f>[1]!s_stm07_bs($C$6,"W44301909",AL6,1,1000000)</f>
        <v>10612</v>
      </c>
      <c r="AM61" s="74">
        <f>[1]!s_stm07_bs($C$6,"W44301909",AM6,1,1000000)</f>
        <v>10624</v>
      </c>
      <c r="AN61" s="74">
        <f>[1]!s_stm07_bs($C$6,"W44301909",AN6,1,1000000)</f>
        <v>11045</v>
      </c>
      <c r="AO61" s="74">
        <f>[1]!s_stm07_bs($C$6,"W44301909",AO6,1,1000000)</f>
        <v>10899</v>
      </c>
      <c r="AP61" s="74">
        <f>[1]!s_stm07_bs($C$6,"W44301909",AP6,1,1000000)</f>
        <v>11184</v>
      </c>
      <c r="AQ61" s="74">
        <f>[1]!s_stm07_bs($C$6,"W44301909",AQ6,1,1000000)</f>
        <v>11708</v>
      </c>
      <c r="AR61" s="74">
        <f>[1]!s_stm07_bs($C$6,"W44301909",AR6,1,1000000)</f>
        <v>11412</v>
      </c>
      <c r="AS61" s="74">
        <f>[1]!s_stm07_bs($C$6,"W44301909",AS6,1,1000000)</f>
        <v>12223</v>
      </c>
      <c r="AT61" s="74">
        <f>[1]!s_stm07_bs($C$6,"W44301909",AT6,1,1000000)</f>
        <v>12339</v>
      </c>
    </row>
    <row r="62" spans="3:46" ht="13.5">
      <c r="C62" s="75" t="s">
        <v>88</v>
      </c>
      <c r="D62" s="76">
        <f>D60+D61</f>
        <v>471433</v>
      </c>
      <c r="E62" s="76">
        <f t="shared" ref="E62:AR62" si="4">E60+E61</f>
        <v>489953</v>
      </c>
      <c r="F62" s="76">
        <f t="shared" si="4"/>
        <v>503317</v>
      </c>
      <c r="G62" s="76">
        <f t="shared" si="4"/>
        <v>526037</v>
      </c>
      <c r="H62" s="76">
        <f t="shared" si="4"/>
        <v>544252</v>
      </c>
      <c r="I62" s="76">
        <f t="shared" si="4"/>
        <v>570931</v>
      </c>
      <c r="J62" s="76">
        <f t="shared" si="4"/>
        <v>554342</v>
      </c>
      <c r="K62" s="76">
        <f t="shared" si="4"/>
        <v>585819</v>
      </c>
      <c r="L62" s="76">
        <f>L60+L61</f>
        <v>607138</v>
      </c>
      <c r="M62" s="76">
        <f t="shared" si="4"/>
        <v>640585</v>
      </c>
      <c r="N62" s="76">
        <f t="shared" si="4"/>
        <v>620920</v>
      </c>
      <c r="O62" s="76">
        <f t="shared" si="4"/>
        <v>650907</v>
      </c>
      <c r="P62" s="76">
        <f t="shared" si="4"/>
        <v>678934</v>
      </c>
      <c r="Q62" s="76">
        <f t="shared" si="4"/>
        <v>724201</v>
      </c>
      <c r="R62" s="76">
        <f t="shared" si="4"/>
        <v>709600</v>
      </c>
      <c r="S62" s="76">
        <f t="shared" si="4"/>
        <v>759505</v>
      </c>
      <c r="T62" s="76">
        <f t="shared" si="4"/>
        <v>821657</v>
      </c>
      <c r="U62" s="76">
        <f t="shared" si="4"/>
        <v>872225</v>
      </c>
      <c r="V62" s="76">
        <f t="shared" si="4"/>
        <v>859615</v>
      </c>
      <c r="W62" s="76">
        <f t="shared" si="4"/>
        <v>901866</v>
      </c>
      <c r="X62" s="76">
        <f t="shared" si="4"/>
        <v>957823</v>
      </c>
      <c r="Y62" s="76">
        <f t="shared" si="4"/>
        <v>1022943</v>
      </c>
      <c r="Z62" s="76">
        <f t="shared" si="4"/>
        <v>1017448</v>
      </c>
      <c r="AA62" s="76">
        <f t="shared" si="4"/>
        <v>1075274</v>
      </c>
      <c r="AB62" s="76">
        <f t="shared" si="4"/>
        <v>1128459</v>
      </c>
      <c r="AC62" s="76">
        <f t="shared" si="4"/>
        <v>1197815</v>
      </c>
      <c r="AD62" s="76">
        <f t="shared" si="4"/>
        <v>1175093</v>
      </c>
      <c r="AE62" s="76">
        <f t="shared" si="4"/>
        <v>1235389</v>
      </c>
      <c r="AF62" s="76">
        <f t="shared" si="4"/>
        <v>1278463</v>
      </c>
      <c r="AG62" s="76">
        <f>AG60+AG61</f>
        <v>1362920</v>
      </c>
      <c r="AH62" s="76">
        <f t="shared" si="4"/>
        <v>1359503</v>
      </c>
      <c r="AI62" s="76">
        <f t="shared" si="4"/>
        <v>1432375</v>
      </c>
      <c r="AJ62" s="76">
        <f t="shared" si="4"/>
        <v>1537304</v>
      </c>
      <c r="AK62" s="76">
        <f t="shared" si="4"/>
        <v>1621260</v>
      </c>
      <c r="AL62" s="76">
        <f t="shared" si="4"/>
        <v>1613637</v>
      </c>
      <c r="AM62" s="76">
        <f t="shared" si="4"/>
        <v>1690652</v>
      </c>
      <c r="AN62" s="76">
        <f t="shared" si="4"/>
        <v>1800519</v>
      </c>
      <c r="AO62" s="76">
        <f t="shared" si="4"/>
        <v>1874079</v>
      </c>
      <c r="AP62" s="76">
        <f t="shared" si="4"/>
        <v>1867777</v>
      </c>
      <c r="AQ62" s="76">
        <f t="shared" si="4"/>
        <v>1953995</v>
      </c>
      <c r="AR62" s="76">
        <f t="shared" si="4"/>
        <v>1981163</v>
      </c>
      <c r="AS62" s="76">
        <f>AS60+AS61</f>
        <v>2044971</v>
      </c>
      <c r="AT62" s="76">
        <f>AT60+AT61</f>
        <v>2030634</v>
      </c>
    </row>
    <row r="63" spans="3:46" ht="13.9" thickBot="1">
      <c r="C63" s="77" t="s">
        <v>89</v>
      </c>
      <c r="D63" s="78">
        <f>D62+D48</f>
        <v>7509118</v>
      </c>
      <c r="E63" s="78">
        <f t="shared" ref="E63:AR63" si="5">E62+E48</f>
        <v>7880806</v>
      </c>
      <c r="F63" s="78">
        <f t="shared" si="5"/>
        <v>8303988</v>
      </c>
      <c r="G63" s="78">
        <f t="shared" si="5"/>
        <v>8597756</v>
      </c>
      <c r="H63" s="78">
        <f t="shared" si="5"/>
        <v>8684288</v>
      </c>
      <c r="I63" s="78">
        <f t="shared" si="5"/>
        <v>9141387</v>
      </c>
      <c r="J63" s="78">
        <f t="shared" si="5"/>
        <v>9399960</v>
      </c>
      <c r="K63" s="78">
        <f t="shared" si="5"/>
        <v>9384347</v>
      </c>
      <c r="L63" s="78">
        <f>L62+L48</f>
        <v>9757654</v>
      </c>
      <c r="M63" s="78">
        <f t="shared" si="5"/>
        <v>10978966</v>
      </c>
      <c r="N63" s="78">
        <f t="shared" si="5"/>
        <v>11435086</v>
      </c>
      <c r="O63" s="78">
        <f t="shared" si="5"/>
        <v>11670134</v>
      </c>
      <c r="P63" s="78">
        <f t="shared" si="5"/>
        <v>11785053</v>
      </c>
      <c r="Q63" s="78">
        <f t="shared" si="5"/>
        <v>12553385</v>
      </c>
      <c r="R63" s="78">
        <f t="shared" si="5"/>
        <v>12960381</v>
      </c>
      <c r="S63" s="78">
        <f t="shared" si="5"/>
        <v>13417887</v>
      </c>
      <c r="T63" s="78">
        <f t="shared" si="5"/>
        <v>13458622</v>
      </c>
      <c r="U63" s="78">
        <f t="shared" si="5"/>
        <v>14389996</v>
      </c>
      <c r="V63" s="78">
        <f t="shared" si="5"/>
        <v>14896048</v>
      </c>
      <c r="W63" s="78">
        <f t="shared" si="5"/>
        <v>15127002</v>
      </c>
      <c r="X63" s="78">
        <f t="shared" si="5"/>
        <v>15476868</v>
      </c>
      <c r="Y63" s="78">
        <f t="shared" si="5"/>
        <v>16431196</v>
      </c>
      <c r="Z63" s="78">
        <f t="shared" si="5"/>
        <v>17073050</v>
      </c>
      <c r="AA63" s="78">
        <f t="shared" si="5"/>
        <v>17371150</v>
      </c>
      <c r="AB63" s="78">
        <f t="shared" si="5"/>
        <v>17542217</v>
      </c>
      <c r="AC63" s="78">
        <f t="shared" si="5"/>
        <v>18357278</v>
      </c>
      <c r="AD63" s="78">
        <f t="shared" si="5"/>
        <v>18723353</v>
      </c>
      <c r="AE63" s="78">
        <f t="shared" si="5"/>
        <v>18742548</v>
      </c>
      <c r="AF63" s="78">
        <f t="shared" si="5"/>
        <v>18917752</v>
      </c>
      <c r="AG63" s="78">
        <f t="shared" si="5"/>
        <v>19734683</v>
      </c>
      <c r="AH63" s="78">
        <f t="shared" si="5"/>
        <v>20303677</v>
      </c>
      <c r="AI63" s="78">
        <f t="shared" si="5"/>
        <v>20150956</v>
      </c>
      <c r="AJ63" s="78">
        <f t="shared" si="5"/>
        <v>20609953</v>
      </c>
      <c r="AK63" s="78">
        <f t="shared" si="5"/>
        <v>21396633</v>
      </c>
      <c r="AL63" s="78">
        <f t="shared" si="5"/>
        <v>22417295</v>
      </c>
      <c r="AM63" s="78">
        <f t="shared" si="5"/>
        <v>22104917</v>
      </c>
      <c r="AN63" s="78">
        <f t="shared" si="5"/>
        <v>22209780</v>
      </c>
      <c r="AO63" s="78">
        <f t="shared" si="5"/>
        <v>22883325</v>
      </c>
      <c r="AP63" s="78">
        <f t="shared" si="5"/>
        <v>23524327</v>
      </c>
      <c r="AQ63" s="78">
        <f t="shared" si="5"/>
        <v>23646472</v>
      </c>
      <c r="AR63" s="78">
        <f t="shared" si="5"/>
        <v>24137265</v>
      </c>
      <c r="AS63" s="78">
        <f>AS62+AS48</f>
        <v>24904936</v>
      </c>
      <c r="AT63" s="78">
        <f>AT62+AT48</f>
        <v>25514046</v>
      </c>
    </row>
    <row r="64" spans="3:46" s="81" customFormat="1" ht="13.5">
      <c r="C64" s="79" t="s">
        <v>90</v>
      </c>
      <c r="D64" s="80">
        <f t="shared" ref="D64:AR64" si="6">D30-D63</f>
        <v>0</v>
      </c>
      <c r="E64" s="80">
        <f t="shared" si="6"/>
        <v>0</v>
      </c>
      <c r="F64" s="80">
        <f t="shared" si="6"/>
        <v>0</v>
      </c>
      <c r="G64" s="80">
        <f t="shared" si="6"/>
        <v>0</v>
      </c>
      <c r="H64" s="80">
        <f t="shared" si="6"/>
        <v>0</v>
      </c>
      <c r="I64" s="80">
        <f t="shared" si="6"/>
        <v>0</v>
      </c>
      <c r="J64" s="80">
        <f t="shared" si="6"/>
        <v>0</v>
      </c>
      <c r="K64" s="80">
        <f t="shared" si="6"/>
        <v>0</v>
      </c>
      <c r="L64" s="80">
        <f t="shared" si="6"/>
        <v>0</v>
      </c>
      <c r="M64" s="80">
        <f t="shared" si="6"/>
        <v>0</v>
      </c>
      <c r="N64" s="80">
        <f t="shared" si="6"/>
        <v>0</v>
      </c>
      <c r="O64" s="80">
        <f t="shared" si="6"/>
        <v>0</v>
      </c>
      <c r="P64" s="80">
        <f t="shared" si="6"/>
        <v>0</v>
      </c>
      <c r="Q64" s="80">
        <f t="shared" si="6"/>
        <v>0</v>
      </c>
      <c r="R64" s="80">
        <f t="shared" si="6"/>
        <v>0</v>
      </c>
      <c r="S64" s="80">
        <f t="shared" si="6"/>
        <v>0</v>
      </c>
      <c r="T64" s="80">
        <f t="shared" si="6"/>
        <v>0</v>
      </c>
      <c r="U64" s="80">
        <f t="shared" si="6"/>
        <v>0</v>
      </c>
      <c r="V64" s="80">
        <f t="shared" si="6"/>
        <v>0</v>
      </c>
      <c r="W64" s="80">
        <f t="shared" si="6"/>
        <v>0</v>
      </c>
      <c r="X64" s="80">
        <f t="shared" si="6"/>
        <v>0</v>
      </c>
      <c r="Y64" s="80">
        <f t="shared" si="6"/>
        <v>0</v>
      </c>
      <c r="Z64" s="80">
        <f t="shared" si="6"/>
        <v>0</v>
      </c>
      <c r="AA64" s="80">
        <f t="shared" si="6"/>
        <v>0</v>
      </c>
      <c r="AB64" s="80">
        <f t="shared" si="6"/>
        <v>0</v>
      </c>
      <c r="AC64" s="80">
        <f t="shared" si="6"/>
        <v>0</v>
      </c>
      <c r="AD64" s="80">
        <f t="shared" si="6"/>
        <v>0</v>
      </c>
      <c r="AE64" s="80">
        <f t="shared" si="6"/>
        <v>0</v>
      </c>
      <c r="AF64" s="80">
        <f t="shared" si="6"/>
        <v>0</v>
      </c>
      <c r="AG64" s="80">
        <f>AG30-AG63</f>
        <v>0</v>
      </c>
      <c r="AH64" s="80">
        <f t="shared" si="6"/>
        <v>0</v>
      </c>
      <c r="AI64" s="80">
        <f t="shared" si="6"/>
        <v>0</v>
      </c>
      <c r="AJ64" s="80">
        <f t="shared" si="6"/>
        <v>0</v>
      </c>
      <c r="AK64" s="80">
        <f t="shared" si="6"/>
        <v>0</v>
      </c>
      <c r="AL64" s="80">
        <f t="shared" si="6"/>
        <v>0</v>
      </c>
      <c r="AM64" s="80">
        <f t="shared" si="6"/>
        <v>0</v>
      </c>
      <c r="AN64" s="80">
        <f t="shared" si="6"/>
        <v>0</v>
      </c>
      <c r="AO64" s="80">
        <f t="shared" si="6"/>
        <v>0</v>
      </c>
      <c r="AP64" s="80">
        <f t="shared" si="6"/>
        <v>0</v>
      </c>
      <c r="AQ64" s="80">
        <f t="shared" si="6"/>
        <v>0</v>
      </c>
      <c r="AR64" s="80">
        <f t="shared" si="6"/>
        <v>0</v>
      </c>
      <c r="AS64" s="80">
        <f>AS30-AS63</f>
        <v>0</v>
      </c>
      <c r="AT64" s="80">
        <f>AT30-AT63</f>
        <v>0</v>
      </c>
    </row>
    <row r="66" spans="2:46" s="32" customFormat="1" ht="13.5" thickBot="1"/>
    <row r="67" spans="2:46" ht="13.9" thickTop="1">
      <c r="B67" s="82" t="s">
        <v>91</v>
      </c>
      <c r="D67" s="550">
        <f>[1]!s_stm07_is(C6,"W07448690",D6,1,1000000)</f>
        <v>178889</v>
      </c>
    </row>
    <row r="68" spans="2:46" ht="13.5">
      <c r="C68" s="1" t="s">
        <v>92</v>
      </c>
      <c r="D68" s="85">
        <f>[1]!s_stm07_is($C$6,"W07448690",D6,1,1000000)</f>
        <v>178889</v>
      </c>
      <c r="E68" s="85">
        <f>[1]!s_stm07_is($C$6,"W07448690",E6,1,1000000)</f>
        <v>54520</v>
      </c>
      <c r="F68" s="85">
        <f>[1]!s_stm07_is($C$6,"W07448690",F6,1,1000000)</f>
        <v>116492</v>
      </c>
      <c r="G68" s="85">
        <f>[1]!s_stm07_is($C$6,"W07448690",G6,1,1000000)</f>
        <v>182374</v>
      </c>
      <c r="H68" s="85">
        <f>[1]!s_stm07_is($C$6,"W07448690",H6,1,1000000)</f>
        <v>254157</v>
      </c>
      <c r="I68" s="85">
        <f>[1]!s_stm07_is($C$6,"W07448690",I6,1,1000000)</f>
        <v>75640</v>
      </c>
      <c r="J68" s="85">
        <f>[1]!s_stm07_is($C$6,"W07448690",J6,1,1000000)</f>
        <v>155007</v>
      </c>
      <c r="K68" s="85">
        <f>[1]!s_stm07_is($C$6,"W07448690",K6,1,1000000)</f>
        <v>231717</v>
      </c>
      <c r="L68" s="85">
        <f>[1]!s_stm07_is($C$6,"W07448690",L6,1,1000000)</f>
        <v>309758</v>
      </c>
      <c r="M68" s="85">
        <f>[1]!s_stm07_is($C$6,"W07448690",M6,1,1000000)</f>
        <v>72887</v>
      </c>
      <c r="N68" s="85">
        <f>[1]!s_stm07_is($C$6,"W07448690",N6,1,1000000)</f>
        <v>148352</v>
      </c>
      <c r="O68" s="85">
        <f>[1]!s_stm07_is($C$6,"W07448690",O6,1,1000000)</f>
        <v>226634</v>
      </c>
      <c r="P68" s="85">
        <f>[1]!s_stm07_is($C$6,"W07448690",P6,1,1000000)</f>
        <v>309454</v>
      </c>
      <c r="Q68" s="85">
        <f>[1]!s_stm07_is($C$6,"W07448690",Q6,1,1000000)</f>
        <v>87338</v>
      </c>
      <c r="R68" s="85">
        <f>[1]!s_stm07_is($C$6,"W07448690",R6,1,1000000)</f>
        <v>181708</v>
      </c>
      <c r="S68" s="85">
        <f>[1]!s_stm07_is($C$6,"W07448690",S6,1,1000000)</f>
        <v>278690</v>
      </c>
      <c r="T68" s="85">
        <f>[1]!s_stm07_is($C$6,"W07448690",T6,1,1000000)</f>
        <v>380821</v>
      </c>
      <c r="U68" s="85">
        <f>[1]!s_stm07_is($C$6,"W07448690",U6,1,1000000)</f>
        <v>113817</v>
      </c>
      <c r="V68" s="85">
        <f>[1]!s_stm07_is($C$6,"W07448690",V6,1,1000000)</f>
        <v>232688</v>
      </c>
      <c r="W68" s="85">
        <f>[1]!s_stm07_is($C$6,"W07448690",W6,1,1000000)</f>
        <v>351729</v>
      </c>
      <c r="X68" s="85">
        <f>[1]!s_stm07_is($C$6,"W07448690",X6,1,1000000)</f>
        <v>475214</v>
      </c>
      <c r="Y68" s="85">
        <f>[1]!s_stm07_is($C$6,"W07448690",Y6,1,1000000)</f>
        <v>131017</v>
      </c>
      <c r="Z68" s="85">
        <f>[1]!s_stm07_is($C$6,"W07448690",Z6,1,1000000)</f>
        <v>265486</v>
      </c>
      <c r="AA68" s="85">
        <f>[1]!s_stm07_is($C$6,"W07448690",AA6,1,1000000)</f>
        <v>401473</v>
      </c>
      <c r="AB68" s="85">
        <f>[1]!s_stm07_is($C$6,"W07448690",AB6,1,1000000)</f>
        <v>536945</v>
      </c>
      <c r="AC68" s="85">
        <f>[1]!s_stm07_is($C$6,"W07448690",AC6,1,1000000)</f>
        <v>147760</v>
      </c>
      <c r="AD68" s="85">
        <f>[1]!s_stm07_is($C$6,"W07448690",AD6,1,1000000)</f>
        <v>298607</v>
      </c>
      <c r="AE68" s="85">
        <f>[1]!s_stm07_is($C$6,"W07448690",AE6,1,1000000)</f>
        <v>441917</v>
      </c>
      <c r="AF68" s="85">
        <f>[1]!s_stm07_is($C$6,"W07448690",AF6,1,1000000)</f>
        <v>589637</v>
      </c>
      <c r="AG68" s="85">
        <f>[1]!s_stm07_is($C$6,"W07448690",AG6,1,1000000)</f>
        <v>162633</v>
      </c>
      <c r="AH68" s="85">
        <f>[1]!s_stm07_is($C$6,"W07448690",AH6,1,1000000)</f>
        <v>328425</v>
      </c>
      <c r="AI68" s="85">
        <f>[1]!s_stm07_is($C$6,"W07448690",AI6,1,1000000)</f>
        <v>488589</v>
      </c>
      <c r="AJ68" s="85">
        <f>[1]!s_stm07_is($C$6,"W07448690",AJ6,1,1000000)</f>
        <v>658892</v>
      </c>
      <c r="AK68" s="85">
        <f>[1]!s_stm07_is($C$6,"W07448690",AK6,1,1000000)</f>
        <v>181164</v>
      </c>
      <c r="AL68" s="85">
        <f>[1]!s_stm07_is($C$6,"W07448690",AL6,1,1000000)</f>
        <v>356242</v>
      </c>
      <c r="AM68" s="85">
        <f>[1]!s_stm07_is($C$6,"W07448690",AM6,1,1000000)</f>
        <v>524628</v>
      </c>
      <c r="AN68" s="85">
        <f>[1]!s_stm07_is($C$6,"W07448690",AN6,1,1000000)</f>
        <v>697647</v>
      </c>
      <c r="AO68" s="85">
        <f>[1]!s_stm07_is($C$6,"W07448690",AO6,1,1000000)</f>
        <v>193889</v>
      </c>
      <c r="AP68" s="85">
        <f>[1]!s_stm07_is($C$6,"W07448690",AP6,1,1000000)</f>
        <v>357670</v>
      </c>
      <c r="AQ68" s="85">
        <f>[1]!s_stm07_is($C$6,"W07448690",AQ6,1,1000000)</f>
        <v>517774</v>
      </c>
      <c r="AR68" s="85">
        <f>[1]!s_stm07_is($C$6,"W07448690",AR6,1,1000000)</f>
        <v>675891</v>
      </c>
      <c r="AS68" s="85">
        <f>[1]!s_stm07_is($C$6,"W07448690",AS6,1,1000000)</f>
        <v>189525</v>
      </c>
      <c r="AT68" s="85">
        <f>[1]!s_stm07_is($C$6,"W07448690",AT6,1,1000000)</f>
        <v>362151</v>
      </c>
    </row>
    <row r="69" spans="2:46" ht="13.5">
      <c r="C69" s="1" t="s">
        <v>93</v>
      </c>
      <c r="D69" s="53">
        <f t="shared" ref="D69:AR69" si="7">D70+D71</f>
        <v>163118</v>
      </c>
      <c r="E69" s="53">
        <f t="shared" si="7"/>
        <v>48102</v>
      </c>
      <c r="F69" s="53">
        <f t="shared" si="7"/>
        <v>102209</v>
      </c>
      <c r="G69" s="53">
        <f t="shared" si="7"/>
        <v>159705</v>
      </c>
      <c r="H69" s="53">
        <f t="shared" si="7"/>
        <v>224465</v>
      </c>
      <c r="I69" s="53">
        <f t="shared" si="7"/>
        <v>66287</v>
      </c>
      <c r="J69" s="53">
        <f t="shared" si="7"/>
        <v>131785</v>
      </c>
      <c r="K69" s="53">
        <f t="shared" si="7"/>
        <v>196567</v>
      </c>
      <c r="L69" s="53">
        <f t="shared" si="7"/>
        <v>263037</v>
      </c>
      <c r="M69" s="53">
        <f t="shared" si="7"/>
        <v>57748</v>
      </c>
      <c r="N69" s="53">
        <f t="shared" si="7"/>
        <v>116038</v>
      </c>
      <c r="O69" s="53">
        <f t="shared" si="7"/>
        <v>178249</v>
      </c>
      <c r="P69" s="53">
        <f t="shared" si="7"/>
        <v>245821</v>
      </c>
      <c r="Q69" s="53">
        <f t="shared" si="7"/>
        <v>68401</v>
      </c>
      <c r="R69" s="53">
        <f t="shared" si="7"/>
        <v>143312</v>
      </c>
      <c r="S69" s="53">
        <f t="shared" si="7"/>
        <v>221663</v>
      </c>
      <c r="T69" s="53">
        <f t="shared" si="7"/>
        <v>303749</v>
      </c>
      <c r="U69" s="53">
        <f t="shared" si="7"/>
        <v>85376</v>
      </c>
      <c r="V69" s="53">
        <f t="shared" si="7"/>
        <v>174504</v>
      </c>
      <c r="W69" s="53">
        <f t="shared" si="7"/>
        <v>267087</v>
      </c>
      <c r="X69" s="53">
        <f t="shared" si="7"/>
        <v>362764</v>
      </c>
      <c r="Y69" s="53">
        <f t="shared" si="7"/>
        <v>98816</v>
      </c>
      <c r="Z69" s="53">
        <f t="shared" si="7"/>
        <v>204058</v>
      </c>
      <c r="AA69" s="53">
        <f t="shared" si="7"/>
        <v>311369</v>
      </c>
      <c r="AB69" s="53">
        <f t="shared" si="7"/>
        <v>417828</v>
      </c>
      <c r="AC69" s="53">
        <f t="shared" si="7"/>
        <v>106717</v>
      </c>
      <c r="AD69" s="53">
        <f t="shared" si="7"/>
        <v>215889</v>
      </c>
      <c r="AE69" s="53">
        <f t="shared" si="7"/>
        <v>327636</v>
      </c>
      <c r="AF69" s="53">
        <f t="shared" si="7"/>
        <v>443335</v>
      </c>
      <c r="AG69" s="53">
        <f t="shared" si="7"/>
        <v>115825</v>
      </c>
      <c r="AH69" s="53">
        <f t="shared" si="7"/>
        <v>237607</v>
      </c>
      <c r="AI69" s="53">
        <f t="shared" si="7"/>
        <v>362934</v>
      </c>
      <c r="AJ69" s="53">
        <f t="shared" si="7"/>
        <v>493522</v>
      </c>
      <c r="AK69" s="53">
        <f t="shared" si="7"/>
        <v>125283</v>
      </c>
      <c r="AL69" s="53">
        <f t="shared" si="7"/>
        <v>252087</v>
      </c>
      <c r="AM69" s="53">
        <f t="shared" si="7"/>
        <v>379945</v>
      </c>
      <c r="AN69" s="53">
        <f t="shared" si="7"/>
        <v>507867</v>
      </c>
      <c r="AO69" s="53">
        <f t="shared" si="7"/>
        <v>118810</v>
      </c>
      <c r="AP69" s="53">
        <f t="shared" si="7"/>
        <v>234280</v>
      </c>
      <c r="AQ69" s="53">
        <f t="shared" si="7"/>
        <v>351358</v>
      </c>
      <c r="AR69" s="53">
        <f t="shared" si="7"/>
        <v>471846</v>
      </c>
      <c r="AS69" s="53">
        <f>AS70+AS71</f>
        <v>121970</v>
      </c>
      <c r="AT69" s="53">
        <f>AT70+AT71</f>
        <v>250922</v>
      </c>
    </row>
    <row r="70" spans="2:46" ht="13.5">
      <c r="C70" s="1" t="s">
        <v>94</v>
      </c>
      <c r="D70" s="85">
        <f>[1]!s_stm07_is($C$6,"W66665549",D6,1,1000000)</f>
        <v>272941</v>
      </c>
      <c r="E70" s="85">
        <f>[1]!s_stm07_is($C$6,"W66665549",E6,1,1000000)</f>
        <v>78476</v>
      </c>
      <c r="F70" s="85">
        <f>[1]!s_stm07_is($C$6,"W66665549",F6,1,1000000)</f>
        <v>163798</v>
      </c>
      <c r="G70" s="85">
        <f>[1]!s_stm07_is($C$6,"W66665549",G6,1,1000000)</f>
        <v>256255</v>
      </c>
      <c r="H70" s="85">
        <f>[1]!s_stm07_is($C$6,"W66665549",H6,1,1000000)</f>
        <v>357287</v>
      </c>
      <c r="I70" s="85">
        <f>[1]!s_stm07_is($C$6,"W66665549",I6,1,1000000)</f>
        <v>105609</v>
      </c>
      <c r="J70" s="85">
        <f>[1]!s_stm07_is($C$6,"W66665549",J6,1,1000000)</f>
        <v>215011</v>
      </c>
      <c r="K70" s="85">
        <f>[1]!s_stm07_is($C$6,"W66665549",K6,1,1000000)</f>
        <v>327426</v>
      </c>
      <c r="L70" s="85">
        <f>[1]!s_stm07_is($C$6,"W66665549",L6,1,1000000)</f>
        <v>440574</v>
      </c>
      <c r="M70" s="85">
        <f>[1]!s_stm07_is($C$6,"W66665549",M6,1,1000000)</f>
        <v>100066</v>
      </c>
      <c r="N70" s="85">
        <f>[1]!s_stm07_is($C$6,"W66665549",N6,1,1000000)</f>
        <v>199277</v>
      </c>
      <c r="O70" s="85">
        <f>[1]!s_stm07_is($C$6,"W66665549",O6,1,1000000)</f>
        <v>300819</v>
      </c>
      <c r="P70" s="85">
        <f>[1]!s_stm07_is($C$6,"W66665549",P6,1,1000000)</f>
        <v>405878</v>
      </c>
      <c r="Q70" s="85">
        <f>[1]!s_stm07_is($C$6,"W66665549",Q6,1,1000000)</f>
        <v>106036</v>
      </c>
      <c r="R70" s="85">
        <f>[1]!s_stm07_is($C$6,"W66665549",R6,1,1000000)</f>
        <v>219865</v>
      </c>
      <c r="S70" s="85">
        <f>[1]!s_stm07_is($C$6,"W66665549",S6,1,1000000)</f>
        <v>338818</v>
      </c>
      <c r="T70" s="85">
        <f>[1]!s_stm07_is($C$6,"W66665549",T6,1,1000000)</f>
        <v>462762</v>
      </c>
      <c r="U70" s="85">
        <f>[1]!s_stm07_is($C$6,"W66665549",U6,1,1000000)</f>
        <v>130893</v>
      </c>
      <c r="V70" s="85">
        <f>[1]!s_stm07_is($C$6,"W66665549",V6,1,1000000)</f>
        <v>272719</v>
      </c>
      <c r="W70" s="85">
        <f>[1]!s_stm07_is($C$6,"W66665549",W6,1,1000000)</f>
        <v>426187</v>
      </c>
      <c r="X70" s="85">
        <f>[1]!s_stm07_is($C$6,"W66665549",X6,1,1000000)</f>
        <v>589580</v>
      </c>
      <c r="Y70" s="85">
        <f>[1]!s_stm07_is($C$6,"W66665549",Y6,1,1000000)</f>
        <v>174348</v>
      </c>
      <c r="Z70" s="85">
        <f>[1]!s_stm07_is($C$6,"W66665549",Z6,1,1000000)</f>
        <v>354522</v>
      </c>
      <c r="AA70" s="85">
        <f>[1]!s_stm07_is($C$6,"W66665549",AA6,1,1000000)</f>
        <v>537317</v>
      </c>
      <c r="AB70" s="85">
        <f>[1]!s_stm07_is($C$6,"W66665549",AB6,1,1000000)</f>
        <v>721439</v>
      </c>
      <c r="AC70" s="85">
        <f>[1]!s_stm07_is($C$6,"W66665549",AC6,1,1000000)</f>
        <v>184303</v>
      </c>
      <c r="AD70" s="85">
        <f>[1]!s_stm07_is($C$6,"W66665549",AD6,1,1000000)</f>
        <v>372507</v>
      </c>
      <c r="AE70" s="85">
        <f>[1]!s_stm07_is($C$6,"W66665549",AE6,1,1000000)</f>
        <v>566769</v>
      </c>
      <c r="AF70" s="85">
        <f>[1]!s_stm07_is($C$6,"W66665549",AF6,1,1000000)</f>
        <v>767111</v>
      </c>
      <c r="AG70" s="85">
        <f>[1]!s_stm07_is($C$6,"W66665549",AG6,1,1000000)</f>
        <v>203145</v>
      </c>
      <c r="AH70" s="85">
        <f>[1]!s_stm07_is($C$6,"W66665549",AH6,1,1000000)</f>
        <v>412613</v>
      </c>
      <c r="AI70" s="85">
        <f>[1]!s_stm07_is($C$6,"W66665549",AI6,1,1000000)</f>
        <v>627651</v>
      </c>
      <c r="AJ70" s="85">
        <f>[1]!s_stm07_is($C$6,"W66665549",AJ6,1,1000000)</f>
        <v>849879</v>
      </c>
      <c r="AK70" s="85">
        <f>[1]!s_stm07_is($C$6,"W66665549",AK6,1,1000000)</f>
        <v>216836</v>
      </c>
      <c r="AL70" s="85">
        <f>[1]!s_stm07_is($C$6,"W66665549",AL6,1,1000000)</f>
        <v>437295</v>
      </c>
      <c r="AM70" s="85">
        <f>[1]!s_stm07_is($C$6,"W66665549",AM6,1,1000000)</f>
        <v>656988</v>
      </c>
      <c r="AN70" s="85">
        <f>[1]!s_stm07_is($C$6,"W66665549",AN6,1,1000000)</f>
        <v>871779</v>
      </c>
      <c r="AO70" s="85">
        <f>[1]!s_stm07_is($C$6,"W66665549",AO6,1,1000000)</f>
        <v>200475</v>
      </c>
      <c r="AP70" s="85">
        <f>[1]!s_stm07_is($C$6,"W66665549",AP6,1,1000000)</f>
        <v>395228</v>
      </c>
      <c r="AQ70" s="85">
        <f>[1]!s_stm07_is($C$6,"W66665549",AQ6,1,1000000)</f>
        <v>590694</v>
      </c>
      <c r="AR70" s="85">
        <f>[1]!s_stm07_is($C$6,"W66665549",AR6,1,1000000)</f>
        <v>791480</v>
      </c>
      <c r="AS70" s="85">
        <f>[1]!s_stm07_is($C$6,"W66665549",AS6,1,1000000)</f>
        <v>203987</v>
      </c>
      <c r="AT70" s="85">
        <f>[1]!s_stm07_is($C$6,"W66665549",AT6,1,1000000)</f>
        <v>418353</v>
      </c>
    </row>
    <row r="71" spans="2:46" s="86" customFormat="1" ht="13.5">
      <c r="C71" s="86" t="s">
        <v>95</v>
      </c>
      <c r="D71" s="87">
        <f>0-[1]!s_stm07_is($C$6,"W62987874",D6,1,1000000)</f>
        <v>-109823</v>
      </c>
      <c r="E71" s="87">
        <f>0-[1]!s_stm07_is($C$6,"W62987874",E6,1,1000000)</f>
        <v>-30374</v>
      </c>
      <c r="F71" s="87">
        <f>0-[1]!s_stm07_is($C$6,"W62987874",F6,1,1000000)</f>
        <v>-61589</v>
      </c>
      <c r="G71" s="87">
        <f>0-[1]!s_stm07_is($C$6,"W62987874",G6,1,1000000)</f>
        <v>-96550</v>
      </c>
      <c r="H71" s="87">
        <f>0-[1]!s_stm07_is($C$6,"W62987874",H6,1,1000000)</f>
        <v>-132822</v>
      </c>
      <c r="I71" s="87">
        <f>0-[1]!s_stm07_is($C$6,"W62987874",I6,1,1000000)</f>
        <v>-39322</v>
      </c>
      <c r="J71" s="87">
        <f>0-[1]!s_stm07_is($C$6,"W62987874",J6,1,1000000)</f>
        <v>-83226</v>
      </c>
      <c r="K71" s="87">
        <f>0-[1]!s_stm07_is($C$6,"W62987874",K6,1,1000000)</f>
        <v>-130859</v>
      </c>
      <c r="L71" s="87">
        <f>0-[1]!s_stm07_is($C$6,"W62987874",L6,1,1000000)</f>
        <v>-177537</v>
      </c>
      <c r="M71" s="87">
        <f>0-[1]!s_stm07_is($C$6,"W62987874",M6,1,1000000)</f>
        <v>-42318</v>
      </c>
      <c r="N71" s="87">
        <f>0-[1]!s_stm07_is($C$6,"W62987874",N6,1,1000000)</f>
        <v>-83239</v>
      </c>
      <c r="O71" s="87">
        <f>0-[1]!s_stm07_is($C$6,"W62987874",O6,1,1000000)</f>
        <v>-122570</v>
      </c>
      <c r="P71" s="87">
        <f>0-[1]!s_stm07_is($C$6,"W62987874",P6,1,1000000)</f>
        <v>-160057</v>
      </c>
      <c r="Q71" s="87">
        <f>0-[1]!s_stm07_is($C$6,"W62987874",Q6,1,1000000)</f>
        <v>-37635</v>
      </c>
      <c r="R71" s="87">
        <f>0-[1]!s_stm07_is($C$6,"W62987874",R6,1,1000000)</f>
        <v>-76553</v>
      </c>
      <c r="S71" s="87">
        <f>0-[1]!s_stm07_is($C$6,"W62987874",S6,1,1000000)</f>
        <v>-117155</v>
      </c>
      <c r="T71" s="87">
        <f>0-[1]!s_stm07_is($C$6,"W62987874",T6,1,1000000)</f>
        <v>-159013</v>
      </c>
      <c r="U71" s="87">
        <f>0-[1]!s_stm07_is($C$6,"W62987874",U6,1,1000000)</f>
        <v>-45517</v>
      </c>
      <c r="V71" s="87">
        <f>0-[1]!s_stm07_is($C$6,"W62987874",V6,1,1000000)</f>
        <v>-98215</v>
      </c>
      <c r="W71" s="87">
        <f>0-[1]!s_stm07_is($C$6,"W62987874",W6,1,1000000)</f>
        <v>-159100</v>
      </c>
      <c r="X71" s="87">
        <f>0-[1]!s_stm07_is($C$6,"W62987874",X6,1,1000000)</f>
        <v>-226816</v>
      </c>
      <c r="Y71" s="87">
        <f>0-[1]!s_stm07_is($C$6,"W62987874",Y6,1,1000000)</f>
        <v>-75532</v>
      </c>
      <c r="Z71" s="87">
        <f>0-[1]!s_stm07_is($C$6,"W62987874",Z6,1,1000000)</f>
        <v>-150464</v>
      </c>
      <c r="AA71" s="87">
        <f>0-[1]!s_stm07_is($C$6,"W62987874",AA6,1,1000000)</f>
        <v>-225948</v>
      </c>
      <c r="AB71" s="87">
        <f>0-[1]!s_stm07_is($C$6,"W62987874",AB6,1,1000000)</f>
        <v>-303611</v>
      </c>
      <c r="AC71" s="87">
        <f>0-[1]!s_stm07_is($C$6,"W62987874",AC6,1,1000000)</f>
        <v>-77586</v>
      </c>
      <c r="AD71" s="87">
        <f>0-[1]!s_stm07_is($C$6,"W62987874",AD6,1,1000000)</f>
        <v>-156618</v>
      </c>
      <c r="AE71" s="87">
        <f>0-[1]!s_stm07_is($C$6,"W62987874",AE6,1,1000000)</f>
        <v>-239133</v>
      </c>
      <c r="AF71" s="87">
        <f>0-[1]!s_stm07_is($C$6,"W62987874",AF6,1,1000000)</f>
        <v>-323776</v>
      </c>
      <c r="AG71" s="87">
        <f>0-[1]!s_stm07_is($C$6,"W62987874",AG6,1,1000000)</f>
        <v>-87320</v>
      </c>
      <c r="AH71" s="87">
        <f>0-[1]!s_stm07_is($C$6,"W62987874",AH6,1,1000000)</f>
        <v>-175006</v>
      </c>
      <c r="AI71" s="87">
        <f>0-[1]!s_stm07_is($C$6,"W62987874",AI6,1,1000000)</f>
        <v>-264717</v>
      </c>
      <c r="AJ71" s="87">
        <f>0-[1]!s_stm07_is($C$6,"W62987874",AJ6,1,1000000)</f>
        <v>-356357</v>
      </c>
      <c r="AK71" s="87">
        <f>0-[1]!s_stm07_is($C$6,"W62987874",AK6,1,1000000)</f>
        <v>-91553</v>
      </c>
      <c r="AL71" s="87">
        <f>0-[1]!s_stm07_is($C$6,"W62987874",AL6,1,1000000)</f>
        <v>-185208</v>
      </c>
      <c r="AM71" s="87">
        <f>0-[1]!s_stm07_is($C$6,"W62987874",AM6,1,1000000)</f>
        <v>-277043</v>
      </c>
      <c r="AN71" s="87">
        <f>0-[1]!s_stm07_is($C$6,"W62987874",AN6,1,1000000)</f>
        <v>-363912</v>
      </c>
      <c r="AO71" s="87">
        <f>0-[1]!s_stm07_is($C$6,"W62987874",AO6,1,1000000)</f>
        <v>-81665</v>
      </c>
      <c r="AP71" s="87">
        <f>0-[1]!s_stm07_is($C$6,"W62987874",AP6,1,1000000)</f>
        <v>-160948</v>
      </c>
      <c r="AQ71" s="87">
        <f>0-[1]!s_stm07_is($C$6,"W62987874",AQ6,1,1000000)</f>
        <v>-239336</v>
      </c>
      <c r="AR71" s="87">
        <f>0-[1]!s_stm07_is($C$6,"W62987874",AR6,1,1000000)</f>
        <v>-319634</v>
      </c>
      <c r="AS71" s="87">
        <f>0-[1]!s_stm07_is($C$6,"W62987874",AS6,1,1000000)</f>
        <v>-82017</v>
      </c>
      <c r="AT71" s="87">
        <f>0-[1]!s_stm07_is($C$6,"W62987874",AT6,1,1000000)</f>
        <v>-167431</v>
      </c>
    </row>
    <row r="72" spans="2:46" ht="13.5">
      <c r="C72" s="88" t="s">
        <v>96</v>
      </c>
      <c r="D72" s="89">
        <f>D73+D76</f>
        <v>15771</v>
      </c>
      <c r="E72" s="89">
        <f t="shared" ref="E72:AR72" si="8">E73+E76</f>
        <v>6418</v>
      </c>
      <c r="F72" s="89">
        <f t="shared" si="8"/>
        <v>14283</v>
      </c>
      <c r="G72" s="89">
        <f t="shared" si="8"/>
        <v>22669</v>
      </c>
      <c r="H72" s="89">
        <f t="shared" si="8"/>
        <v>29692</v>
      </c>
      <c r="I72" s="89">
        <f t="shared" si="8"/>
        <v>9353</v>
      </c>
      <c r="J72" s="89">
        <f t="shared" si="8"/>
        <v>23222</v>
      </c>
      <c r="K72" s="89">
        <f t="shared" si="8"/>
        <v>35150</v>
      </c>
      <c r="L72" s="89">
        <f t="shared" si="8"/>
        <v>46721</v>
      </c>
      <c r="M72" s="89">
        <f t="shared" si="8"/>
        <v>15139</v>
      </c>
      <c r="N72" s="89">
        <f t="shared" si="8"/>
        <v>32314</v>
      </c>
      <c r="O72" s="89">
        <f t="shared" si="8"/>
        <v>48385</v>
      </c>
      <c r="P72" s="89">
        <f t="shared" si="8"/>
        <v>63633</v>
      </c>
      <c r="Q72" s="89">
        <f t="shared" si="8"/>
        <v>18937</v>
      </c>
      <c r="R72" s="89">
        <f t="shared" si="8"/>
        <v>38396</v>
      </c>
      <c r="S72" s="89">
        <f t="shared" si="8"/>
        <v>57027</v>
      </c>
      <c r="T72" s="89">
        <f t="shared" si="8"/>
        <v>77072</v>
      </c>
      <c r="U72" s="89">
        <f t="shared" si="8"/>
        <v>28441</v>
      </c>
      <c r="V72" s="89">
        <f t="shared" si="8"/>
        <v>58184</v>
      </c>
      <c r="W72" s="89">
        <f t="shared" si="8"/>
        <v>84642</v>
      </c>
      <c r="X72" s="89">
        <f t="shared" si="8"/>
        <v>112450</v>
      </c>
      <c r="Y72" s="89">
        <f t="shared" si="8"/>
        <v>32201</v>
      </c>
      <c r="Z72" s="89">
        <f t="shared" si="8"/>
        <v>61428</v>
      </c>
      <c r="AA72" s="89">
        <f t="shared" si="8"/>
        <v>90104</v>
      </c>
      <c r="AB72" s="89">
        <f t="shared" si="8"/>
        <v>119117</v>
      </c>
      <c r="AC72" s="89">
        <f t="shared" si="8"/>
        <v>41043</v>
      </c>
      <c r="AD72" s="89">
        <f t="shared" si="8"/>
        <v>82718</v>
      </c>
      <c r="AE72" s="89">
        <f t="shared" si="8"/>
        <v>114281</v>
      </c>
      <c r="AF72" s="89">
        <f t="shared" si="8"/>
        <v>146302</v>
      </c>
      <c r="AG72" s="89">
        <f t="shared" si="8"/>
        <v>46808</v>
      </c>
      <c r="AH72" s="89">
        <f t="shared" si="8"/>
        <v>90818</v>
      </c>
      <c r="AI72" s="89">
        <f t="shared" si="8"/>
        <v>125655</v>
      </c>
      <c r="AJ72" s="89">
        <f t="shared" si="8"/>
        <v>165370</v>
      </c>
      <c r="AK72" s="89">
        <f t="shared" si="8"/>
        <v>55881</v>
      </c>
      <c r="AL72" s="89">
        <f t="shared" si="8"/>
        <v>104155</v>
      </c>
      <c r="AM72" s="89">
        <f t="shared" si="8"/>
        <v>144683</v>
      </c>
      <c r="AN72" s="89">
        <f t="shared" si="8"/>
        <v>189780</v>
      </c>
      <c r="AO72" s="89">
        <f t="shared" si="8"/>
        <v>75079</v>
      </c>
      <c r="AP72" s="89">
        <f t="shared" si="8"/>
        <v>123390</v>
      </c>
      <c r="AQ72" s="89">
        <f t="shared" si="8"/>
        <v>166416</v>
      </c>
      <c r="AR72" s="89">
        <f t="shared" si="8"/>
        <v>204045</v>
      </c>
      <c r="AS72" s="89">
        <f>AS73+AS76</f>
        <v>67555</v>
      </c>
      <c r="AT72" s="89">
        <f>AT73+AT76</f>
        <v>111229</v>
      </c>
    </row>
    <row r="73" spans="2:46" ht="13.5">
      <c r="C73" s="1" t="s">
        <v>97</v>
      </c>
      <c r="D73" s="53">
        <f>D74-D75</f>
        <v>20714</v>
      </c>
      <c r="E73" s="53">
        <f t="shared" ref="E73:AR73" si="9">E74+E75</f>
        <v>6470</v>
      </c>
      <c r="F73" s="53">
        <f t="shared" si="9"/>
        <v>14868</v>
      </c>
      <c r="G73" s="53">
        <f t="shared" si="9"/>
        <v>24284</v>
      </c>
      <c r="H73" s="53">
        <f t="shared" si="9"/>
        <v>34384</v>
      </c>
      <c r="I73" s="53">
        <f t="shared" si="9"/>
        <v>12057</v>
      </c>
      <c r="J73" s="53">
        <f t="shared" si="9"/>
        <v>24480</v>
      </c>
      <c r="K73" s="53">
        <f t="shared" si="9"/>
        <v>34583</v>
      </c>
      <c r="L73" s="53">
        <f t="shared" si="9"/>
        <v>44002</v>
      </c>
      <c r="M73" s="53">
        <f t="shared" si="9"/>
        <v>13548</v>
      </c>
      <c r="N73" s="53">
        <f t="shared" si="9"/>
        <v>27744</v>
      </c>
      <c r="O73" s="53">
        <f t="shared" si="9"/>
        <v>41061</v>
      </c>
      <c r="P73" s="53">
        <f t="shared" si="9"/>
        <v>55147</v>
      </c>
      <c r="Q73" s="53">
        <f t="shared" si="9"/>
        <v>18256</v>
      </c>
      <c r="R73" s="53">
        <f t="shared" si="9"/>
        <v>36889</v>
      </c>
      <c r="S73" s="53">
        <f t="shared" si="9"/>
        <v>54563</v>
      </c>
      <c r="T73" s="53">
        <f t="shared" si="9"/>
        <v>72840</v>
      </c>
      <c r="U73" s="53">
        <f t="shared" si="9"/>
        <v>25927</v>
      </c>
      <c r="V73" s="53">
        <f t="shared" si="9"/>
        <v>53791</v>
      </c>
      <c r="W73" s="53">
        <f t="shared" si="9"/>
        <v>78295</v>
      </c>
      <c r="X73" s="53">
        <f t="shared" si="9"/>
        <v>101550</v>
      </c>
      <c r="Y73" s="53">
        <f t="shared" si="9"/>
        <v>28622</v>
      </c>
      <c r="Z73" s="53">
        <f t="shared" si="9"/>
        <v>54804</v>
      </c>
      <c r="AA73" s="53">
        <f t="shared" si="9"/>
        <v>79687</v>
      </c>
      <c r="AB73" s="53">
        <f t="shared" si="9"/>
        <v>106064</v>
      </c>
      <c r="AC73" s="53">
        <f t="shared" si="9"/>
        <v>34185</v>
      </c>
      <c r="AD73" s="53">
        <f t="shared" si="9"/>
        <v>67382</v>
      </c>
      <c r="AE73" s="53">
        <f t="shared" si="9"/>
        <v>95503</v>
      </c>
      <c r="AF73" s="53">
        <f t="shared" si="9"/>
        <v>122326</v>
      </c>
      <c r="AG73" s="53">
        <f t="shared" si="9"/>
        <v>37682</v>
      </c>
      <c r="AH73" s="53">
        <f t="shared" si="9"/>
        <v>73228</v>
      </c>
      <c r="AI73" s="53">
        <f t="shared" si="9"/>
        <v>100885</v>
      </c>
      <c r="AJ73" s="53">
        <f t="shared" si="9"/>
        <v>132497</v>
      </c>
      <c r="AK73" s="53">
        <f t="shared" si="9"/>
        <v>37210</v>
      </c>
      <c r="AL73" s="53">
        <f t="shared" si="9"/>
        <v>77120</v>
      </c>
      <c r="AM73" s="53">
        <f t="shared" si="9"/>
        <v>111183</v>
      </c>
      <c r="AN73" s="53">
        <f t="shared" si="9"/>
        <v>143391</v>
      </c>
      <c r="AO73" s="53">
        <f t="shared" si="9"/>
        <v>43485</v>
      </c>
      <c r="AP73" s="53">
        <f t="shared" si="9"/>
        <v>81715</v>
      </c>
      <c r="AQ73" s="53">
        <f t="shared" si="9"/>
        <v>113748</v>
      </c>
      <c r="AR73" s="53">
        <f t="shared" si="9"/>
        <v>144973</v>
      </c>
      <c r="AS73" s="53">
        <f>AS74+AS75</f>
        <v>40958</v>
      </c>
      <c r="AT73" s="53">
        <f>AT74+AT75</f>
        <v>76670</v>
      </c>
    </row>
    <row r="74" spans="2:46" ht="13.5">
      <c r="C74" s="1" t="s">
        <v>98</v>
      </c>
      <c r="D74" s="90">
        <f>[1]!s_stm07_is($C$6,"W68082914",D6,1,1000000)</f>
        <v>18529</v>
      </c>
      <c r="E74" s="90">
        <f>[1]!s_stm07_is($C$6,"W68082914",E6,1,1000000)</f>
        <v>6993</v>
      </c>
      <c r="F74" s="90">
        <f>[1]!s_stm07_is($C$6,"W68082914",F6,1,1000000)</f>
        <v>16111</v>
      </c>
      <c r="G74" s="90">
        <f>[1]!s_stm07_is($C$6,"W68082914",G6,1,1000000)</f>
        <v>26315</v>
      </c>
      <c r="H74" s="90">
        <f>[1]!s_stm07_is($C$6,"W68082914",H6,1,1000000)</f>
        <v>37439</v>
      </c>
      <c r="I74" s="90">
        <f>[1]!s_stm07_is($C$6,"W68082914",I6,1,1000000)</f>
        <v>12784</v>
      </c>
      <c r="J74" s="90">
        <f>[1]!s_stm07_is($C$6,"W68082914",J6,1,1000000)</f>
        <v>25470</v>
      </c>
      <c r="K74" s="90">
        <f>[1]!s_stm07_is($C$6,"W68082914",K6,1,1000000)</f>
        <v>36313</v>
      </c>
      <c r="L74" s="90">
        <f>[1]!s_stm07_is($C$6,"W68082914",L6,1,1000000)</f>
        <v>46711</v>
      </c>
      <c r="M74" s="90">
        <f>[1]!s_stm07_is($C$6,"W68082914",M6,1,1000000)</f>
        <v>14239</v>
      </c>
      <c r="N74" s="90">
        <f>[1]!s_stm07_is($C$6,"W68082914",N6,1,1000000)</f>
        <v>29291</v>
      </c>
      <c r="O74" s="90">
        <f>[1]!s_stm07_is($C$6,"W68082914",O6,1,1000000)</f>
        <v>43642</v>
      </c>
      <c r="P74" s="90">
        <f>[1]!s_stm07_is($C$6,"W68082914",P6,1,1000000)</f>
        <v>59042</v>
      </c>
      <c r="Q74" s="90">
        <f>[1]!s_stm07_is($C$6,"W68082914",Q6,1,1000000)</f>
        <v>19281</v>
      </c>
      <c r="R74" s="90">
        <f>[1]!s_stm07_is($C$6,"W68082914",R6,1,1000000)</f>
        <v>39055</v>
      </c>
      <c r="S74" s="90">
        <f>[1]!s_stm07_is($C$6,"W68082914",S6,1,1000000)</f>
        <v>58029</v>
      </c>
      <c r="T74" s="90">
        <f>[1]!s_stm07_is($C$6,"W68082914",T6,1,1000000)</f>
        <v>78008</v>
      </c>
      <c r="U74" s="90">
        <f>[1]!s_stm07_is($C$6,"W68082914",U6,1,1000000)</f>
        <v>27326</v>
      </c>
      <c r="V74" s="90">
        <f>[1]!s_stm07_is($C$6,"W68082914",V6,1,1000000)</f>
        <v>56844</v>
      </c>
      <c r="W74" s="90">
        <f>[1]!s_stm07_is($C$6,"W68082914",W6,1,1000000)</f>
        <v>83273</v>
      </c>
      <c r="X74" s="90">
        <f>[1]!s_stm07_is($C$6,"W68082914",X6,1,1000000)</f>
        <v>109077</v>
      </c>
      <c r="Y74" s="90">
        <f>[1]!s_stm07_is($C$6,"W68082914",Y6,1,1000000)</f>
        <v>30526</v>
      </c>
      <c r="Z74" s="90">
        <f>[1]!s_stm07_is($C$6,"W68082914",Z6,1,1000000)</f>
        <v>58836</v>
      </c>
      <c r="AA74" s="90">
        <f>[1]!s_stm07_is($C$6,"W68082914",AA6,1,1000000)</f>
        <v>86184</v>
      </c>
      <c r="AB74" s="90">
        <f>[1]!s_stm07_is($C$6,"W68082914",AB6,1,1000000)</f>
        <v>115881</v>
      </c>
      <c r="AC74" s="90">
        <f>[1]!s_stm07_is($C$6,"W68082914",AC6,1,1000000)</f>
        <v>36629</v>
      </c>
      <c r="AD74" s="90">
        <f>[1]!s_stm07_is($C$6,"W68082914",AD6,1,1000000)</f>
        <v>72512</v>
      </c>
      <c r="AE74" s="90">
        <f>[1]!s_stm07_is($C$6,"W68082914",AE6,1,1000000)</f>
        <v>103698</v>
      </c>
      <c r="AF74" s="90">
        <f>[1]!s_stm07_is($C$6,"W68082914",AF6,1,1000000)</f>
        <v>134550</v>
      </c>
      <c r="AG74" s="90">
        <f>[1]!s_stm07_is($C$6,"W68082914",AG6,1,1000000)</f>
        <v>40550</v>
      </c>
      <c r="AH74" s="90">
        <f>[1]!s_stm07_is($C$6,"W68082914",AH6,1,1000000)</f>
        <v>79386</v>
      </c>
      <c r="AI74" s="90">
        <f>[1]!s_stm07_is($C$6,"W68082914",AI6,1,1000000)</f>
        <v>110598</v>
      </c>
      <c r="AJ74" s="90">
        <f>[1]!s_stm07_is($C$6,"W68082914",AJ6,1,1000000)</f>
        <v>146678</v>
      </c>
      <c r="AK74" s="90">
        <f>[1]!s_stm07_is($C$6,"W68082914",AK6,1,1000000)</f>
        <v>40728</v>
      </c>
      <c r="AL74" s="90">
        <f>[1]!s_stm07_is($C$6,"W68082914",AL6,1,1000000)</f>
        <v>85330</v>
      </c>
      <c r="AM74" s="90">
        <f>[1]!s_stm07_is($C$6,"W68082914",AM6,1,1000000)</f>
        <v>123761</v>
      </c>
      <c r="AN74" s="90">
        <f>[1]!s_stm07_is($C$6,"W68082914",AN6,1,1000000)</f>
        <v>161670</v>
      </c>
      <c r="AO74" s="90">
        <f>[1]!s_stm07_is($C$6,"W68082914",AO6,1,1000000)</f>
        <v>47744</v>
      </c>
      <c r="AP74" s="90">
        <f>[1]!s_stm07_is($C$6,"W68082914",AP6,1,1000000)</f>
        <v>90816</v>
      </c>
      <c r="AQ74" s="90">
        <f>[1]!s_stm07_is($C$6,"W68082914",AQ6,1,1000000)</f>
        <v>127797</v>
      </c>
      <c r="AR74" s="90">
        <f>[1]!s_stm07_is($C$6,"W68082914",AR6,1,1000000)</f>
        <v>164714</v>
      </c>
      <c r="AS74" s="90">
        <f>[1]!s_stm07_is($C$6,"W68082914",AS6,1,1000000)</f>
        <v>45090</v>
      </c>
      <c r="AT74" s="90">
        <f>[1]!s_stm07_is($C$6,"W68082914",AT6,1,1000000)</f>
        <v>85402</v>
      </c>
    </row>
    <row r="75" spans="2:46" ht="13.5">
      <c r="C75" s="73" t="s">
        <v>99</v>
      </c>
      <c r="D75" s="91">
        <f>0-[1]!s_stm07_is($C$6,"W62767802",D6,1,1000000)</f>
        <v>-2185</v>
      </c>
      <c r="E75" s="91">
        <f>0-[1]!s_stm07_is($C$6,"W62767802",E6,1,1000000)</f>
        <v>-523</v>
      </c>
      <c r="F75" s="91">
        <f>0-[1]!s_stm07_is($C$6,"W62767802",F6,1,1000000)</f>
        <v>-1243</v>
      </c>
      <c r="G75" s="91">
        <f>0-[1]!s_stm07_is($C$6,"W62767802",G6,1,1000000)</f>
        <v>-2031</v>
      </c>
      <c r="H75" s="91">
        <f>0-[1]!s_stm07_is($C$6,"W62767802",H6,1,1000000)</f>
        <v>-3055</v>
      </c>
      <c r="I75" s="91">
        <f>0-[1]!s_stm07_is($C$6,"W62767802",I6,1,1000000)</f>
        <v>-727</v>
      </c>
      <c r="J75" s="91">
        <f>0-[1]!s_stm07_is($C$6,"W62767802",J6,1,1000000)</f>
        <v>-990</v>
      </c>
      <c r="K75" s="91">
        <f>0-[1]!s_stm07_is($C$6,"W62767802",K6,1,1000000)</f>
        <v>-1730</v>
      </c>
      <c r="L75" s="91">
        <f>0-[1]!s_stm07_is($C$6,"W62767802",L6,1,1000000)</f>
        <v>-2709</v>
      </c>
      <c r="M75" s="91">
        <f>0-[1]!s_stm07_is($C$6,"W62767802",M6,1,1000000)</f>
        <v>-691</v>
      </c>
      <c r="N75" s="91">
        <f>0-[1]!s_stm07_is($C$6,"W62767802",N6,1,1000000)</f>
        <v>-1547</v>
      </c>
      <c r="O75" s="91">
        <f>0-[1]!s_stm07_is($C$6,"W62767802",O6,1,1000000)</f>
        <v>-2581</v>
      </c>
      <c r="P75" s="91">
        <f>0-[1]!s_stm07_is($C$6,"W62767802",P6,1,1000000)</f>
        <v>-3895</v>
      </c>
      <c r="Q75" s="91">
        <f>0-[1]!s_stm07_is($C$6,"W62767802",Q6,1,1000000)</f>
        <v>-1025</v>
      </c>
      <c r="R75" s="91">
        <f>0-[1]!s_stm07_is($C$6,"W62767802",R6,1,1000000)</f>
        <v>-2166</v>
      </c>
      <c r="S75" s="91">
        <f>0-[1]!s_stm07_is($C$6,"W62767802",S6,1,1000000)</f>
        <v>-3466</v>
      </c>
      <c r="T75" s="91">
        <f>0-[1]!s_stm07_is($C$6,"W62767802",T6,1,1000000)</f>
        <v>-5168</v>
      </c>
      <c r="U75" s="91">
        <f>0-[1]!s_stm07_is($C$6,"W62767802",U6,1,1000000)</f>
        <v>-1399</v>
      </c>
      <c r="V75" s="91">
        <f>0-[1]!s_stm07_is($C$6,"W62767802",V6,1,1000000)</f>
        <v>-3053</v>
      </c>
      <c r="W75" s="91">
        <f>0-[1]!s_stm07_is($C$6,"W62767802",W6,1,1000000)</f>
        <v>-4978</v>
      </c>
      <c r="X75" s="91">
        <f>0-[1]!s_stm07_is($C$6,"W62767802",X6,1,1000000)</f>
        <v>-7527</v>
      </c>
      <c r="Y75" s="91">
        <f>0-[1]!s_stm07_is($C$6,"W62767802",Y6,1,1000000)</f>
        <v>-1904</v>
      </c>
      <c r="Z75" s="91">
        <f>0-[1]!s_stm07_is($C$6,"W62767802",Z6,1,1000000)</f>
        <v>-4032</v>
      </c>
      <c r="AA75" s="91">
        <f>0-[1]!s_stm07_is($C$6,"W62767802",AA6,1,1000000)</f>
        <v>-6497</v>
      </c>
      <c r="AB75" s="91">
        <f>0-[1]!s_stm07_is($C$6,"W62767802",AB6,1,1000000)</f>
        <v>-9817</v>
      </c>
      <c r="AC75" s="91">
        <f>0-[1]!s_stm07_is($C$6,"W62767802",AC6,1,1000000)</f>
        <v>-2444</v>
      </c>
      <c r="AD75" s="91">
        <f>0-[1]!s_stm07_is($C$6,"W62767802",AD6,1,1000000)</f>
        <v>-5130</v>
      </c>
      <c r="AE75" s="91">
        <f>0-[1]!s_stm07_is($C$6,"W62767802",AE6,1,1000000)</f>
        <v>-8195</v>
      </c>
      <c r="AF75" s="91">
        <f>0-[1]!s_stm07_is($C$6,"W62767802",AF6,1,1000000)</f>
        <v>-12224</v>
      </c>
      <c r="AG75" s="91">
        <f>0-[1]!s_stm07_is($C$6,"W62767802",AG6,1,1000000)</f>
        <v>-2868</v>
      </c>
      <c r="AH75" s="91">
        <f>0-[1]!s_stm07_is($C$6,"W62767802",AH6,1,1000000)</f>
        <v>-6158</v>
      </c>
      <c r="AI75" s="91">
        <f>0-[1]!s_stm07_is($C$6,"W62767802",AI6,1,1000000)</f>
        <v>-9713</v>
      </c>
      <c r="AJ75" s="91">
        <f>0-[1]!s_stm07_is($C$6,"W62767802",AJ6,1,1000000)</f>
        <v>-14181</v>
      </c>
      <c r="AK75" s="91">
        <f>0-[1]!s_stm07_is($C$6,"W62767802",AK6,1,1000000)</f>
        <v>-3518</v>
      </c>
      <c r="AL75" s="91">
        <f>0-[1]!s_stm07_is($C$6,"W62767802",AL6,1,1000000)</f>
        <v>-8210</v>
      </c>
      <c r="AM75" s="91">
        <f>0-[1]!s_stm07_is($C$6,"W62767802",AM6,1,1000000)</f>
        <v>-12578</v>
      </c>
      <c r="AN75" s="91">
        <f>0-[1]!s_stm07_is($C$6,"W62767802",AN6,1,1000000)</f>
        <v>-18279</v>
      </c>
      <c r="AO75" s="91">
        <f>0-[1]!s_stm07_is($C$6,"W62767802",AO6,1,1000000)</f>
        <v>-4259</v>
      </c>
      <c r="AP75" s="91">
        <f>0-[1]!s_stm07_is($C$6,"W62767802",AP6,1,1000000)</f>
        <v>-9101</v>
      </c>
      <c r="AQ75" s="91">
        <f>0-[1]!s_stm07_is($C$6,"W62767802",AQ6,1,1000000)</f>
        <v>-14049</v>
      </c>
      <c r="AR75" s="91">
        <f>0-[1]!s_stm07_is($C$6,"W62767802",AR6,1,1000000)</f>
        <v>-19741</v>
      </c>
      <c r="AS75" s="91">
        <f>0-[1]!s_stm07_is($C$6,"W62767802",AS6,1,1000000)</f>
        <v>-4132</v>
      </c>
      <c r="AT75" s="91">
        <f>0-[1]!s_stm07_is($C$6,"W62767802",AT6,1,1000000)</f>
        <v>-8732</v>
      </c>
    </row>
    <row r="76" spans="2:46" ht="13.5">
      <c r="C76" s="1" t="s">
        <v>100</v>
      </c>
      <c r="D76" s="53">
        <f>D68-D69-D73</f>
        <v>-4943</v>
      </c>
      <c r="E76" s="53">
        <f t="shared" ref="E76:AS76" si="10">E68-E69-E73</f>
        <v>-52</v>
      </c>
      <c r="F76" s="53">
        <f t="shared" si="10"/>
        <v>-585</v>
      </c>
      <c r="G76" s="53">
        <f t="shared" si="10"/>
        <v>-1615</v>
      </c>
      <c r="H76" s="53">
        <f t="shared" si="10"/>
        <v>-4692</v>
      </c>
      <c r="I76" s="53">
        <f t="shared" si="10"/>
        <v>-2704</v>
      </c>
      <c r="J76" s="53">
        <f t="shared" si="10"/>
        <v>-1258</v>
      </c>
      <c r="K76" s="53">
        <f t="shared" si="10"/>
        <v>567</v>
      </c>
      <c r="L76" s="53">
        <f t="shared" si="10"/>
        <v>2719</v>
      </c>
      <c r="M76" s="53">
        <f t="shared" si="10"/>
        <v>1591</v>
      </c>
      <c r="N76" s="53">
        <f t="shared" si="10"/>
        <v>4570</v>
      </c>
      <c r="O76" s="53">
        <f t="shared" si="10"/>
        <v>7324</v>
      </c>
      <c r="P76" s="53">
        <f t="shared" si="10"/>
        <v>8486</v>
      </c>
      <c r="Q76" s="53">
        <f t="shared" si="10"/>
        <v>681</v>
      </c>
      <c r="R76" s="53">
        <f t="shared" si="10"/>
        <v>1507</v>
      </c>
      <c r="S76" s="53">
        <f t="shared" si="10"/>
        <v>2464</v>
      </c>
      <c r="T76" s="53">
        <f t="shared" si="10"/>
        <v>4232</v>
      </c>
      <c r="U76" s="53">
        <f t="shared" si="10"/>
        <v>2514</v>
      </c>
      <c r="V76" s="53">
        <f t="shared" si="10"/>
        <v>4393</v>
      </c>
      <c r="W76" s="53">
        <f t="shared" si="10"/>
        <v>6347</v>
      </c>
      <c r="X76" s="53">
        <f t="shared" si="10"/>
        <v>10900</v>
      </c>
      <c r="Y76" s="53">
        <f t="shared" si="10"/>
        <v>3579</v>
      </c>
      <c r="Z76" s="53">
        <f t="shared" si="10"/>
        <v>6624</v>
      </c>
      <c r="AA76" s="53">
        <f t="shared" si="10"/>
        <v>10417</v>
      </c>
      <c r="AB76" s="53">
        <f t="shared" si="10"/>
        <v>13053</v>
      </c>
      <c r="AC76" s="53">
        <f t="shared" si="10"/>
        <v>6858</v>
      </c>
      <c r="AD76" s="53">
        <f t="shared" si="10"/>
        <v>15336</v>
      </c>
      <c r="AE76" s="53">
        <f t="shared" si="10"/>
        <v>18778</v>
      </c>
      <c r="AF76" s="53">
        <f t="shared" si="10"/>
        <v>23976</v>
      </c>
      <c r="AG76" s="53">
        <f t="shared" si="10"/>
        <v>9126</v>
      </c>
      <c r="AH76" s="53">
        <f t="shared" si="10"/>
        <v>17590</v>
      </c>
      <c r="AI76" s="53">
        <f t="shared" si="10"/>
        <v>24770</v>
      </c>
      <c r="AJ76" s="53">
        <f t="shared" si="10"/>
        <v>32873</v>
      </c>
      <c r="AK76" s="53">
        <f t="shared" si="10"/>
        <v>18671</v>
      </c>
      <c r="AL76" s="53">
        <f t="shared" si="10"/>
        <v>27035</v>
      </c>
      <c r="AM76" s="53">
        <f t="shared" si="10"/>
        <v>33500</v>
      </c>
      <c r="AN76" s="53">
        <f t="shared" si="10"/>
        <v>46389</v>
      </c>
      <c r="AO76" s="53">
        <f t="shared" si="10"/>
        <v>31594</v>
      </c>
      <c r="AP76" s="53">
        <f t="shared" si="10"/>
        <v>41675</v>
      </c>
      <c r="AQ76" s="53">
        <f t="shared" si="10"/>
        <v>52668</v>
      </c>
      <c r="AR76" s="53">
        <f t="shared" si="10"/>
        <v>59072</v>
      </c>
      <c r="AS76" s="53">
        <f t="shared" si="10"/>
        <v>26597</v>
      </c>
      <c r="AT76" s="53">
        <f>AT68-AT69-AT73</f>
        <v>34559</v>
      </c>
    </row>
    <row r="77" spans="2:46" ht="13.5">
      <c r="C77" s="1" t="s">
        <v>101</v>
      </c>
      <c r="D77" s="90">
        <f>[1]!s_stm07_is($C$6,"W68338469",D6,1,1000000)</f>
        <v>0</v>
      </c>
      <c r="E77" s="90">
        <f>[1]!s_stm07_is($C$6,"W68338469",E6,1,1000000)</f>
        <v>74</v>
      </c>
      <c r="F77" s="90">
        <f>[1]!s_stm07_is($C$6,"W68338469",F6,1,1000000)</f>
        <v>108</v>
      </c>
      <c r="G77" s="90">
        <f>[1]!s_stm07_is($C$6,"W68338469",G6,1,1000000)</f>
        <v>-262</v>
      </c>
      <c r="H77" s="90">
        <f>[1]!s_stm07_is($C$6,"W68338469",H6,1,1000000)</f>
        <v>-128</v>
      </c>
      <c r="I77" s="90">
        <f>[1]!s_stm07_is($C$6,"W68338469",I6,1,1000000)</f>
        <v>-62</v>
      </c>
      <c r="J77" s="90">
        <f>[1]!s_stm07_is($C$6,"W68338469",J6,1,1000000)</f>
        <v>-213</v>
      </c>
      <c r="K77" s="90">
        <f>[1]!s_stm07_is($C$6,"W68338469",K6,1,1000000)</f>
        <v>-40</v>
      </c>
      <c r="L77" s="90">
        <f>[1]!s_stm07_is($C$6,"W68338469",L6,1,1000000)</f>
        <v>-71</v>
      </c>
      <c r="M77" s="90">
        <f>[1]!s_stm07_is($C$6,"W68338469",M6,1,1000000)</f>
        <v>92</v>
      </c>
      <c r="N77" s="90">
        <f>[1]!s_stm07_is($C$6,"W68338469",N6,1,1000000)</f>
        <v>380</v>
      </c>
      <c r="O77" s="90">
        <f>[1]!s_stm07_is($C$6,"W68338469",O6,1,1000000)</f>
        <v>-95</v>
      </c>
      <c r="P77" s="90">
        <f>[1]!s_stm07_is($C$6,"W68338469",P6,1,1000000)</f>
        <v>-101</v>
      </c>
      <c r="Q77" s="90">
        <f>[1]!s_stm07_is($C$6,"W68338469",Q6,1,1000000)</f>
        <v>183</v>
      </c>
      <c r="R77" s="90">
        <f>[1]!s_stm07_is($C$6,"W68338469",R6,1,1000000)</f>
        <v>-48</v>
      </c>
      <c r="S77" s="90">
        <f>[1]!s_stm07_is($C$6,"W68338469",S6,1,1000000)</f>
        <v>178</v>
      </c>
      <c r="T77" s="90">
        <f>[1]!s_stm07_is($C$6,"W68338469",T6,1,1000000)</f>
        <v>108</v>
      </c>
      <c r="U77" s="90">
        <f>[1]!s_stm07_is($C$6,"W68338469",U6,1,1000000)</f>
        <v>-83</v>
      </c>
      <c r="V77" s="90">
        <f>[1]!s_stm07_is($C$6,"W68338469",V6,1,1000000)</f>
        <v>-208</v>
      </c>
      <c r="W77" s="90">
        <f>[1]!s_stm07_is($C$6,"W68338469",W6,1,1000000)</f>
        <v>-778</v>
      </c>
      <c r="X77" s="90">
        <f>[1]!s_stm07_is($C$6,"W68338469",X6,1,1000000)</f>
        <v>-211</v>
      </c>
      <c r="Y77" s="90">
        <f>[1]!s_stm07_is($C$6,"W68338469",Y6,1,1000000)</f>
        <v>-5</v>
      </c>
      <c r="Z77" s="90">
        <f>[1]!s_stm07_is($C$6,"W68338469",Z6,1,1000000)</f>
        <v>-255</v>
      </c>
      <c r="AA77" s="90">
        <f>[1]!s_stm07_is($C$6,"W68338469",AA6,1,1000000)</f>
        <v>-567</v>
      </c>
      <c r="AB77" s="90">
        <f>[1]!s_stm07_is($C$6,"W68338469",AB6,1,1000000)</f>
        <v>-371</v>
      </c>
      <c r="AC77" s="90">
        <f>[1]!s_stm07_is($C$6,"W68338469",AC6,1,1000000)</f>
        <v>692</v>
      </c>
      <c r="AD77" s="90">
        <f>[1]!s_stm07_is($C$6,"W68338469",AD6,1,1000000)</f>
        <v>-263</v>
      </c>
      <c r="AE77" s="90">
        <f>[1]!s_stm07_is($C$6,"W68338469",AE6,1,1000000)</f>
        <v>-801</v>
      </c>
      <c r="AF77" s="90">
        <f>[1]!s_stm07_is($C$6,"W68338469",AF6,1,1000000)</f>
        <v>-151</v>
      </c>
      <c r="AG77" s="90">
        <f>[1]!s_stm07_is($C$6,"W68338469",AG6,1,1000000)</f>
        <v>1066</v>
      </c>
      <c r="AH77" s="90">
        <f>[1]!s_stm07_is($C$6,"W68338469",AH6,1,1000000)</f>
        <v>1202</v>
      </c>
      <c r="AI77" s="90">
        <f>[1]!s_stm07_is($C$6,"W68338469",AI6,1,1000000)</f>
        <v>417</v>
      </c>
      <c r="AJ77" s="90">
        <f>[1]!s_stm07_is($C$6,"W68338469",AJ6,1,1000000)</f>
        <v>680</v>
      </c>
      <c r="AK77" s="90">
        <f>[1]!s_stm07_is($C$6,"W68338469",AK6,1,1000000)</f>
        <v>-1295</v>
      </c>
      <c r="AL77" s="90">
        <f>[1]!s_stm07_is($C$6,"W68338469",AL6,1,1000000)</f>
        <v>-114</v>
      </c>
      <c r="AM77" s="90">
        <f>[1]!s_stm07_is($C$6,"W68338469",AM6,1,1000000)</f>
        <v>2083</v>
      </c>
      <c r="AN77" s="90">
        <f>[1]!s_stm07_is($C$6,"W68338469",AN6,1,1000000)</f>
        <v>2796</v>
      </c>
      <c r="AO77" s="90">
        <f>[1]!s_stm07_is($C$6,"W68338469",AO6,1,1000000)</f>
        <v>2028</v>
      </c>
      <c r="AP77" s="90">
        <f>[1]!s_stm07_is($C$6,"W68338469",AP6,1,1000000)</f>
        <v>3166</v>
      </c>
      <c r="AQ77" s="90">
        <f>[1]!s_stm07_is($C$6,"W68338469",AQ6,1,1000000)</f>
        <v>4607</v>
      </c>
      <c r="AR77" s="90">
        <f>[1]!s_stm07_is($C$6,"W68338469",AR6,1,1000000)</f>
        <v>4168</v>
      </c>
      <c r="AS77" s="90">
        <f>[1]!s_stm07_is($C$6,"W68338469",AS6,1,1000000)</f>
        <v>-100</v>
      </c>
      <c r="AT77" s="90">
        <f>[1]!s_stm07_is($C$6,"W68338469",AT6,1,1000000)</f>
        <v>971</v>
      </c>
    </row>
    <row r="78" spans="2:46" ht="13.5">
      <c r="C78" s="1" t="s">
        <v>102</v>
      </c>
      <c r="D78" s="90">
        <f>[1]!s_stm07_is($C$6,"W63091148",D6,1,1000000)</f>
        <v>-2418</v>
      </c>
      <c r="E78" s="90">
        <f>[1]!s_stm07_is($C$6,"W63091148",E6,1,1000000)</f>
        <v>-707</v>
      </c>
      <c r="F78" s="90">
        <f>[1]!s_stm07_is($C$6,"W63091148",F6,1,1000000)</f>
        <v>-1720</v>
      </c>
      <c r="G78" s="90">
        <f>[1]!s_stm07_is($C$6,"W63091148",G6,1,1000000)</f>
        <v>-2953</v>
      </c>
      <c r="H78" s="90">
        <f>[1]!s_stm07_is($C$6,"W63091148",H6,1,1000000)</f>
        <v>-6881</v>
      </c>
      <c r="I78" s="90">
        <f>[1]!s_stm07_is($C$6,"W63091148",I6,1,1000000)</f>
        <v>-3818</v>
      </c>
      <c r="J78" s="90">
        <f>[1]!s_stm07_is($C$6,"W63091148",J6,1,1000000)</f>
        <v>-2832</v>
      </c>
      <c r="K78" s="90">
        <f>[1]!s_stm07_is($C$6,"W63091148",K6,1,1000000)</f>
        <v>-1776</v>
      </c>
      <c r="L78" s="90">
        <f>[1]!s_stm07_is($C$6,"W63091148",L6,1,1000000)</f>
        <v>-851</v>
      </c>
      <c r="M78" s="90">
        <f>[1]!s_stm07_is($C$6,"W63091148",M6,1,1000000)</f>
        <v>392</v>
      </c>
      <c r="N78" s="90">
        <f>[1]!s_stm07_is($C$6,"W63091148",N6,1,1000000)</f>
        <v>-366</v>
      </c>
      <c r="O78" s="90">
        <f>[1]!s_stm07_is($C$6,"W63091148",O6,1,1000000)</f>
        <v>-1027</v>
      </c>
      <c r="P78" s="90">
        <f>[1]!s_stm07_is($C$6,"W63091148",P6,1,1000000)</f>
        <v>-1246</v>
      </c>
      <c r="Q78" s="90">
        <f>[1]!s_stm07_is($C$6,"W63091148",Q6,1,1000000)</f>
        <v>-169</v>
      </c>
      <c r="R78" s="90">
        <f>[1]!s_stm07_is($C$6,"W63091148",R6,1,1000000)</f>
        <v>119</v>
      </c>
      <c r="S78" s="90">
        <f>[1]!s_stm07_is($C$6,"W63091148",S6,1,1000000)</f>
        <v>445</v>
      </c>
      <c r="T78" s="90">
        <f>[1]!s_stm07_is($C$6,"W63091148",T6,1,1000000)</f>
        <v>735</v>
      </c>
      <c r="U78" s="90">
        <f>[1]!s_stm07_is($C$6,"W63091148",U6,1,1000000)</f>
        <v>1300</v>
      </c>
      <c r="V78" s="90">
        <f>[1]!s_stm07_is($C$6,"W63091148",V6,1,1000000)</f>
        <v>849</v>
      </c>
      <c r="W78" s="90">
        <f>[1]!s_stm07_is($C$6,"W63091148",W6,1,1000000)</f>
        <v>587</v>
      </c>
      <c r="X78" s="90">
        <f>[1]!s_stm07_is($C$6,"W63091148",X6,1,1000000)</f>
        <v>1400</v>
      </c>
      <c r="Y78" s="90">
        <f>[1]!s_stm07_is($C$6,"W63091148",Y6,1,1000000)</f>
        <v>1508</v>
      </c>
      <c r="Z78" s="90">
        <f>[1]!s_stm07_is($C$6,"W63091148",Z6,1,1000000)</f>
        <v>3624</v>
      </c>
      <c r="AA78" s="90">
        <f>[1]!s_stm07_is($C$6,"W63091148",AA6,1,1000000)</f>
        <v>3173</v>
      </c>
      <c r="AB78" s="90">
        <f>[1]!s_stm07_is($C$6,"W63091148",AB6,1,1000000)</f>
        <v>4095</v>
      </c>
      <c r="AC78" s="90">
        <f>[1]!s_stm07_is($C$6,"W63091148",AC6,1,1000000)</f>
        <v>1666</v>
      </c>
      <c r="AD78" s="90">
        <f>[1]!s_stm07_is($C$6,"W63091148",AD6,1,1000000)</f>
        <v>4569</v>
      </c>
      <c r="AE78" s="90">
        <f>[1]!s_stm07_is($C$6,"W63091148",AE6,1,1000000)</f>
        <v>4522</v>
      </c>
      <c r="AF78" s="90">
        <f>[1]!s_stm07_is($C$6,"W63091148",AF6,1,1000000)</f>
        <v>6593</v>
      </c>
      <c r="AG78" s="90">
        <f>[1]!s_stm07_is($C$6,"W63091148",AG6,1,1000000)</f>
        <v>2548</v>
      </c>
      <c r="AH78" s="90">
        <f>[1]!s_stm07_is($C$6,"W63091148",AH6,1,1000000)</f>
        <v>3270</v>
      </c>
      <c r="AI78" s="90">
        <f>[1]!s_stm07_is($C$6,"W63091148",AI6,1,1000000)</f>
        <v>2754</v>
      </c>
      <c r="AJ78" s="90">
        <f>[1]!s_stm07_is($C$6,"W63091148",AJ6,1,1000000)</f>
        <v>3673</v>
      </c>
      <c r="AK78" s="90">
        <f>[1]!s_stm07_is($C$6,"W63091148",AK6,1,1000000)</f>
        <v>765</v>
      </c>
      <c r="AL78" s="90">
        <f>[1]!s_stm07_is($C$6,"W63091148",AL6,1,1000000)</f>
        <v>1404</v>
      </c>
      <c r="AM78" s="90">
        <f>[1]!s_stm07_is($C$6,"W63091148",AM6,1,1000000)</f>
        <v>1639</v>
      </c>
      <c r="AN78" s="90">
        <f>[1]!s_stm07_is($C$6,"W63091148",AN6,1,1000000)</f>
        <v>1894</v>
      </c>
      <c r="AO78" s="90">
        <f>[1]!s_stm07_is($C$6,"W63091148",AO6,1,1000000)</f>
        <v>1163</v>
      </c>
      <c r="AP78" s="90">
        <f>[1]!s_stm07_is($C$6,"W63091148",AP6,1,1000000)</f>
        <v>2242</v>
      </c>
      <c r="AQ78" s="90">
        <f>[1]!s_stm07_is($C$6,"W63091148",AQ6,1,1000000)</f>
        <v>2515</v>
      </c>
      <c r="AR78" s="90">
        <f>[1]!s_stm07_is($C$6,"W63091148",AR6,1,1000000)</f>
        <v>3204</v>
      </c>
      <c r="AS78" s="90">
        <f>[1]!s_stm07_is($C$6,"W63091148",AS6,1,1000000)</f>
        <v>1095</v>
      </c>
      <c r="AT78" s="90">
        <f>[1]!s_stm07_is($C$6,"W63091148",AT6,1,1000000)</f>
        <v>-145</v>
      </c>
    </row>
    <row r="79" spans="2:46" ht="13.5">
      <c r="C79" s="1" t="s">
        <v>103</v>
      </c>
      <c r="D79" s="90">
        <f>[1]!s_stm07_is($C$6,"W66065632",D6,1,1000000)</f>
        <v>43</v>
      </c>
      <c r="E79" s="90">
        <f>[1]!s_stm07_is($C$6,"W66065632",E6,1,1000000)</f>
        <v>455</v>
      </c>
      <c r="F79" s="90">
        <f>[1]!s_stm07_is($C$6,"W66065632",F6,1,1000000)</f>
        <v>850</v>
      </c>
      <c r="G79" s="90">
        <f>[1]!s_stm07_is($C$6,"W66065632",G6,1,1000000)</f>
        <v>1310</v>
      </c>
      <c r="H79" s="90">
        <f>[1]!s_stm07_is($C$6,"W66065632",H6,1,1000000)</f>
        <v>2040</v>
      </c>
      <c r="I79" s="90">
        <f>[1]!s_stm07_is($C$6,"W66065632",I6,1,1000000)</f>
        <v>1111</v>
      </c>
      <c r="J79" s="90">
        <f>[1]!s_stm07_is($C$6,"W66065632",J6,1,1000000)</f>
        <v>1427</v>
      </c>
      <c r="K79" s="90">
        <f>[1]!s_stm07_is($C$6,"W66065632",K6,1,1000000)</f>
        <v>1968</v>
      </c>
      <c r="L79" s="90">
        <f>[1]!s_stm07_is($C$6,"W66065632",L6,1,1000000)</f>
        <v>3348</v>
      </c>
      <c r="M79" s="90">
        <f>[1]!s_stm07_is($C$6,"W66065632",M6,1,1000000)</f>
        <v>986</v>
      </c>
      <c r="N79" s="90">
        <f>[1]!s_stm07_is($C$6,"W66065632",N6,1,1000000)</f>
        <v>4523</v>
      </c>
      <c r="O79" s="90">
        <f>[1]!s_stm07_is($C$6,"W66065632",O6,1,1000000)</f>
        <v>8426</v>
      </c>
      <c r="P79" s="90">
        <f>[1]!s_stm07_is($C$6,"W66065632",P6,1,1000000)</f>
        <v>9904</v>
      </c>
      <c r="Q79" s="90">
        <f>[1]!s_stm07_is($C$6,"W66065632",Q6,1,1000000)</f>
        <v>696</v>
      </c>
      <c r="R79" s="90">
        <f>[1]!s_stm07_is($C$6,"W66065632",R6,1,1000000)</f>
        <v>1481</v>
      </c>
      <c r="S79" s="90">
        <f>[1]!s_stm07_is($C$6,"W66065632",S6,1,1000000)</f>
        <v>2245</v>
      </c>
      <c r="T79" s="90">
        <f>[1]!s_stm07_is($C$6,"W66065632",T6,1,1000000)</f>
        <v>3275</v>
      </c>
      <c r="U79" s="90">
        <f>[1]!s_stm07_is($C$6,"W66065632",U6,1,1000000)</f>
        <v>1218</v>
      </c>
      <c r="V79" s="90">
        <f>[1]!s_stm07_is($C$6,"W66065632",V6,1,1000000)</f>
        <v>3365</v>
      </c>
      <c r="W79" s="90">
        <f>[1]!s_stm07_is($C$6,"W66065632",W6,1,1000000)</f>
        <v>5770</v>
      </c>
      <c r="X79" s="90">
        <f>[1]!s_stm07_is($C$6,"W66065632",X6,1,1000000)</f>
        <v>8337</v>
      </c>
      <c r="Y79" s="90">
        <f>[1]!s_stm07_is($C$6,"W66065632",Y6,1,1000000)</f>
        <v>1728</v>
      </c>
      <c r="Z79" s="90">
        <f>[1]!s_stm07_is($C$6,"W66065632",Z6,1,1000000)</f>
        <v>2799</v>
      </c>
      <c r="AA79" s="90">
        <f>[1]!s_stm07_is($C$6,"W66065632",AA6,1,1000000)</f>
        <v>3842</v>
      </c>
      <c r="AB79" s="90">
        <f>[1]!s_stm07_is($C$6,"W66065632",AB6,1,1000000)</f>
        <v>4707</v>
      </c>
      <c r="AC79" s="90">
        <f>[1]!s_stm07_is($C$6,"W66065632",AC6,1,1000000)</f>
        <v>1211</v>
      </c>
      <c r="AD79" s="90">
        <f>[1]!s_stm07_is($C$6,"W66065632",AD6,1,1000000)</f>
        <v>2816</v>
      </c>
      <c r="AE79" s="90">
        <f>[1]!s_stm07_is($C$6,"W66065632",AE6,1,1000000)</f>
        <v>3775</v>
      </c>
      <c r="AF79" s="90">
        <f>[1]!s_stm07_is($C$6,"W66065632",AF6,1,1000000)</f>
        <v>3078</v>
      </c>
      <c r="AG79" s="90">
        <f>[1]!s_stm07_is($C$6,"W66065632",AG6,1,1000000)</f>
        <v>431</v>
      </c>
      <c r="AH79" s="90">
        <f>[1]!s_stm07_is($C$6,"W66065632",AH6,1,1000000)</f>
        <v>1827</v>
      </c>
      <c r="AI79" s="90">
        <f>[1]!s_stm07_is($C$6,"W66065632",AI6,1,1000000)</f>
        <v>3067</v>
      </c>
      <c r="AJ79" s="90">
        <f>[1]!s_stm07_is($C$6,"W66065632",AJ6,1,1000000)</f>
        <v>4920</v>
      </c>
      <c r="AK79" s="90">
        <f>[1]!s_stm07_is($C$6,"W66065632",AK6,1,1000000)</f>
        <v>3666</v>
      </c>
      <c r="AL79" s="90">
        <f>[1]!s_stm07_is($C$6,"W66065632",AL6,1,1000000)</f>
        <v>6080</v>
      </c>
      <c r="AM79" s="90">
        <f>[1]!s_stm07_is($C$6,"W66065632",AM6,1,1000000)</f>
        <v>7570</v>
      </c>
      <c r="AN79" s="90">
        <f>[1]!s_stm07_is($C$6,"W66065632",AN6,1,1000000)</f>
        <v>10409</v>
      </c>
      <c r="AO79" s="90">
        <f>[1]!s_stm07_is($C$6,"W66065632",AO6,1,1000000)</f>
        <v>1998</v>
      </c>
      <c r="AP79" s="90">
        <f>[1]!s_stm07_is($C$6,"W66065632",AP6,1,1000000)</f>
        <v>4114</v>
      </c>
      <c r="AQ79" s="90">
        <f>[1]!s_stm07_is($C$6,"W66065632",AQ6,1,1000000)</f>
        <v>6565</v>
      </c>
      <c r="AR79" s="90">
        <f>[1]!s_stm07_is($C$6,"W66065632",AR6,1,1000000)</f>
        <v>10020</v>
      </c>
      <c r="AS79" s="90">
        <f>[1]!s_stm07_is($C$6,"W66065632",AS6,1,1000000)</f>
        <v>1899</v>
      </c>
      <c r="AT79" s="90">
        <f>[1]!s_stm07_is($C$6,"W66065632",AT6,1,1000000)</f>
        <v>3787</v>
      </c>
    </row>
    <row r="80" spans="2:46" ht="13.9" thickBot="1">
      <c r="C80" s="92" t="s">
        <v>104</v>
      </c>
      <c r="D80" s="94">
        <f>[1]!s_stm07_is($C$6,"W01852203",D6,1,1000000)</f>
        <v>1802</v>
      </c>
      <c r="E80" s="94">
        <f>[1]!s_stm07_is($C$6,"W01852203",E6,1,1000000)</f>
        <v>126</v>
      </c>
      <c r="F80" s="94">
        <f>[1]!s_stm07_is($C$6,"W01852203",F6,1,1000000)</f>
        <v>-583</v>
      </c>
      <c r="G80" s="94">
        <f>[1]!s_stm07_is($C$6,"W01852203",G6,1,1000000)</f>
        <v>-841</v>
      </c>
      <c r="H80" s="94">
        <f>[1]!s_stm07_is($C$6,"W01852203",H6,1,1000000)</f>
        <v>-1147</v>
      </c>
      <c r="I80" s="94">
        <f>[1]!s_stm07_is($C$6,"W01852203",I6,1,1000000)</f>
        <v>-119</v>
      </c>
      <c r="J80" s="94">
        <f>[1]!s_stm07_is($C$6,"W01852203",J6,1,1000000)</f>
        <v>93</v>
      </c>
      <c r="K80" s="94">
        <f>[1]!s_stm07_is($C$6,"W01852203",K6,1,1000000)</f>
        <v>82</v>
      </c>
      <c r="L80" s="94">
        <f>[1]!s_stm07_is($C$6,"W01852203",L6,1,1000000)</f>
        <v>-135</v>
      </c>
      <c r="M80" s="94">
        <f>[1]!s_stm07_is($C$6,"W01852203",M6,1,1000000)</f>
        <v>15</v>
      </c>
      <c r="N80" s="94">
        <f>[1]!s_stm07_is($C$6,"W01852203",N6,1,1000000)</f>
        <v>-151</v>
      </c>
      <c r="O80" s="94">
        <f>[1]!s_stm07_is($C$6,"W01852203",O6,1,1000000)</f>
        <v>-298</v>
      </c>
      <c r="P80" s="94">
        <f>[1]!s_stm07_is($C$6,"W01852203",P6,1,1000000)</f>
        <v>-452</v>
      </c>
      <c r="Q80" s="94">
        <f>[1]!s_stm07_is($C$6,"W01852203",Q6,1,1000000)</f>
        <v>-117</v>
      </c>
      <c r="R80" s="94">
        <f>[1]!s_stm07_is($C$6,"W01852203",R6,1,1000000)</f>
        <v>-212</v>
      </c>
      <c r="S80" s="94">
        <f>[1]!s_stm07_is($C$6,"W01852203",S6,1,1000000)</f>
        <v>-618</v>
      </c>
      <c r="T80" s="94">
        <f>[1]!s_stm07_is($C$6,"W01852203",T6,1,1000000)</f>
        <v>-170</v>
      </c>
      <c r="U80" s="94">
        <f>[1]!s_stm07_is($C$6,"W01852203",U6,1,1000000)</f>
        <v>-300</v>
      </c>
      <c r="V80" s="94">
        <f>[1]!s_stm07_is($C$6,"W01852203",V6,1,1000000)</f>
        <v>-960</v>
      </c>
      <c r="W80" s="94">
        <f>[1]!s_stm07_is($C$6,"W01852203",W6,1,1000000)</f>
        <v>-2195</v>
      </c>
      <c r="X80" s="94">
        <f>[1]!s_stm07_is($C$6,"W01852203",X6,1,1000000)</f>
        <v>-3246</v>
      </c>
      <c r="Y80" s="94">
        <f>[1]!s_stm07_is($C$6,"W01852203",Y6,1,1000000)</f>
        <v>-309</v>
      </c>
      <c r="Z80" s="94">
        <f>[1]!s_stm07_is($C$6,"W01852203",Z6,1,1000000)</f>
        <v>-1919</v>
      </c>
      <c r="AA80" s="94">
        <f>[1]!s_stm07_is($C$6,"W01852203",AA6,1,1000000)</f>
        <v>-3328</v>
      </c>
      <c r="AB80" s="94">
        <f>[1]!s_stm07_is($C$6,"W01852203",AB6,1,1000000)</f>
        <v>-2718</v>
      </c>
      <c r="AC80" s="94">
        <f>[1]!s_stm07_is($C$6,"W01852203",AC6,1,1000000)</f>
        <v>550</v>
      </c>
      <c r="AD80" s="94">
        <f>[1]!s_stm07_is($C$6,"W01852203",AD6,1,1000000)</f>
        <v>1252</v>
      </c>
      <c r="AE80" s="94">
        <f>[1]!s_stm07_is($C$6,"W01852203",AE6,1,1000000)</f>
        <v>2067</v>
      </c>
      <c r="AF80" s="94">
        <f>[1]!s_stm07_is($C$6,"W01852203",AF6,1,1000000)</f>
        <v>2907</v>
      </c>
      <c r="AG80" s="94">
        <f>[1]!s_stm07_is($C$6,"W01852203",AG6,1,1000000)</f>
        <v>-698</v>
      </c>
      <c r="AH80" s="94">
        <f>[1]!s_stm07_is($C$6,"W01852203",AH6,1,1000000)</f>
        <v>-294</v>
      </c>
      <c r="AI80" s="94">
        <f>[1]!s_stm07_is($C$6,"W01852203",AI6,1,1000000)</f>
        <v>-473</v>
      </c>
      <c r="AJ80" s="94">
        <f>[1]!s_stm07_is($C$6,"W01852203",AJ6,1,1000000)</f>
        <v>-1339</v>
      </c>
      <c r="AK80" s="94">
        <f>[1]!s_stm07_is($C$6,"W01852203",AK6,1,1000000)</f>
        <v>261</v>
      </c>
      <c r="AL80" s="94">
        <f>[1]!s_stm07_is($C$6,"W01852203",AL6,1,1000000)</f>
        <v>-60</v>
      </c>
      <c r="AM80" s="94">
        <f>[1]!s_stm07_is($C$6,"W01852203",AM6,1,1000000)</f>
        <v>1104</v>
      </c>
      <c r="AN80" s="94">
        <f>[1]!s_stm07_is($C$6,"W01852203",AN6,1,1000000)</f>
        <v>314</v>
      </c>
      <c r="AO80" s="94">
        <f>[1]!s_stm07_is($C$6,"W01852203",AO6,1,1000000)</f>
        <v>1528</v>
      </c>
      <c r="AP80" s="94">
        <f>[1]!s_stm07_is($C$6,"W01852203",AP6,1,1000000)</f>
        <v>3428</v>
      </c>
      <c r="AQ80" s="94">
        <f>[1]!s_stm07_is($C$6,"W01852203",AQ6,1,1000000)</f>
        <v>5464</v>
      </c>
      <c r="AR80" s="94">
        <f>[1]!s_stm07_is($C$6,"W01852203",AR6,1,1000000)</f>
        <v>6473</v>
      </c>
      <c r="AS80" s="94">
        <f>[1]!s_stm07_is($C$6,"W01852203",AS6,1,1000000)</f>
        <v>2533</v>
      </c>
      <c r="AT80" s="94">
        <f>[1]!s_stm07_is($C$6,"W01852203",AT6,1,1000000)</f>
        <v>4499</v>
      </c>
    </row>
    <row r="81" spans="3:46" ht="13.5" thickBot="1"/>
    <row r="82" spans="3:46" ht="13.5">
      <c r="C82" s="83" t="s">
        <v>105</v>
      </c>
      <c r="D82" s="84">
        <f>SUM(D83:D86)</f>
        <v>-108077</v>
      </c>
      <c r="E82" s="84">
        <f t="shared" ref="E82:AR82" si="11">SUM(E83:E86)</f>
        <v>-26737</v>
      </c>
      <c r="F82" s="84">
        <f t="shared" si="11"/>
        <v>-58915</v>
      </c>
      <c r="G82" s="84">
        <f t="shared" si="11"/>
        <v>-91692</v>
      </c>
      <c r="H82" s="84">
        <f t="shared" si="11"/>
        <v>-140972</v>
      </c>
      <c r="I82" s="84">
        <f t="shared" si="11"/>
        <v>-32331</v>
      </c>
      <c r="J82" s="84">
        <f t="shared" si="11"/>
        <v>-71455</v>
      </c>
      <c r="K82" s="84">
        <f t="shared" si="11"/>
        <v>-112212</v>
      </c>
      <c r="L82" s="84">
        <f t="shared" si="11"/>
        <v>-166227</v>
      </c>
      <c r="M82" s="84">
        <f t="shared" si="11"/>
        <v>-27409</v>
      </c>
      <c r="N82" s="84">
        <f t="shared" si="11"/>
        <v>-63286</v>
      </c>
      <c r="O82" s="84">
        <f t="shared" si="11"/>
        <v>-98547</v>
      </c>
      <c r="P82" s="84">
        <f t="shared" si="11"/>
        <v>-143460</v>
      </c>
      <c r="Q82" s="84">
        <f t="shared" si="11"/>
        <v>-33421</v>
      </c>
      <c r="R82" s="84">
        <f t="shared" si="11"/>
        <v>-71424</v>
      </c>
      <c r="S82" s="84">
        <f t="shared" si="11"/>
        <v>-112917</v>
      </c>
      <c r="T82" s="84">
        <f t="shared" si="11"/>
        <v>-166334</v>
      </c>
      <c r="U82" s="84">
        <f t="shared" si="11"/>
        <v>-44235</v>
      </c>
      <c r="V82" s="84">
        <f t="shared" si="11"/>
        <v>-91185</v>
      </c>
      <c r="W82" s="84">
        <f t="shared" si="11"/>
        <v>-140485</v>
      </c>
      <c r="X82" s="84">
        <f t="shared" si="11"/>
        <v>-204214</v>
      </c>
      <c r="Y82" s="84">
        <f t="shared" si="11"/>
        <v>-51416</v>
      </c>
      <c r="Z82" s="84">
        <f t="shared" si="11"/>
        <v>-105828</v>
      </c>
      <c r="AA82" s="84">
        <f t="shared" si="11"/>
        <v>-162423</v>
      </c>
      <c r="AB82" s="84">
        <f t="shared" si="11"/>
        <v>-229487</v>
      </c>
      <c r="AC82" s="84">
        <f t="shared" si="11"/>
        <v>-59525</v>
      </c>
      <c r="AD82" s="84">
        <f t="shared" si="11"/>
        <v>-120214</v>
      </c>
      <c r="AE82" s="84">
        <f t="shared" si="11"/>
        <v>-177880</v>
      </c>
      <c r="AF82" s="84">
        <f t="shared" si="11"/>
        <v>-252591</v>
      </c>
      <c r="AG82" s="84">
        <f t="shared" si="11"/>
        <v>-67273</v>
      </c>
      <c r="AH82" s="84">
        <f t="shared" si="11"/>
        <v>-134919</v>
      </c>
      <c r="AI82" s="84">
        <f t="shared" si="11"/>
        <v>-201084</v>
      </c>
      <c r="AJ82" s="84">
        <f t="shared" si="11"/>
        <v>-299280</v>
      </c>
      <c r="AK82" s="84">
        <f t="shared" si="11"/>
        <v>-84775</v>
      </c>
      <c r="AL82" s="84">
        <f t="shared" si="11"/>
        <v>-162893</v>
      </c>
      <c r="AM82" s="84">
        <f t="shared" si="11"/>
        <v>-235754</v>
      </c>
      <c r="AN82" s="84">
        <f t="shared" si="11"/>
        <v>-338112</v>
      </c>
      <c r="AO82" s="84">
        <f t="shared" si="11"/>
        <v>-96367</v>
      </c>
      <c r="AP82" s="84">
        <f t="shared" si="11"/>
        <v>-163563</v>
      </c>
      <c r="AQ82" s="84">
        <f t="shared" si="11"/>
        <v>-229244</v>
      </c>
      <c r="AR82" s="84">
        <f t="shared" si="11"/>
        <v>-315576</v>
      </c>
      <c r="AS82" s="84">
        <f>SUM(AS83:AS86)</f>
        <v>-91122</v>
      </c>
      <c r="AT82" s="84">
        <f>SUM(AT83:AT86)</f>
        <v>-166789</v>
      </c>
    </row>
    <row r="83" spans="3:46" ht="13.5">
      <c r="C83" s="1" t="s">
        <v>106</v>
      </c>
      <c r="D83" s="95">
        <f>0-[1]!s_stm07_is($C$6,"W61922150",D6,1,1000000)</f>
        <v>-11419</v>
      </c>
      <c r="E83" s="95">
        <f>0-[1]!s_stm07_is($C$6,"W61922150",E6,1,1000000)</f>
        <v>-3087</v>
      </c>
      <c r="F83" s="95">
        <f>0-[1]!s_stm07_is($C$6,"W61922150",F6,1,1000000)</f>
        <v>-6638</v>
      </c>
      <c r="G83" s="95">
        <f>0-[1]!s_stm07_is($C$6,"W61922150",G6,1,1000000)</f>
        <v>-10390</v>
      </c>
      <c r="H83" s="95">
        <f>0-[1]!s_stm07_is($C$6,"W61922150",H6,1,1000000)</f>
        <v>-14511</v>
      </c>
      <c r="I83" s="95">
        <f>0-[1]!s_stm07_is($C$6,"W61922150",I6,1,1000000)</f>
        <v>-4506</v>
      </c>
      <c r="J83" s="95">
        <f>0-[1]!s_stm07_is($C$6,"W61922150",J6,1,1000000)</f>
        <v>-9094</v>
      </c>
      <c r="K83" s="95">
        <f>0-[1]!s_stm07_is($C$6,"W61922150",K6,1,1000000)</f>
        <v>-13855</v>
      </c>
      <c r="L83" s="95">
        <f>0-[1]!s_stm07_is($C$6,"W61922150",L6,1,1000000)</f>
        <v>-18765</v>
      </c>
      <c r="M83" s="95">
        <f>0-[1]!s_stm07_is($C$6,"W61922150",M6,1,1000000)</f>
        <v>-4420</v>
      </c>
      <c r="N83" s="95">
        <f>0-[1]!s_stm07_is($C$6,"W61922150",N6,1,1000000)</f>
        <v>-8850</v>
      </c>
      <c r="O83" s="95">
        <f>0-[1]!s_stm07_is($C$6,"W61922150",O6,1,1000000)</f>
        <v>-13364</v>
      </c>
      <c r="P83" s="95">
        <f>0-[1]!s_stm07_is($C$6,"W61922150",P6,1,1000000)</f>
        <v>-18157</v>
      </c>
      <c r="Q83" s="95">
        <f>0-[1]!s_stm07_is($C$6,"W61922150",Q6,1,1000000)</f>
        <v>-5119</v>
      </c>
      <c r="R83" s="95">
        <f>0-[1]!s_stm07_is($C$6,"W61922150",R6,1,1000000)</f>
        <v>-10350</v>
      </c>
      <c r="S83" s="95">
        <f>0-[1]!s_stm07_is($C$6,"W61922150",S6,1,1000000)</f>
        <v>-15752</v>
      </c>
      <c r="T83" s="95">
        <f>0-[1]!s_stm07_is($C$6,"W61922150",T6,1,1000000)</f>
        <v>-21484</v>
      </c>
      <c r="U83" s="95">
        <f>0-[1]!s_stm07_is($C$6,"W61922150",U6,1,1000000)</f>
        <v>-6493</v>
      </c>
      <c r="V83" s="95">
        <f>0-[1]!s_stm07_is($C$6,"W61922150",V6,1,1000000)</f>
        <v>-13574</v>
      </c>
      <c r="W83" s="95">
        <f>0-[1]!s_stm07_is($C$6,"W61922150",W6,1,1000000)</f>
        <v>-20963</v>
      </c>
      <c r="X83" s="95">
        <f>0-[1]!s_stm07_is($C$6,"W61922150",X6,1,1000000)</f>
        <v>-28875</v>
      </c>
      <c r="Y83" s="95">
        <f>0-[1]!s_stm07_is($C$6,"W61922150",Y6,1,1000000)</f>
        <v>-8698</v>
      </c>
      <c r="Z83" s="95">
        <f>0-[1]!s_stm07_is($C$6,"W61922150",Z6,1,1000000)</f>
        <v>-17327</v>
      </c>
      <c r="AA83" s="95">
        <f>0-[1]!s_stm07_is($C$6,"W61922150",AA6,1,1000000)</f>
        <v>-26092</v>
      </c>
      <c r="AB83" s="95">
        <f>0-[1]!s_stm07_is($C$6,"W61922150",AB6,1,1000000)</f>
        <v>-35066</v>
      </c>
      <c r="AC83" s="95">
        <f>0-[1]!s_stm07_is($C$6,"W61922150",AC6,1,1000000)</f>
        <v>-9232</v>
      </c>
      <c r="AD83" s="95">
        <f>0-[1]!s_stm07_is($C$6,"W61922150",AD6,1,1000000)</f>
        <v>-18613</v>
      </c>
      <c r="AE83" s="95">
        <f>0-[1]!s_stm07_is($C$6,"W61922150",AE6,1,1000000)</f>
        <v>-27928</v>
      </c>
      <c r="AF83" s="95">
        <f>0-[1]!s_stm07_is($C$6,"W61922150",AF6,1,1000000)</f>
        <v>-37441</v>
      </c>
      <c r="AG83" s="95">
        <f>0-[1]!s_stm07_is($C$6,"W61922150",AG6,1,1000000)</f>
        <v>-10190</v>
      </c>
      <c r="AH83" s="95">
        <f>0-[1]!s_stm07_is($C$6,"W61922150",AH6,1,1000000)</f>
        <v>-20493</v>
      </c>
      <c r="AI83" s="95">
        <f>0-[1]!s_stm07_is($C$6,"W61922150",AI6,1,1000000)</f>
        <v>-30750</v>
      </c>
      <c r="AJ83" s="95">
        <f>0-[1]!s_stm07_is($C$6,"W61922150",AJ6,1,1000000)</f>
        <v>-41351</v>
      </c>
      <c r="AK83" s="95">
        <f>0-[1]!s_stm07_is($C$6,"W61922150",AK6,1,1000000)</f>
        <v>-10780</v>
      </c>
      <c r="AL83" s="95">
        <f>0-[1]!s_stm07_is($C$6,"W61922150",AL6,1,1000000)</f>
        <v>-21667</v>
      </c>
      <c r="AM83" s="95">
        <f>0-[1]!s_stm07_is($C$6,"W61922150",AM6,1,1000000)</f>
        <v>-32266</v>
      </c>
      <c r="AN83" s="95">
        <f>0-[1]!s_stm07_is($C$6,"W61922150",AN6,1,1000000)</f>
        <v>-42320</v>
      </c>
      <c r="AO83" s="95">
        <f>0-[1]!s_stm07_is($C$6,"W61922150",AO6,1,1000000)</f>
        <v>-10176</v>
      </c>
      <c r="AP83" s="95">
        <f>0-[1]!s_stm07_is($C$6,"W61922150",AP6,1,1000000)</f>
        <v>-13467</v>
      </c>
      <c r="AQ83" s="95">
        <f>0-[1]!s_stm07_is($C$6,"W61922150",AQ6,1,1000000)</f>
        <v>-14598</v>
      </c>
      <c r="AR83" s="95">
        <f>0-[1]!s_stm07_is($C$6,"W61922150",AR6,1,1000000)</f>
        <v>-17319</v>
      </c>
      <c r="AS83" s="95">
        <f>0-[1]!s_stm07_is($C$6,"W61922150",AS6,1,1000000)</f>
        <v>-1839</v>
      </c>
      <c r="AT83" s="95">
        <f>0-[1]!s_stm07_is($C$6,"W61922150",AT6,1,1000000)</f>
        <v>-3908</v>
      </c>
    </row>
    <row r="84" spans="3:46" ht="13.5">
      <c r="C84" s="1" t="s">
        <v>107</v>
      </c>
      <c r="D84" s="96">
        <f>0-[1]!s_stm07_is($C$6,"W66107451",D6,1,1000000)</f>
        <v>-64469</v>
      </c>
      <c r="E84" s="96">
        <f>0-[1]!s_stm07_is($C$6,"W66107451",E6,1,1000000)</f>
        <v>-16295</v>
      </c>
      <c r="F84" s="96">
        <f>0-[1]!s_stm07_is($C$6,"W66107451",F6,1,1000000)</f>
        <v>-36116</v>
      </c>
      <c r="G84" s="96">
        <f>0-[1]!s_stm07_is($C$6,"W66107451",G6,1,1000000)</f>
        <v>-56945</v>
      </c>
      <c r="H84" s="96">
        <f>0-[1]!s_stm07_is($C$6,"W66107451",H6,1,1000000)</f>
        <v>-87631</v>
      </c>
      <c r="I84" s="96">
        <f>0-[1]!s_stm07_is($C$6,"W66107451",I6,1,1000000)</f>
        <v>-19168</v>
      </c>
      <c r="J84" s="96">
        <f>0-[1]!s_stm07_is($C$6,"W66107451",J6,1,1000000)</f>
        <v>-43779</v>
      </c>
      <c r="K84" s="96">
        <f>0-[1]!s_stm07_is($C$6,"W66107451",K6,1,1000000)</f>
        <v>-64132</v>
      </c>
      <c r="L84" s="96">
        <f>0-[1]!s_stm07_is($C$6,"W66107451",L6,1,1000000)</f>
        <v>-91506</v>
      </c>
      <c r="M84" s="96">
        <f>0-[1]!s_stm07_is($C$6,"W66107451",M6,1,1000000)</f>
        <v>-18680</v>
      </c>
      <c r="N84" s="96">
        <f>0-[1]!s_stm07_is($C$6,"W66107451",N6,1,1000000)</f>
        <v>-44040</v>
      </c>
      <c r="O84" s="96">
        <f>0-[1]!s_stm07_is($C$6,"W66107451",O6,1,1000000)</f>
        <v>-70082</v>
      </c>
      <c r="P84" s="96">
        <f>0-[1]!s_stm07_is($C$6,"W66107451",P6,1,1000000)</f>
        <v>-101703</v>
      </c>
      <c r="Q84" s="96">
        <f>0-[1]!s_stm07_is($C$6,"W66107451",Q6,1,1000000)</f>
        <v>-24298</v>
      </c>
      <c r="R84" s="96">
        <f>0-[1]!s_stm07_is($C$6,"W66107451",R6,1,1000000)</f>
        <v>-51214</v>
      </c>
      <c r="S84" s="96">
        <f>0-[1]!s_stm07_is($C$6,"W66107451",S6,1,1000000)</f>
        <v>-79131</v>
      </c>
      <c r="T84" s="96">
        <f>0-[1]!s_stm07_is($C$6,"W66107451",T6,1,1000000)</f>
        <v>-116578</v>
      </c>
      <c r="U84" s="96">
        <f>0-[1]!s_stm07_is($C$6,"W66107451",U6,1,1000000)</f>
        <v>-28709</v>
      </c>
      <c r="V84" s="96">
        <f>0-[1]!s_stm07_is($C$6,"W66107451",V6,1,1000000)</f>
        <v>-59383</v>
      </c>
      <c r="W84" s="96">
        <f>0-[1]!s_stm07_is($C$6,"W66107451",W6,1,1000000)</f>
        <v>-92176</v>
      </c>
      <c r="X84" s="96">
        <f>0-[1]!s_stm07_is($C$6,"W66107451",X6,1,1000000)</f>
        <v>-139598</v>
      </c>
      <c r="Y84" s="96">
        <f>0-[1]!s_stm07_is($C$6,"W66107451",Y6,1,1000000)</f>
        <v>-31913</v>
      </c>
      <c r="Z84" s="96">
        <f>0-[1]!s_stm07_is($C$6,"W66107451",Z6,1,1000000)</f>
        <v>-66889</v>
      </c>
      <c r="AA84" s="96">
        <f>0-[1]!s_stm07_is($C$6,"W66107451",AA6,1,1000000)</f>
        <v>-103575</v>
      </c>
      <c r="AB84" s="96">
        <f>0-[1]!s_stm07_is($C$6,"W66107451",AB6,1,1000000)</f>
        <v>-153336</v>
      </c>
      <c r="AC84" s="96">
        <f>0-[1]!s_stm07_is($C$6,"W66107451",AC6,1,1000000)</f>
        <v>-35402</v>
      </c>
      <c r="AD84" s="96">
        <f>0-[1]!s_stm07_is($C$6,"W66107451",AD6,1,1000000)</f>
        <v>-72698</v>
      </c>
      <c r="AE84" s="96">
        <f>0-[1]!s_stm07_is($C$6,"W66107451",AE6,1,1000000)</f>
        <v>-112117</v>
      </c>
      <c r="AF84" s="96">
        <f>0-[1]!s_stm07_is($C$6,"W66107451",AF6,1,1000000)</f>
        <v>-165280</v>
      </c>
      <c r="AG84" s="96">
        <f>0-[1]!s_stm07_is($C$6,"W66107451",AG6,1,1000000)</f>
        <v>-37528</v>
      </c>
      <c r="AH84" s="96">
        <f>0-[1]!s_stm07_is($C$6,"W66107451",AH6,1,1000000)</f>
        <v>-78674</v>
      </c>
      <c r="AI84" s="96">
        <f>0-[1]!s_stm07_is($C$6,"W66107451",AI6,1,1000000)</f>
        <v>-118873</v>
      </c>
      <c r="AJ84" s="96">
        <f>0-[1]!s_stm07_is($C$6,"W66107451",AJ6,1,1000000)</f>
        <v>-176261</v>
      </c>
      <c r="AK84" s="96">
        <f>0-[1]!s_stm07_is($C$6,"W66107451",AK6,1,1000000)</f>
        <v>-37973</v>
      </c>
      <c r="AL84" s="96">
        <f>0-[1]!s_stm07_is($C$6,"W66107451",AL6,1,1000000)</f>
        <v>-79550</v>
      </c>
      <c r="AM84" s="96">
        <f>0-[1]!s_stm07_is($C$6,"W66107451",AM6,1,1000000)</f>
        <v>-120815</v>
      </c>
      <c r="AN84" s="96">
        <f>0-[1]!s_stm07_is($C$6,"W66107451",AN6,1,1000000)</f>
        <v>-177823</v>
      </c>
      <c r="AO84" s="96">
        <f>0-[1]!s_stm07_is($C$6,"W66107451",AO6,1,1000000)</f>
        <v>-37646</v>
      </c>
      <c r="AP84" s="96">
        <f>0-[1]!s_stm07_is($C$6,"W66107451",AP6,1,1000000)</f>
        <v>-76938</v>
      </c>
      <c r="AQ84" s="96">
        <f>0-[1]!s_stm07_is($C$6,"W66107451",AQ6,1,1000000)</f>
        <v>-117223</v>
      </c>
      <c r="AR84" s="96">
        <f>0-[1]!s_stm07_is($C$6,"W66107451",AR6,1,1000000)</f>
        <v>-175156</v>
      </c>
      <c r="AS84" s="96">
        <f>0-[1]!s_stm07_is($C$6,"W66107451",AS6,1,1000000)</f>
        <v>-36608</v>
      </c>
      <c r="AT84" s="96">
        <f>0-[1]!s_stm07_is($C$6,"W66107451",AT6,1,1000000)</f>
        <v>-76091</v>
      </c>
    </row>
    <row r="85" spans="3:46" ht="13.5">
      <c r="C85" s="1" t="s">
        <v>108</v>
      </c>
      <c r="D85" s="96">
        <f>0-[1]!s_stm07_is($C$6,"W65284919",D6,1,1000000)</f>
        <v>-32189</v>
      </c>
      <c r="E85" s="96">
        <f>0-[1]!s_stm07_is($C$6,"W65284919",E6,1,1000000)</f>
        <v>-7355</v>
      </c>
      <c r="F85" s="96">
        <f>0-[1]!s_stm07_is($C$6,"W65284919",F6,1,1000000)</f>
        <v>-15401</v>
      </c>
      <c r="G85" s="96">
        <f>0-[1]!s_stm07_is($C$6,"W65284919",G6,1,1000000)</f>
        <v>-23226</v>
      </c>
      <c r="H85" s="96">
        <f>0-[1]!s_stm07_is($C$6,"W65284919",H6,1,1000000)</f>
        <v>-37406</v>
      </c>
      <c r="I85" s="96">
        <f>0-[1]!s_stm07_is($C$6,"W65284919",I6,1,1000000)</f>
        <v>-8473</v>
      </c>
      <c r="J85" s="96">
        <f>0-[1]!s_stm07_is($C$6,"W65284919",J6,1,1000000)</f>
        <v>-18315</v>
      </c>
      <c r="K85" s="96">
        <f>0-[1]!s_stm07_is($C$6,"W65284919",K6,1,1000000)</f>
        <v>-33892</v>
      </c>
      <c r="L85" s="96">
        <f>0-[1]!s_stm07_is($C$6,"W65284919",L6,1,1000000)</f>
        <v>-55528</v>
      </c>
      <c r="M85" s="96">
        <f>0-[1]!s_stm07_is($C$6,"W65284919",M6,1,1000000)</f>
        <v>-4203</v>
      </c>
      <c r="N85" s="96">
        <f>0-[1]!s_stm07_is($C$6,"W65284919",N6,1,1000000)</f>
        <v>-10212</v>
      </c>
      <c r="O85" s="96">
        <f>0-[1]!s_stm07_is($C$6,"W65284919",O6,1,1000000)</f>
        <v>-14783</v>
      </c>
      <c r="P85" s="96">
        <f>0-[1]!s_stm07_is($C$6,"W65284919",P6,1,1000000)</f>
        <v>-23219</v>
      </c>
      <c r="Q85" s="96">
        <f>0-[1]!s_stm07_is($C$6,"W65284919",Q6,1,1000000)</f>
        <v>-3916</v>
      </c>
      <c r="R85" s="96">
        <f>0-[1]!s_stm07_is($C$6,"W65284919",R6,1,1000000)</f>
        <v>-9693</v>
      </c>
      <c r="S85" s="96">
        <f>0-[1]!s_stm07_is($C$6,"W65284919",S6,1,1000000)</f>
        <v>-17820</v>
      </c>
      <c r="T85" s="96">
        <f>0-[1]!s_stm07_is($C$6,"W65284919",T6,1,1000000)</f>
        <v>-27988</v>
      </c>
      <c r="U85" s="96">
        <f>0-[1]!s_stm07_is($C$6,"W65284919",U6,1,1000000)</f>
        <v>-8654</v>
      </c>
      <c r="V85" s="96">
        <f>0-[1]!s_stm07_is($C$6,"W65284919",V6,1,1000000)</f>
        <v>-16881</v>
      </c>
      <c r="W85" s="96">
        <f>0-[1]!s_stm07_is($C$6,"W65284919",W6,1,1000000)</f>
        <v>-24383</v>
      </c>
      <c r="X85" s="96">
        <f>0-[1]!s_stm07_is($C$6,"W65284919",X6,1,1000000)</f>
        <v>-31121</v>
      </c>
      <c r="Y85" s="96">
        <f>0-[1]!s_stm07_is($C$6,"W65284919",Y6,1,1000000)</f>
        <v>-10148</v>
      </c>
      <c r="Z85" s="96">
        <f>0-[1]!s_stm07_is($C$6,"W65284919",Z6,1,1000000)</f>
        <v>-19237</v>
      </c>
      <c r="AA85" s="96">
        <f>0-[1]!s_stm07_is($C$6,"W65284919",AA6,1,1000000)</f>
        <v>-25459</v>
      </c>
      <c r="AB85" s="96">
        <f>0-[1]!s_stm07_is($C$6,"W65284919",AB6,1,1000000)</f>
        <v>-33745</v>
      </c>
      <c r="AC85" s="96">
        <f>0-[1]!s_stm07_is($C$6,"W65284919",AC6,1,1000000)</f>
        <v>-12152</v>
      </c>
      <c r="AD85" s="96">
        <f>0-[1]!s_stm07_is($C$6,"W65284919",AD6,1,1000000)</f>
        <v>-21941</v>
      </c>
      <c r="AE85" s="96">
        <f>0-[1]!s_stm07_is($C$6,"W65284919",AE6,1,1000000)</f>
        <v>-28620</v>
      </c>
      <c r="AF85" s="96">
        <f>0-[1]!s_stm07_is($C$6,"W65284919",AF6,1,1000000)</f>
        <v>-38321</v>
      </c>
      <c r="AG85" s="96">
        <f>0-[1]!s_stm07_is($C$6,"W65284919",AG6,1,1000000)</f>
        <v>-13776</v>
      </c>
      <c r="AH85" s="96">
        <f>0-[1]!s_stm07_is($C$6,"W65284919",AH6,1,1000000)</f>
        <v>-24167</v>
      </c>
      <c r="AI85" s="96">
        <f>0-[1]!s_stm07_is($C$6,"W65284919",AI6,1,1000000)</f>
        <v>-32456</v>
      </c>
      <c r="AJ85" s="96">
        <f>0-[1]!s_stm07_is($C$6,"W65284919",AJ6,1,1000000)</f>
        <v>-56729</v>
      </c>
      <c r="AK85" s="96">
        <f>0-[1]!s_stm07_is($C$6,"W65284919",AK6,1,1000000)</f>
        <v>-20748</v>
      </c>
      <c r="AL85" s="96">
        <f>0-[1]!s_stm07_is($C$6,"W65284919",AL6,1,1000000)</f>
        <v>-41951</v>
      </c>
      <c r="AM85" s="96">
        <f>0-[1]!s_stm07_is($C$6,"W65284919",AM6,1,1000000)</f>
        <v>-61569</v>
      </c>
      <c r="AN85" s="96">
        <f>0-[1]!s_stm07_is($C$6,"W65284919",AN6,1,1000000)</f>
        <v>-86993</v>
      </c>
      <c r="AO85" s="96">
        <f>0-[1]!s_stm07_is($C$6,"W65284919",AO6,1,1000000)</f>
        <v>-23668</v>
      </c>
      <c r="AP85" s="96">
        <f>0-[1]!s_stm07_is($C$6,"W65284919",AP6,1,1000000)</f>
        <v>-44433</v>
      </c>
      <c r="AQ85" s="96">
        <f>0-[1]!s_stm07_is($C$6,"W65284919",AQ6,1,1000000)</f>
        <v>-63906</v>
      </c>
      <c r="AR85" s="96">
        <f>0-[1]!s_stm07_is($C$6,"W65284919",AR6,1,1000000)</f>
        <v>-87894</v>
      </c>
      <c r="AS85" s="96">
        <f>0-[1]!s_stm07_is($C$6,"W65284919",AS6,1,1000000)</f>
        <v>-31505</v>
      </c>
      <c r="AT85" s="96">
        <f>0-[1]!s_stm07_is($C$6,"W65284919",AT6,1,1000000)</f>
        <v>-61343</v>
      </c>
    </row>
    <row r="86" spans="3:46" ht="13.9" thickBot="1">
      <c r="C86" s="92" t="s">
        <v>109</v>
      </c>
      <c r="D86" s="94">
        <f>0-[1]!s_stm07_is_86($C$6,D6,1,1000000)</f>
        <v>0</v>
      </c>
      <c r="E86" s="94">
        <f>0-[1]!s_stm07_is_86($C$6,E6,1,1000000)</f>
        <v>0</v>
      </c>
      <c r="F86" s="94">
        <f>0-[1]!s_stm07_is_86($C$6,F6,1,1000000)</f>
        <v>-760</v>
      </c>
      <c r="G86" s="94">
        <f>0-[1]!s_stm07_is_86($C$6,G6,1,1000000)</f>
        <v>-1131</v>
      </c>
      <c r="H86" s="94">
        <f>0-[1]!s_stm07_is_86($C$6,H6,1,1000000)</f>
        <v>-1424</v>
      </c>
      <c r="I86" s="94">
        <f>0-[1]!s_stm07_is_86($C$6,I6,1,1000000)</f>
        <v>-184</v>
      </c>
      <c r="J86" s="94">
        <f>0-[1]!s_stm07_is_86($C$6,J6,1,1000000)</f>
        <v>-267</v>
      </c>
      <c r="K86" s="94">
        <f>0-[1]!s_stm07_is_86($C$6,K6,1,1000000)</f>
        <v>-333</v>
      </c>
      <c r="L86" s="94">
        <f>0-[1]!s_stm07_is_86($C$6,L6,1,1000000)</f>
        <v>-428</v>
      </c>
      <c r="M86" s="94">
        <f>0-[1]!s_stm07_is_86($C$6,M6,1,1000000)</f>
        <v>-106</v>
      </c>
      <c r="N86" s="94">
        <f>0-[1]!s_stm07_is_86($C$6,N6,1,1000000)</f>
        <v>-184</v>
      </c>
      <c r="O86" s="94">
        <f>0-[1]!s_stm07_is_86($C$6,O6,1,1000000)</f>
        <v>-318</v>
      </c>
      <c r="P86" s="94">
        <f>0-[1]!s_stm07_is_86($C$6,P6,1,1000000)</f>
        <v>-381</v>
      </c>
      <c r="Q86" s="94">
        <f>0-[1]!s_stm07_is_86($C$6,Q6,1,1000000)</f>
        <v>-88</v>
      </c>
      <c r="R86" s="94">
        <f>0-[1]!s_stm07_is_86($C$6,R6,1,1000000)</f>
        <v>-167</v>
      </c>
      <c r="S86" s="94">
        <f>0-[1]!s_stm07_is_86($C$6,S6,1,1000000)</f>
        <v>-214</v>
      </c>
      <c r="T86" s="94">
        <f>0-[1]!s_stm07_is_86($C$6,T6,1,1000000)</f>
        <v>-284</v>
      </c>
      <c r="U86" s="94">
        <f>0-[1]!s_stm07_is_86($C$6,U6,1,1000000)</f>
        <v>-379</v>
      </c>
      <c r="V86" s="94">
        <f>0-[1]!s_stm07_is_86($C$6,V6,1,1000000)</f>
        <v>-1347</v>
      </c>
      <c r="W86" s="94">
        <f>0-[1]!s_stm07_is_86($C$6,W6,1,1000000)</f>
        <v>-2963</v>
      </c>
      <c r="X86" s="94">
        <f>0-[1]!s_stm07_is_86($C$6,X6,1,1000000)</f>
        <v>-4620</v>
      </c>
      <c r="Y86" s="94">
        <f>0-[1]!s_stm07_is_86($C$6,Y6,1,1000000)</f>
        <v>-657</v>
      </c>
      <c r="Z86" s="94">
        <f>0-[1]!s_stm07_is_86($C$6,Z6,1,1000000)</f>
        <v>-2375</v>
      </c>
      <c r="AA86" s="94">
        <f>0-[1]!s_stm07_is_86($C$6,AA6,1,1000000)</f>
        <v>-7297</v>
      </c>
      <c r="AB86" s="94">
        <f>0-[1]!s_stm07_is_86($C$6,AB6,1,1000000)</f>
        <v>-7340</v>
      </c>
      <c r="AC86" s="94">
        <f>0-[1]!s_stm07_is_86($C$6,AC6,1,1000000)</f>
        <v>-2739</v>
      </c>
      <c r="AD86" s="94">
        <f>0-[1]!s_stm07_is_86($C$6,AD6,1,1000000)</f>
        <v>-6962</v>
      </c>
      <c r="AE86" s="94">
        <f>0-[1]!s_stm07_is_86($C$6,AE6,1,1000000)</f>
        <v>-9215</v>
      </c>
      <c r="AF86" s="94">
        <f>0-[1]!s_stm07_is_86($C$6,AF6,1,1000000)</f>
        <v>-11549</v>
      </c>
      <c r="AG86" s="94">
        <f>0-[1]!s_stm07_is_86($C$6,AG6,1,1000000)</f>
        <v>-5779</v>
      </c>
      <c r="AH86" s="94">
        <f>0-[1]!s_stm07_is_86($C$6,AH6,1,1000000)</f>
        <v>-11585</v>
      </c>
      <c r="AI86" s="94">
        <f>0-[1]!s_stm07_is_86($C$6,AI6,1,1000000)</f>
        <v>-19005</v>
      </c>
      <c r="AJ86" s="94">
        <f>0-[1]!s_stm07_is_86($C$6,AJ6,1,1000000)</f>
        <v>-24939</v>
      </c>
      <c r="AK86" s="94">
        <f>0-[1]!s_stm07_is_86($C$6,AK6,1,1000000)</f>
        <v>-15274</v>
      </c>
      <c r="AL86" s="94">
        <f>0-[1]!s_stm07_is_86($C$6,AL6,1,1000000)</f>
        <v>-19725</v>
      </c>
      <c r="AM86" s="94">
        <f>0-[1]!s_stm07_is_86($C$6,AM6,1,1000000)</f>
        <v>-21104</v>
      </c>
      <c r="AN86" s="94">
        <f>0-[1]!s_stm07_is_86($C$6,AN6,1,1000000)</f>
        <v>-30976</v>
      </c>
      <c r="AO86" s="94">
        <f>0-[1]!s_stm07_is_86($C$6,AO6,1,1000000)</f>
        <v>-24877</v>
      </c>
      <c r="AP86" s="94">
        <f>0-[1]!s_stm07_is_86($C$6,AP6,1,1000000)</f>
        <v>-28725</v>
      </c>
      <c r="AQ86" s="94">
        <f>0-[1]!s_stm07_is_86($C$6,AQ6,1,1000000)</f>
        <v>-33517</v>
      </c>
      <c r="AR86" s="94">
        <f>0-[1]!s_stm07_is_86($C$6,AR6,1,1000000)</f>
        <v>-35207</v>
      </c>
      <c r="AS86" s="94">
        <f>0-[1]!s_stm07_is_86($C$6,AS6,1,1000000)</f>
        <v>-21170</v>
      </c>
      <c r="AT86" s="94">
        <f>0-[1]!s_stm07_is_86($C$6,AT6,1,1000000)</f>
        <v>-25447</v>
      </c>
    </row>
    <row r="87" spans="3:46" ht="13.5" thickBot="1">
      <c r="D87" s="546">
        <f>[1]!s_stm07_is($C$6,"W03706268",D6,1,1000000)-D88</f>
        <v>0</v>
      </c>
      <c r="E87" s="546">
        <f>[1]!s_stm07_is($C$6,"W03706268",E6,1,1000000)-E88</f>
        <v>0</v>
      </c>
      <c r="F87" s="546">
        <f>[1]!s_stm07_is($C$6,"W03706268",F6,1,1000000)-F88</f>
        <v>0</v>
      </c>
      <c r="G87" s="546">
        <f>[1]!s_stm07_is($C$6,"W03706268",G6,1,1000000)-G88</f>
        <v>0</v>
      </c>
      <c r="H87" s="546">
        <f>[1]!s_stm07_is($C$6,"W03706268",H6,1,1000000)-H88</f>
        <v>0</v>
      </c>
      <c r="I87" s="546">
        <f>[1]!s_stm07_is($C$6,"W03706268",I6,1,1000000)-I88</f>
        <v>0</v>
      </c>
      <c r="J87" s="546">
        <f>[1]!s_stm07_is($C$6,"W03706268",J6,1,1000000)-J88</f>
        <v>0</v>
      </c>
      <c r="K87" s="546">
        <f>[1]!s_stm07_is($C$6,"W03706268",K6,1,1000000)-K88</f>
        <v>0</v>
      </c>
      <c r="L87" s="546">
        <f>[1]!s_stm07_is($C$6,"W03706268",L6,1,1000000)-L88</f>
        <v>0</v>
      </c>
      <c r="M87" s="546">
        <f>[1]!s_stm07_is($C$6,"W03706268",M6,1,1000000)-M88</f>
        <v>0</v>
      </c>
      <c r="N87" s="546">
        <f>[1]!s_stm07_is($C$6,"W03706268",N6,1,1000000)-N88</f>
        <v>0</v>
      </c>
      <c r="O87" s="546">
        <f>[1]!s_stm07_is($C$6,"W03706268",O6,1,1000000)-O88</f>
        <v>0</v>
      </c>
      <c r="P87" s="546">
        <f>[1]!s_stm07_is($C$6,"W03706268",P6,1,1000000)-P88</f>
        <v>0</v>
      </c>
      <c r="Q87" s="546">
        <f>[1]!s_stm07_is($C$6,"W03706268",Q6,1,1000000)-Q88</f>
        <v>0</v>
      </c>
      <c r="R87" s="546">
        <f>[1]!s_stm07_is($C$6,"W03706268",R6,1,1000000)-R88</f>
        <v>0</v>
      </c>
      <c r="S87" s="546">
        <f>[1]!s_stm07_is($C$6,"W03706268",S6,1,1000000)-S88</f>
        <v>0</v>
      </c>
      <c r="T87" s="546">
        <f>[1]!s_stm07_is($C$6,"W03706268",T6,1,1000000)-T88</f>
        <v>0</v>
      </c>
      <c r="U87" s="546">
        <f>[1]!s_stm07_is($C$6,"W03706268",U6,1,1000000)-U88</f>
        <v>0</v>
      </c>
      <c r="V87" s="546">
        <f>[1]!s_stm07_is($C$6,"W03706268",V6,1,1000000)-V88</f>
        <v>0</v>
      </c>
      <c r="W87" s="546">
        <f>[1]!s_stm07_is($C$6,"W03706268",W6,1,1000000)-W88</f>
        <v>0</v>
      </c>
      <c r="X87" s="546">
        <f>[1]!s_stm07_is($C$6,"W03706268",X6,1,1000000)-X88</f>
        <v>0</v>
      </c>
      <c r="Y87" s="546">
        <f>[1]!s_stm07_is($C$6,"W03706268",Y6,1,1000000)-Y88</f>
        <v>0</v>
      </c>
      <c r="Z87" s="546">
        <f>[1]!s_stm07_is($C$6,"W03706268",Z6,1,1000000)-Z88</f>
        <v>0</v>
      </c>
      <c r="AA87" s="546">
        <f>[1]!s_stm07_is($C$6,"W03706268",AA6,1,1000000)-AA88</f>
        <v>0</v>
      </c>
      <c r="AB87" s="546">
        <f>[1]!s_stm07_is($C$6,"W03706268",AB6,1,1000000)-AB88</f>
        <v>0</v>
      </c>
      <c r="AC87" s="546">
        <f>[1]!s_stm07_is($C$6,"W03706268",AC6,1,1000000)-AC88</f>
        <v>0</v>
      </c>
      <c r="AD87" s="546">
        <f>[1]!s_stm07_is($C$6,"W03706268",AD6,1,1000000)-AD88</f>
        <v>0</v>
      </c>
      <c r="AE87" s="546">
        <f>[1]!s_stm07_is($C$6,"W03706268",AE6,1,1000000)-AE88</f>
        <v>0</v>
      </c>
      <c r="AF87" s="546">
        <f>[1]!s_stm07_is($C$6,"W03706268",AF6,1,1000000)-AF88</f>
        <v>0</v>
      </c>
      <c r="AG87" s="546">
        <f>[1]!s_stm07_is($C$6,"W03706268",AG6,1,1000000)-AG88</f>
        <v>0</v>
      </c>
      <c r="AH87" s="546">
        <f>[1]!s_stm07_is($C$6,"W03706268",AH6,1,1000000)-AH88</f>
        <v>0</v>
      </c>
      <c r="AI87" s="546">
        <f>[1]!s_stm07_is($C$6,"W03706268",AI6,1,1000000)-AI88</f>
        <v>0</v>
      </c>
      <c r="AJ87" s="546">
        <f>[1]!s_stm07_is($C$6,"W03706268",AJ6,1,1000000)-AJ88</f>
        <v>0</v>
      </c>
      <c r="AK87" s="546">
        <f>[1]!s_stm07_is($C$6,"W03706268",AK6,1,1000000)-AK88</f>
        <v>0</v>
      </c>
      <c r="AL87" s="546">
        <f>[1]!s_stm07_is($C$6,"W03706268",AL6,1,1000000)-AL88</f>
        <v>0</v>
      </c>
      <c r="AM87" s="546">
        <f>[1]!s_stm07_is($C$6,"W03706268",AM6,1,1000000)-AM88</f>
        <v>0</v>
      </c>
      <c r="AN87" s="546">
        <f>[1]!s_stm07_is($C$6,"W03706268",AN6,1,1000000)-AN88</f>
        <v>0</v>
      </c>
      <c r="AO87" s="546">
        <f>[1]!s_stm07_is($C$6,"W03706268",AO6,1,1000000)-AO88</f>
        <v>0</v>
      </c>
      <c r="AP87" s="546">
        <f>[1]!s_stm07_is($C$6,"W03706268",AP6,1,1000000)-AP88</f>
        <v>0</v>
      </c>
      <c r="AQ87" s="546">
        <f>[1]!s_stm07_is($C$6,"W03706268",AQ6,1,1000000)-AQ88</f>
        <v>0</v>
      </c>
      <c r="AR87" s="546">
        <f>[1]!s_stm07_is($C$6,"W03706268",AR6,1,1000000)-AR88</f>
        <v>0</v>
      </c>
      <c r="AS87" s="546">
        <f>[1]!s_stm07_is($C$6,"W03706268",AS6,1,1000000)-AS88</f>
        <v>0</v>
      </c>
      <c r="AT87" s="546">
        <f>[1]!s_stm07_is($C$6,"W03706268",AT6,1,1000000)-AT88</f>
        <v>0</v>
      </c>
    </row>
    <row r="88" spans="3:46" ht="13.5">
      <c r="C88" s="83" t="s">
        <v>110</v>
      </c>
      <c r="D88" s="84">
        <f>D68+D82</f>
        <v>70812</v>
      </c>
      <c r="E88" s="84">
        <f t="shared" ref="E88:AR88" si="12">E68+E82</f>
        <v>27783</v>
      </c>
      <c r="F88" s="84">
        <f t="shared" si="12"/>
        <v>57577</v>
      </c>
      <c r="G88" s="84">
        <f t="shared" si="12"/>
        <v>90682</v>
      </c>
      <c r="H88" s="84">
        <f t="shared" si="12"/>
        <v>113185</v>
      </c>
      <c r="I88" s="84">
        <f t="shared" si="12"/>
        <v>43309</v>
      </c>
      <c r="J88" s="84">
        <f t="shared" si="12"/>
        <v>83552</v>
      </c>
      <c r="K88" s="84">
        <f t="shared" si="12"/>
        <v>119505</v>
      </c>
      <c r="L88" s="84">
        <f t="shared" si="12"/>
        <v>143531</v>
      </c>
      <c r="M88" s="84">
        <f t="shared" si="12"/>
        <v>45478</v>
      </c>
      <c r="N88" s="84">
        <f t="shared" si="12"/>
        <v>85066</v>
      </c>
      <c r="O88" s="84">
        <f t="shared" si="12"/>
        <v>128087</v>
      </c>
      <c r="P88" s="84">
        <f t="shared" si="12"/>
        <v>165994</v>
      </c>
      <c r="Q88" s="84">
        <f t="shared" si="12"/>
        <v>53917</v>
      </c>
      <c r="R88" s="84">
        <f t="shared" si="12"/>
        <v>110284</v>
      </c>
      <c r="S88" s="84">
        <f t="shared" si="12"/>
        <v>165773</v>
      </c>
      <c r="T88" s="84">
        <f t="shared" si="12"/>
        <v>214487</v>
      </c>
      <c r="U88" s="84">
        <f t="shared" si="12"/>
        <v>69582</v>
      </c>
      <c r="V88" s="84">
        <f t="shared" si="12"/>
        <v>141503</v>
      </c>
      <c r="W88" s="84">
        <f t="shared" si="12"/>
        <v>211244</v>
      </c>
      <c r="X88" s="84">
        <f t="shared" si="12"/>
        <v>271000</v>
      </c>
      <c r="Y88" s="84">
        <f t="shared" si="12"/>
        <v>79601</v>
      </c>
      <c r="Z88" s="84">
        <f t="shared" si="12"/>
        <v>159658</v>
      </c>
      <c r="AA88" s="84">
        <f t="shared" si="12"/>
        <v>239050</v>
      </c>
      <c r="AB88" s="84">
        <f t="shared" si="12"/>
        <v>307458</v>
      </c>
      <c r="AC88" s="84">
        <f t="shared" si="12"/>
        <v>88235</v>
      </c>
      <c r="AD88" s="84">
        <f t="shared" si="12"/>
        <v>178393</v>
      </c>
      <c r="AE88" s="84">
        <f t="shared" si="12"/>
        <v>264037</v>
      </c>
      <c r="AF88" s="84">
        <f t="shared" si="12"/>
        <v>337046</v>
      </c>
      <c r="AG88" s="84">
        <f t="shared" si="12"/>
        <v>95360</v>
      </c>
      <c r="AH88" s="84">
        <f>AH68+AH82</f>
        <v>193506</v>
      </c>
      <c r="AI88" s="84">
        <f t="shared" si="12"/>
        <v>287505</v>
      </c>
      <c r="AJ88" s="84">
        <f t="shared" si="12"/>
        <v>359612</v>
      </c>
      <c r="AK88" s="84">
        <f t="shared" si="12"/>
        <v>96389</v>
      </c>
      <c r="AL88" s="84">
        <f t="shared" si="12"/>
        <v>193349</v>
      </c>
      <c r="AM88" s="84">
        <f t="shared" si="12"/>
        <v>288874</v>
      </c>
      <c r="AN88" s="84">
        <f t="shared" si="12"/>
        <v>359535</v>
      </c>
      <c r="AO88" s="84">
        <f t="shared" si="12"/>
        <v>97522</v>
      </c>
      <c r="AP88" s="84">
        <f t="shared" si="12"/>
        <v>194107</v>
      </c>
      <c r="AQ88" s="84">
        <f t="shared" si="12"/>
        <v>288530</v>
      </c>
      <c r="AR88" s="84">
        <f t="shared" si="12"/>
        <v>360315</v>
      </c>
      <c r="AS88" s="84">
        <f>AS68+AS82</f>
        <v>98403</v>
      </c>
      <c r="AT88" s="84">
        <f>AT68+AT82</f>
        <v>195362</v>
      </c>
    </row>
    <row r="89" spans="3:46" ht="13.5">
      <c r="C89" s="1" t="s">
        <v>111</v>
      </c>
      <c r="D89" s="97">
        <f>D90+D91</f>
        <v>709</v>
      </c>
      <c r="E89" s="97">
        <f t="shared" ref="E89:AS89" si="13">E90+E91</f>
        <v>170</v>
      </c>
      <c r="F89" s="97">
        <f t="shared" si="13"/>
        <v>834</v>
      </c>
      <c r="G89" s="97">
        <f t="shared" si="13"/>
        <v>757</v>
      </c>
      <c r="H89" s="97">
        <f t="shared" si="13"/>
        <v>1929</v>
      </c>
      <c r="I89" s="97">
        <f t="shared" si="13"/>
        <v>371</v>
      </c>
      <c r="J89" s="97">
        <f t="shared" si="13"/>
        <v>859</v>
      </c>
      <c r="K89" s="97">
        <f t="shared" si="13"/>
        <v>1079</v>
      </c>
      <c r="L89" s="97">
        <f t="shared" si="13"/>
        <v>1770</v>
      </c>
      <c r="M89" s="97">
        <f t="shared" si="13"/>
        <v>146</v>
      </c>
      <c r="N89" s="97">
        <f t="shared" si="13"/>
        <v>611</v>
      </c>
      <c r="O89" s="97">
        <f t="shared" si="13"/>
        <v>786</v>
      </c>
      <c r="P89" s="97">
        <f t="shared" si="13"/>
        <v>1254</v>
      </c>
      <c r="Q89" s="97">
        <f t="shared" si="13"/>
        <v>198</v>
      </c>
      <c r="R89" s="97">
        <f t="shared" si="13"/>
        <v>332</v>
      </c>
      <c r="S89" s="97">
        <f t="shared" si="13"/>
        <v>551</v>
      </c>
      <c r="T89" s="97">
        <f t="shared" si="13"/>
        <v>939</v>
      </c>
      <c r="U89" s="97">
        <f t="shared" si="13"/>
        <v>416</v>
      </c>
      <c r="V89" s="97">
        <f t="shared" si="13"/>
        <v>842</v>
      </c>
      <c r="W89" s="97">
        <f t="shared" si="13"/>
        <v>1115</v>
      </c>
      <c r="X89" s="97">
        <f t="shared" si="13"/>
        <v>1311</v>
      </c>
      <c r="Y89" s="97">
        <f t="shared" si="13"/>
        <v>227</v>
      </c>
      <c r="Z89" s="97">
        <f t="shared" si="13"/>
        <v>554</v>
      </c>
      <c r="AA89" s="97">
        <f t="shared" si="13"/>
        <v>790</v>
      </c>
      <c r="AB89" s="97">
        <f t="shared" si="13"/>
        <v>1229</v>
      </c>
      <c r="AC89" s="97">
        <f t="shared" si="13"/>
        <v>103</v>
      </c>
      <c r="AD89" s="97">
        <f t="shared" si="13"/>
        <v>448</v>
      </c>
      <c r="AE89" s="97">
        <f t="shared" si="13"/>
        <v>612</v>
      </c>
      <c r="AF89" s="97">
        <f t="shared" si="13"/>
        <v>1491</v>
      </c>
      <c r="AG89" s="97">
        <f t="shared" si="13"/>
        <v>297</v>
      </c>
      <c r="AH89" s="97">
        <f t="shared" si="13"/>
        <v>584</v>
      </c>
      <c r="AI89" s="97">
        <f t="shared" si="13"/>
        <v>726</v>
      </c>
      <c r="AJ89" s="97">
        <f t="shared" si="13"/>
        <v>2000</v>
      </c>
      <c r="AK89" s="97">
        <f t="shared" si="13"/>
        <v>630</v>
      </c>
      <c r="AL89" s="97">
        <f t="shared" si="13"/>
        <v>1329</v>
      </c>
      <c r="AM89" s="97">
        <f t="shared" si="13"/>
        <v>1647</v>
      </c>
      <c r="AN89" s="97">
        <f t="shared" si="13"/>
        <v>3700</v>
      </c>
      <c r="AO89" s="97">
        <f t="shared" si="13"/>
        <v>400</v>
      </c>
      <c r="AP89" s="97">
        <f t="shared" si="13"/>
        <v>968</v>
      </c>
      <c r="AQ89" s="97">
        <f t="shared" si="13"/>
        <v>1336</v>
      </c>
      <c r="AR89" s="97">
        <f t="shared" si="13"/>
        <v>2964</v>
      </c>
      <c r="AS89" s="97">
        <f t="shared" si="13"/>
        <v>393</v>
      </c>
      <c r="AT89" s="97">
        <f t="shared" ref="AT89" si="14">AT90+AT91</f>
        <v>1136</v>
      </c>
    </row>
    <row r="90" spans="3:46" ht="13.5">
      <c r="C90" s="1" t="s">
        <v>112</v>
      </c>
      <c r="D90" s="90">
        <f>[1]!s_stm07_is($C$6,"W68538378",D6,1,1000000)</f>
        <v>2244</v>
      </c>
      <c r="E90" s="90">
        <f>[1]!s_stm07_is($C$6,"W68538378",E6,1,1000000)</f>
        <v>355</v>
      </c>
      <c r="F90" s="90">
        <f>[1]!s_stm07_is($C$6,"W68538378",F6,1,1000000)</f>
        <v>1316</v>
      </c>
      <c r="G90" s="90">
        <f>[1]!s_stm07_is($C$6,"W68538378",G6,1,1000000)</f>
        <v>1422</v>
      </c>
      <c r="H90" s="90">
        <f>[1]!s_stm07_is($C$6,"W68538378",H6,1,1000000)</f>
        <v>3260</v>
      </c>
      <c r="I90" s="90">
        <f>[1]!s_stm07_is($C$6,"W68538378",I6,1,1000000)</f>
        <v>513</v>
      </c>
      <c r="J90" s="90">
        <f>[1]!s_stm07_is($C$6,"W68538378",J6,1,1000000)</f>
        <v>1179</v>
      </c>
      <c r="K90" s="90">
        <f>[1]!s_stm07_is($C$6,"W68538378",K6,1,1000000)</f>
        <v>1510</v>
      </c>
      <c r="L90" s="90">
        <f>[1]!s_stm07_is($C$6,"W68538378",L6,1,1000000)</f>
        <v>2834</v>
      </c>
      <c r="M90" s="90">
        <f>[1]!s_stm07_is($C$6,"W68538378",M6,1,1000000)</f>
        <v>254</v>
      </c>
      <c r="N90" s="90">
        <f>[1]!s_stm07_is($C$6,"W68538378",N6,1,1000000)</f>
        <v>769</v>
      </c>
      <c r="O90" s="90">
        <f>[1]!s_stm07_is($C$6,"W68538378",O6,1,1000000)</f>
        <v>1087</v>
      </c>
      <c r="P90" s="90">
        <f>[1]!s_stm07_is($C$6,"W68538378",P6,1,1000000)</f>
        <v>2213</v>
      </c>
      <c r="Q90" s="90">
        <f>[1]!s_stm07_is($C$6,"W68538378",Q6,1,1000000)</f>
        <v>304</v>
      </c>
      <c r="R90" s="90">
        <f>[1]!s_stm07_is($C$6,"W68538378",R6,1,1000000)</f>
        <v>637</v>
      </c>
      <c r="S90" s="90">
        <f>[1]!s_stm07_is($C$6,"W68538378",S6,1,1000000)</f>
        <v>1086</v>
      </c>
      <c r="T90" s="90">
        <f>[1]!s_stm07_is($C$6,"W68538378",T6,1,1000000)</f>
        <v>2357</v>
      </c>
      <c r="U90" s="90">
        <f>[1]!s_stm07_is($C$6,"W68538378",U6,1,1000000)</f>
        <v>560</v>
      </c>
      <c r="V90" s="90">
        <f>[1]!s_stm07_is($C$6,"W68538378",V6,1,1000000)</f>
        <v>1140</v>
      </c>
      <c r="W90" s="90">
        <f>[1]!s_stm07_is($C$6,"W68538378",W6,1,1000000)</f>
        <v>1583</v>
      </c>
      <c r="X90" s="90">
        <f>[1]!s_stm07_is($C$6,"W68538378",X6,1,1000000)</f>
        <v>2451</v>
      </c>
      <c r="Y90" s="90">
        <f>[1]!s_stm07_is($C$6,"W68538378",Y6,1,1000000)</f>
        <v>319</v>
      </c>
      <c r="Z90" s="90">
        <f>[1]!s_stm07_is($C$6,"W68538378",Z6,1,1000000)</f>
        <v>869</v>
      </c>
      <c r="AA90" s="90">
        <f>[1]!s_stm07_is($C$6,"W68538378",AA6,1,1000000)</f>
        <v>1351</v>
      </c>
      <c r="AB90" s="90">
        <f>[1]!s_stm07_is($C$6,"W68538378",AB6,1,1000000)</f>
        <v>2767</v>
      </c>
      <c r="AC90" s="90">
        <f>[1]!s_stm07_is($C$6,"W68538378",AC6,1,1000000)</f>
        <v>298</v>
      </c>
      <c r="AD90" s="90">
        <f>[1]!s_stm07_is($C$6,"W68538378",AD6,1,1000000)</f>
        <v>886</v>
      </c>
      <c r="AE90" s="90">
        <f>[1]!s_stm07_is($C$6,"W68538378",AE6,1,1000000)</f>
        <v>1295</v>
      </c>
      <c r="AF90" s="90">
        <f>[1]!s_stm07_is($C$6,"W68538378",AF6,1,1000000)</f>
        <v>2910</v>
      </c>
      <c r="AG90" s="90">
        <f>[1]!s_stm07_is($C$6,"W68538378",AG6,1,1000000)</f>
        <v>507</v>
      </c>
      <c r="AH90" s="90">
        <f>[1]!s_stm07_is($C$6,"W68538378",AH6,1,1000000)</f>
        <v>1029</v>
      </c>
      <c r="AI90" s="90">
        <f>[1]!s_stm07_is($C$6,"W68538378",AI6,1,1000000)</f>
        <v>1481</v>
      </c>
      <c r="AJ90" s="90">
        <f>[1]!s_stm07_is($C$6,"W68538378",AJ6,1,1000000)</f>
        <v>3062</v>
      </c>
      <c r="AK90" s="90">
        <f>[1]!s_stm07_is($C$6,"W68538378",AK6,1,1000000)</f>
        <v>789</v>
      </c>
      <c r="AL90" s="90">
        <f>[1]!s_stm07_is($C$6,"W68538378",AL6,1,1000000)</f>
        <v>1611</v>
      </c>
      <c r="AM90" s="90">
        <f>[1]!s_stm07_is($C$6,"W68538378",AM6,1,1000000)</f>
        <v>2077</v>
      </c>
      <c r="AN90" s="90">
        <f>[1]!s_stm07_is($C$6,"W68538378",AN6,1,1000000)</f>
        <v>4392</v>
      </c>
      <c r="AO90" s="90">
        <f>[1]!s_stm07_is($C$6,"W68538378",AO6,1,1000000)</f>
        <v>488</v>
      </c>
      <c r="AP90" s="90">
        <f>[1]!s_stm07_is($C$6,"W68538378",AP6,1,1000000)</f>
        <v>1157</v>
      </c>
      <c r="AQ90" s="90">
        <f>[1]!s_stm07_is($C$6,"W68538378",AQ6,1,1000000)</f>
        <v>1714</v>
      </c>
      <c r="AR90" s="90">
        <f>[1]!s_stm07_is($C$6,"W68538378",AR6,1,1000000)</f>
        <v>3601</v>
      </c>
      <c r="AS90" s="90">
        <f>[1]!s_stm07_is($C$6,"W68538378",AS6,1,1000000)</f>
        <v>502</v>
      </c>
      <c r="AT90" s="90">
        <f>[1]!s_stm07_is($C$6,"W68538378",AT6,1,1000000)</f>
        <v>1407</v>
      </c>
    </row>
    <row r="91" spans="3:46" ht="13.5">
      <c r="C91" s="98" t="s">
        <v>113</v>
      </c>
      <c r="D91" s="99">
        <f>0-[1]!s_stm07_is($C$6,"W67738435",D6,1,1000000)</f>
        <v>-1535</v>
      </c>
      <c r="E91" s="99">
        <f>0-[1]!s_stm07_is($C$6,"W67738435",E6,1,1000000)</f>
        <v>-185</v>
      </c>
      <c r="F91" s="99">
        <f>0-[1]!s_stm07_is($C$6,"W67738435",F6,1,1000000)</f>
        <v>-482</v>
      </c>
      <c r="G91" s="99">
        <f>0-[1]!s_stm07_is($C$6,"W67738435",G6,1,1000000)</f>
        <v>-665</v>
      </c>
      <c r="H91" s="99">
        <f>0-[1]!s_stm07_is($C$6,"W67738435",H6,1,1000000)</f>
        <v>-1331</v>
      </c>
      <c r="I91" s="99">
        <f>0-[1]!s_stm07_is($C$6,"W67738435",I6,1,1000000)</f>
        <v>-142</v>
      </c>
      <c r="J91" s="99">
        <f>0-[1]!s_stm07_is($C$6,"W67738435",J6,1,1000000)</f>
        <v>-320</v>
      </c>
      <c r="K91" s="99">
        <f>0-[1]!s_stm07_is($C$6,"W67738435",K6,1,1000000)</f>
        <v>-431</v>
      </c>
      <c r="L91" s="99">
        <f>0-[1]!s_stm07_is($C$6,"W67738435",L6,1,1000000)</f>
        <v>-1064</v>
      </c>
      <c r="M91" s="99">
        <f>0-[1]!s_stm07_is($C$6,"W67738435",M6,1,1000000)</f>
        <v>-108</v>
      </c>
      <c r="N91" s="99">
        <f>0-[1]!s_stm07_is($C$6,"W67738435",N6,1,1000000)</f>
        <v>-158</v>
      </c>
      <c r="O91" s="99">
        <f>0-[1]!s_stm07_is($C$6,"W67738435",O6,1,1000000)</f>
        <v>-301</v>
      </c>
      <c r="P91" s="99">
        <f>0-[1]!s_stm07_is($C$6,"W67738435",P6,1,1000000)</f>
        <v>-959</v>
      </c>
      <c r="Q91" s="99">
        <f>0-[1]!s_stm07_is($C$6,"W67738435",Q6,1,1000000)</f>
        <v>-106</v>
      </c>
      <c r="R91" s="99">
        <f>0-[1]!s_stm07_is($C$6,"W67738435",R6,1,1000000)</f>
        <v>-305</v>
      </c>
      <c r="S91" s="99">
        <f>0-[1]!s_stm07_is($C$6,"W67738435",S6,1,1000000)</f>
        <v>-535</v>
      </c>
      <c r="T91" s="99">
        <f>0-[1]!s_stm07_is($C$6,"W67738435",T6,1,1000000)</f>
        <v>-1418</v>
      </c>
      <c r="U91" s="99">
        <f>0-[1]!s_stm07_is($C$6,"W67738435",U6,1,1000000)</f>
        <v>-144</v>
      </c>
      <c r="V91" s="99">
        <f>0-[1]!s_stm07_is($C$6,"W67738435",V6,1,1000000)</f>
        <v>-298</v>
      </c>
      <c r="W91" s="99">
        <f>0-[1]!s_stm07_is($C$6,"W67738435",W6,1,1000000)</f>
        <v>-468</v>
      </c>
      <c r="X91" s="99">
        <f>0-[1]!s_stm07_is($C$6,"W67738435",X6,1,1000000)</f>
        <v>-1140</v>
      </c>
      <c r="Y91" s="99">
        <f>0-[1]!s_stm07_is($C$6,"W67738435",Y6,1,1000000)</f>
        <v>-92</v>
      </c>
      <c r="Z91" s="99">
        <f>0-[1]!s_stm07_is($C$6,"W67738435",Z6,1,1000000)</f>
        <v>-315</v>
      </c>
      <c r="AA91" s="99">
        <f>0-[1]!s_stm07_is($C$6,"W67738435",AA6,1,1000000)</f>
        <v>-561</v>
      </c>
      <c r="AB91" s="99">
        <f>0-[1]!s_stm07_is($C$6,"W67738435",AB6,1,1000000)</f>
        <v>-1538</v>
      </c>
      <c r="AC91" s="99">
        <f>0-[1]!s_stm07_is($C$6,"W67738435",AC6,1,1000000)</f>
        <v>-195</v>
      </c>
      <c r="AD91" s="99">
        <f>0-[1]!s_stm07_is($C$6,"W67738435",AD6,1,1000000)</f>
        <v>-438</v>
      </c>
      <c r="AE91" s="99">
        <f>0-[1]!s_stm07_is($C$6,"W67738435",AE6,1,1000000)</f>
        <v>-683</v>
      </c>
      <c r="AF91" s="99">
        <f>0-[1]!s_stm07_is($C$6,"W67738435",AF6,1,1000000)</f>
        <v>-1419</v>
      </c>
      <c r="AG91" s="99">
        <f>0-[1]!s_stm07_is($C$6,"W67738435",AG6,1,1000000)</f>
        <v>-210</v>
      </c>
      <c r="AH91" s="99">
        <f>0-[1]!s_stm07_is($C$6,"W67738435",AH6,1,1000000)</f>
        <v>-445</v>
      </c>
      <c r="AI91" s="99">
        <f>0-[1]!s_stm07_is($C$6,"W67738435",AI6,1,1000000)</f>
        <v>-755</v>
      </c>
      <c r="AJ91" s="99">
        <f>0-[1]!s_stm07_is($C$6,"W67738435",AJ6,1,1000000)</f>
        <v>-1062</v>
      </c>
      <c r="AK91" s="99">
        <f>0-[1]!s_stm07_is($C$6,"W67738435",AK6,1,1000000)</f>
        <v>-159</v>
      </c>
      <c r="AL91" s="99">
        <f>0-[1]!s_stm07_is($C$6,"W67738435",AL6,1,1000000)</f>
        <v>-282</v>
      </c>
      <c r="AM91" s="99">
        <f>0-[1]!s_stm07_is($C$6,"W67738435",AM6,1,1000000)</f>
        <v>-430</v>
      </c>
      <c r="AN91" s="99">
        <f>0-[1]!s_stm07_is($C$6,"W67738435",AN6,1,1000000)</f>
        <v>-692</v>
      </c>
      <c r="AO91" s="99">
        <f>0-[1]!s_stm07_is($C$6,"W67738435",AO6,1,1000000)</f>
        <v>-88</v>
      </c>
      <c r="AP91" s="99">
        <f>0-[1]!s_stm07_is($C$6,"W67738435",AP6,1,1000000)</f>
        <v>-189</v>
      </c>
      <c r="AQ91" s="99">
        <f>0-[1]!s_stm07_is($C$6,"W67738435",AQ6,1,1000000)</f>
        <v>-378</v>
      </c>
      <c r="AR91" s="99">
        <f>0-[1]!s_stm07_is($C$6,"W67738435",AR6,1,1000000)</f>
        <v>-637</v>
      </c>
      <c r="AS91" s="99">
        <f>0-[1]!s_stm07_is($C$6,"W67738435",AS6,1,1000000)</f>
        <v>-109</v>
      </c>
      <c r="AT91" s="99">
        <f>0-[1]!s_stm07_is($C$6,"W67738435",AT6,1,1000000)</f>
        <v>-271</v>
      </c>
    </row>
    <row r="92" spans="3:46" ht="13.5">
      <c r="C92" s="100" t="s">
        <v>114</v>
      </c>
      <c r="D92" s="101">
        <f>D88+D89</f>
        <v>71521</v>
      </c>
      <c r="E92" s="101">
        <f t="shared" ref="E92:AR92" si="15">E88+E89</f>
        <v>27953</v>
      </c>
      <c r="F92" s="101">
        <f t="shared" si="15"/>
        <v>58411</v>
      </c>
      <c r="G92" s="101">
        <f t="shared" si="15"/>
        <v>91439</v>
      </c>
      <c r="H92" s="101">
        <f t="shared" si="15"/>
        <v>115114</v>
      </c>
      <c r="I92" s="101">
        <f t="shared" si="15"/>
        <v>43680</v>
      </c>
      <c r="J92" s="101">
        <f t="shared" si="15"/>
        <v>84411</v>
      </c>
      <c r="K92" s="101">
        <f t="shared" si="15"/>
        <v>120584</v>
      </c>
      <c r="L92" s="101">
        <f t="shared" si="15"/>
        <v>145301</v>
      </c>
      <c r="M92" s="101">
        <f t="shared" si="15"/>
        <v>45624</v>
      </c>
      <c r="N92" s="101">
        <f t="shared" si="15"/>
        <v>85677</v>
      </c>
      <c r="O92" s="101">
        <f t="shared" si="15"/>
        <v>128873</v>
      </c>
      <c r="P92" s="101">
        <f t="shared" si="15"/>
        <v>167248</v>
      </c>
      <c r="Q92" s="101">
        <f t="shared" si="15"/>
        <v>54115</v>
      </c>
      <c r="R92" s="101">
        <f t="shared" si="15"/>
        <v>110616</v>
      </c>
      <c r="S92" s="101">
        <f t="shared" si="15"/>
        <v>166324</v>
      </c>
      <c r="T92" s="101">
        <f t="shared" si="15"/>
        <v>215426</v>
      </c>
      <c r="U92" s="101">
        <f t="shared" si="15"/>
        <v>69998</v>
      </c>
      <c r="V92" s="101">
        <f t="shared" si="15"/>
        <v>142345</v>
      </c>
      <c r="W92" s="101">
        <f t="shared" si="15"/>
        <v>212359</v>
      </c>
      <c r="X92" s="101">
        <f t="shared" si="15"/>
        <v>272311</v>
      </c>
      <c r="Y92" s="101">
        <f t="shared" si="15"/>
        <v>79828</v>
      </c>
      <c r="Z92" s="101">
        <f t="shared" si="15"/>
        <v>160212</v>
      </c>
      <c r="AA92" s="101">
        <f t="shared" si="15"/>
        <v>239840</v>
      </c>
      <c r="AB92" s="101">
        <f t="shared" si="15"/>
        <v>308687</v>
      </c>
      <c r="AC92" s="101">
        <f t="shared" si="15"/>
        <v>88338</v>
      </c>
      <c r="AD92" s="101">
        <f t="shared" si="15"/>
        <v>178841</v>
      </c>
      <c r="AE92" s="101">
        <f t="shared" si="15"/>
        <v>264649</v>
      </c>
      <c r="AF92" s="101">
        <f t="shared" si="15"/>
        <v>338537</v>
      </c>
      <c r="AG92" s="101">
        <f t="shared" si="15"/>
        <v>95657</v>
      </c>
      <c r="AH92" s="101">
        <f t="shared" si="15"/>
        <v>194090</v>
      </c>
      <c r="AI92" s="101">
        <f t="shared" si="15"/>
        <v>288231</v>
      </c>
      <c r="AJ92" s="101">
        <f t="shared" si="15"/>
        <v>361612</v>
      </c>
      <c r="AK92" s="101">
        <f t="shared" si="15"/>
        <v>97019</v>
      </c>
      <c r="AL92" s="101">
        <f t="shared" si="15"/>
        <v>194678</v>
      </c>
      <c r="AM92" s="101">
        <f t="shared" si="15"/>
        <v>290521</v>
      </c>
      <c r="AN92" s="101">
        <f t="shared" si="15"/>
        <v>363235</v>
      </c>
      <c r="AO92" s="101">
        <f t="shared" si="15"/>
        <v>97922</v>
      </c>
      <c r="AP92" s="101">
        <f t="shared" si="15"/>
        <v>195075</v>
      </c>
      <c r="AQ92" s="101">
        <f t="shared" si="15"/>
        <v>289866</v>
      </c>
      <c r="AR92" s="101">
        <f t="shared" si="15"/>
        <v>363279</v>
      </c>
      <c r="AS92" s="101">
        <f>AS88+AS89</f>
        <v>98796</v>
      </c>
      <c r="AT92" s="101">
        <f>AT88+AT89</f>
        <v>196498</v>
      </c>
    </row>
    <row r="93" spans="3:46" ht="13.5">
      <c r="C93" s="1" t="s">
        <v>115</v>
      </c>
      <c r="D93" s="102">
        <f>0-[1]!s_stm07_is($C$6,"W65004312",D6,1,1000000)</f>
        <v>-22185</v>
      </c>
      <c r="E93" s="102">
        <f>0-[1]!s_stm07_is($C$6,"W65004312",E6,1,1000000)</f>
        <v>-9061</v>
      </c>
      <c r="F93" s="102">
        <f>0-[1]!s_stm07_is($C$6,"W65004312",F6,1,1000000)</f>
        <v>-17213</v>
      </c>
      <c r="G93" s="102">
        <f>0-[1]!s_stm07_is($C$6,"W65004312",G6,1,1000000)</f>
        <v>-27557</v>
      </c>
      <c r="H93" s="102">
        <f>0-[1]!s_stm07_is($C$6,"W65004312",H6,1,1000000)</f>
        <v>-33124</v>
      </c>
      <c r="I93" s="102">
        <f>0-[1]!s_stm07_is($C$6,"W65004312",I6,1,1000000)</f>
        <v>-10398</v>
      </c>
      <c r="J93" s="102">
        <f>0-[1]!s_stm07_is($C$6,"W65004312",J6,1,1000000)</f>
        <v>-19532</v>
      </c>
      <c r="K93" s="102">
        <f>0-[1]!s_stm07_is($C$6,"W65004312",K6,1,1000000)</f>
        <v>-27507</v>
      </c>
      <c r="L93" s="102">
        <f>0-[1]!s_stm07_is($C$6,"W65004312",L6,1,1000000)</f>
        <v>-34150</v>
      </c>
      <c r="M93" s="102">
        <f>0-[1]!s_stm07_is($C$6,"W65004312",M6,1,1000000)</f>
        <v>-10335</v>
      </c>
      <c r="N93" s="102">
        <f>0-[1]!s_stm07_is($C$6,"W65004312",N6,1,1000000)</f>
        <v>-19064</v>
      </c>
      <c r="O93" s="102">
        <f>0-[1]!s_stm07_is($C$6,"W65004312",O6,1,1000000)</f>
        <v>-28440</v>
      </c>
      <c r="P93" s="102">
        <f>0-[1]!s_stm07_is($C$6,"W65004312",P6,1,1000000)</f>
        <v>-37898</v>
      </c>
      <c r="Q93" s="102">
        <f>0-[1]!s_stm07_is($C$6,"W65004312",Q6,1,1000000)</f>
        <v>-12390</v>
      </c>
      <c r="R93" s="102">
        <f>0-[1]!s_stm07_is($C$6,"W65004312",R6,1,1000000)</f>
        <v>-25651</v>
      </c>
      <c r="S93" s="102">
        <f>0-[1]!s_stm07_is($C$6,"W65004312",S6,1,1000000)</f>
        <v>-38529</v>
      </c>
      <c r="T93" s="102">
        <f>0-[1]!s_stm07_is($C$6,"W65004312",T6,1,1000000)</f>
        <v>-49401</v>
      </c>
      <c r="U93" s="102">
        <f>0-[1]!s_stm07_is($C$6,"W65004312",U6,1,1000000)</f>
        <v>-16162</v>
      </c>
      <c r="V93" s="102">
        <f>0-[1]!s_stm07_is($C$6,"W65004312",V6,1,1000000)</f>
        <v>-32770</v>
      </c>
      <c r="W93" s="102">
        <f>0-[1]!s_stm07_is($C$6,"W65004312",W6,1,1000000)</f>
        <v>-48381</v>
      </c>
      <c r="X93" s="102">
        <f>0-[1]!s_stm07_is($C$6,"W65004312",X6,1,1000000)</f>
        <v>-63866</v>
      </c>
      <c r="Y93" s="102">
        <f>0-[1]!s_stm07_is($C$6,"W65004312",Y6,1,1000000)</f>
        <v>-18456</v>
      </c>
      <c r="Z93" s="102">
        <f>0-[1]!s_stm07_is($C$6,"W65004312",Z6,1,1000000)</f>
        <v>-36971</v>
      </c>
      <c r="AA93" s="102">
        <f>0-[1]!s_stm07_is($C$6,"W65004312",AA6,1,1000000)</f>
        <v>-54129</v>
      </c>
      <c r="AB93" s="102">
        <f>0-[1]!s_stm07_is($C$6,"W65004312",AB6,1,1000000)</f>
        <v>-69996</v>
      </c>
      <c r="AC93" s="102">
        <f>0-[1]!s_stm07_is($C$6,"W65004312",AC6,1,1000000)</f>
        <v>-19525</v>
      </c>
      <c r="AD93" s="102">
        <f>0-[1]!s_stm07_is($C$6,"W65004312",AD6,1,1000000)</f>
        <v>-40364</v>
      </c>
      <c r="AE93" s="102">
        <f>0-[1]!s_stm07_is($C$6,"W65004312",AE6,1,1000000)</f>
        <v>-58878</v>
      </c>
      <c r="AF93" s="102">
        <f>0-[1]!s_stm07_is($C$6,"W65004312",AF6,1,1000000)</f>
        <v>-75572</v>
      </c>
      <c r="AG93" s="102">
        <f>0-[1]!s_stm07_is($C$6,"W65004312",AG6,1,1000000)</f>
        <v>-22196</v>
      </c>
      <c r="AH93" s="102">
        <f>0-[1]!s_stm07_is($C$6,"W65004312",AH6,1,1000000)</f>
        <v>-45709</v>
      </c>
      <c r="AI93" s="102">
        <f>0-[1]!s_stm07_is($C$6,"W65004312",AI6,1,1000000)</f>
        <v>-67376</v>
      </c>
      <c r="AJ93" s="102">
        <f>0-[1]!s_stm07_is($C$6,"W65004312",AJ6,1,1000000)</f>
        <v>-85326</v>
      </c>
      <c r="AK93" s="102">
        <f>0-[1]!s_stm07_is($C$6,"W65004312",AK6,1,1000000)</f>
        <v>-22562</v>
      </c>
      <c r="AL93" s="102">
        <f>0-[1]!s_stm07_is($C$6,"W65004312",AL6,1,1000000)</f>
        <v>-45252</v>
      </c>
      <c r="AM93" s="102">
        <f>0-[1]!s_stm07_is($C$6,"W65004312",AM6,1,1000000)</f>
        <v>-68230</v>
      </c>
      <c r="AN93" s="102">
        <f>0-[1]!s_stm07_is($C$6,"W65004312",AN6,1,1000000)</f>
        <v>-85515</v>
      </c>
      <c r="AO93" s="102">
        <f>0-[1]!s_stm07_is($C$6,"W65004312",AO6,1,1000000)</f>
        <v>-23018</v>
      </c>
      <c r="AP93" s="102">
        <f>0-[1]!s_stm07_is($C$6,"W65004312",AP6,1,1000000)</f>
        <v>-44419</v>
      </c>
      <c r="AQ93" s="102">
        <f>0-[1]!s_stm07_is($C$6,"W65004312",AQ6,1,1000000)</f>
        <v>-66398</v>
      </c>
      <c r="AR93" s="102">
        <f>0-[1]!s_stm07_is($C$6,"W65004312",AR6,1,1000000)</f>
        <v>-84173</v>
      </c>
      <c r="AS93" s="102">
        <f>0-[1]!s_stm07_is($C$6,"W65004312",AS6,1,1000000)</f>
        <v>-22769</v>
      </c>
      <c r="AT93" s="102">
        <f>0-[1]!s_stm07_is($C$6,"W65004312",AT6,1,1000000)</f>
        <v>-42811</v>
      </c>
    </row>
    <row r="94" spans="3:46" ht="13.5">
      <c r="C94" s="100" t="s">
        <v>116</v>
      </c>
      <c r="D94" s="101">
        <f>D92+D93</f>
        <v>49336</v>
      </c>
      <c r="E94" s="101">
        <f t="shared" ref="E94:AR94" si="16">E92+E93</f>
        <v>18892</v>
      </c>
      <c r="F94" s="101">
        <f t="shared" si="16"/>
        <v>41198</v>
      </c>
      <c r="G94" s="101">
        <f t="shared" si="16"/>
        <v>63882</v>
      </c>
      <c r="H94" s="101">
        <f t="shared" si="16"/>
        <v>81990</v>
      </c>
      <c r="I94" s="101">
        <f t="shared" si="16"/>
        <v>33282</v>
      </c>
      <c r="J94" s="101">
        <f t="shared" si="16"/>
        <v>64879</v>
      </c>
      <c r="K94" s="101">
        <f t="shared" si="16"/>
        <v>93077</v>
      </c>
      <c r="L94" s="101">
        <f t="shared" si="16"/>
        <v>111151</v>
      </c>
      <c r="M94" s="101">
        <f t="shared" si="16"/>
        <v>35289</v>
      </c>
      <c r="N94" s="101">
        <f t="shared" si="16"/>
        <v>66613</v>
      </c>
      <c r="O94" s="101">
        <f t="shared" si="16"/>
        <v>100433</v>
      </c>
      <c r="P94" s="101">
        <f t="shared" si="16"/>
        <v>129350</v>
      </c>
      <c r="Q94" s="101">
        <f t="shared" si="16"/>
        <v>41725</v>
      </c>
      <c r="R94" s="101">
        <f t="shared" si="16"/>
        <v>84965</v>
      </c>
      <c r="S94" s="101">
        <f t="shared" si="16"/>
        <v>127795</v>
      </c>
      <c r="T94" s="101">
        <f t="shared" si="16"/>
        <v>166025</v>
      </c>
      <c r="U94" s="101">
        <f t="shared" si="16"/>
        <v>53836</v>
      </c>
      <c r="V94" s="101">
        <f t="shared" si="16"/>
        <v>109575</v>
      </c>
      <c r="W94" s="101">
        <f t="shared" si="16"/>
        <v>163978</v>
      </c>
      <c r="X94" s="101">
        <f t="shared" si="16"/>
        <v>208445</v>
      </c>
      <c r="Y94" s="101">
        <f t="shared" si="16"/>
        <v>61372</v>
      </c>
      <c r="Z94" s="101">
        <f t="shared" si="16"/>
        <v>123241</v>
      </c>
      <c r="AA94" s="101">
        <f t="shared" si="16"/>
        <v>185711</v>
      </c>
      <c r="AB94" s="101">
        <f t="shared" si="16"/>
        <v>238691</v>
      </c>
      <c r="AC94" s="101">
        <f t="shared" si="16"/>
        <v>68813</v>
      </c>
      <c r="AD94" s="101">
        <f t="shared" si="16"/>
        <v>138477</v>
      </c>
      <c r="AE94" s="101">
        <f t="shared" si="16"/>
        <v>205771</v>
      </c>
      <c r="AF94" s="101">
        <f t="shared" si="16"/>
        <v>262965</v>
      </c>
      <c r="AG94" s="101">
        <f t="shared" si="16"/>
        <v>73461</v>
      </c>
      <c r="AH94" s="101">
        <f t="shared" si="16"/>
        <v>148381</v>
      </c>
      <c r="AI94" s="101">
        <f t="shared" si="16"/>
        <v>220855</v>
      </c>
      <c r="AJ94" s="101">
        <f t="shared" si="16"/>
        <v>276286</v>
      </c>
      <c r="AK94" s="101">
        <f t="shared" si="16"/>
        <v>74457</v>
      </c>
      <c r="AL94" s="101">
        <f t="shared" si="16"/>
        <v>149426</v>
      </c>
      <c r="AM94" s="101">
        <f t="shared" si="16"/>
        <v>222291</v>
      </c>
      <c r="AN94" s="101">
        <f t="shared" si="16"/>
        <v>277720</v>
      </c>
      <c r="AO94" s="101">
        <f t="shared" si="16"/>
        <v>74904</v>
      </c>
      <c r="AP94" s="101">
        <f t="shared" si="16"/>
        <v>150656</v>
      </c>
      <c r="AQ94" s="101">
        <f t="shared" si="16"/>
        <v>223468</v>
      </c>
      <c r="AR94" s="101">
        <f t="shared" si="16"/>
        <v>279106</v>
      </c>
      <c r="AS94" s="101">
        <f>AS92+AS93</f>
        <v>76027</v>
      </c>
      <c r="AT94" s="101">
        <f>AT92+AT93</f>
        <v>153687</v>
      </c>
    </row>
    <row r="95" spans="3:46" ht="13.5">
      <c r="C95" s="1" t="s">
        <v>117</v>
      </c>
      <c r="D95" s="103">
        <f>[1]!s_stm07_is($C$6,"W66823304",D6,1,1000000)</f>
        <v>48719</v>
      </c>
      <c r="E95" s="103">
        <f>[1]!s_stm07_is($C$6,"W66823304",E6,1,1000000)</f>
        <v>18706</v>
      </c>
      <c r="F95" s="103">
        <f>[1]!s_stm07_is($C$6,"W66823304",F6,1,1000000)</f>
        <v>40844</v>
      </c>
      <c r="G95" s="103">
        <f>[1]!s_stm07_is($C$6,"W66823304",G6,1,1000000)</f>
        <v>63307</v>
      </c>
      <c r="H95" s="103">
        <f>[1]!s_stm07_is($C$6,"W66823304",H6,1,1000000)</f>
        <v>81256</v>
      </c>
      <c r="I95" s="103">
        <f>[1]!s_stm07_is($C$6,"W66823304",I6,1,1000000)</f>
        <v>33113</v>
      </c>
      <c r="J95" s="103">
        <f>[1]!s_stm07_is($C$6,"W66823304",J6,1,1000000)</f>
        <v>64531</v>
      </c>
      <c r="K95" s="103">
        <f>[1]!s_stm07_is($C$6,"W66823304",K6,1,1000000)</f>
        <v>92730</v>
      </c>
      <c r="L95" s="103">
        <f>[1]!s_stm07_is($C$6,"W66823304",L6,1,1000000)</f>
        <v>110766</v>
      </c>
      <c r="M95" s="103">
        <f>[1]!s_stm07_is($C$6,"W66823304",M6,1,1000000)</f>
        <v>35153</v>
      </c>
      <c r="N95" s="103">
        <f>[1]!s_stm07_is($C$6,"W66823304",N6,1,1000000)</f>
        <v>66313</v>
      </c>
      <c r="O95" s="103">
        <f>[1]!s_stm07_is($C$6,"W66823304",O6,1,1000000)</f>
        <v>99908</v>
      </c>
      <c r="P95" s="103">
        <f>[1]!s_stm07_is($C$6,"W66823304",P6,1,1000000)</f>
        <v>128599</v>
      </c>
      <c r="Q95" s="103">
        <f>[1]!s_stm07_is($C$6,"W66823304",Q6,1,1000000)</f>
        <v>41547</v>
      </c>
      <c r="R95" s="103">
        <f>[1]!s_stm07_is($C$6,"W66823304",R6,1,1000000)</f>
        <v>84603</v>
      </c>
      <c r="S95" s="103">
        <f>[1]!s_stm07_is($C$6,"W66823304",S6,1,1000000)</f>
        <v>127216</v>
      </c>
      <c r="T95" s="103">
        <f>[1]!s_stm07_is($C$6,"W66823304",T6,1,1000000)</f>
        <v>165156</v>
      </c>
      <c r="U95" s="103">
        <f>[1]!s_stm07_is($C$6,"W66823304",U6,1,1000000)</f>
        <v>53787</v>
      </c>
      <c r="V95" s="103">
        <f>[1]!s_stm07_is($C$6,"W66823304",V6,1,1000000)</f>
        <v>109481</v>
      </c>
      <c r="W95" s="103">
        <f>[1]!s_stm07_is($C$6,"W66823304",W6,1,1000000)</f>
        <v>163840</v>
      </c>
      <c r="X95" s="103">
        <f>[1]!s_stm07_is($C$6,"W66823304",X6,1,1000000)</f>
        <v>208265</v>
      </c>
      <c r="Y95" s="103">
        <f>[1]!s_stm07_is($C$6,"W66823304",Y6,1,1000000)</f>
        <v>61335</v>
      </c>
      <c r="Z95" s="103">
        <f>[1]!s_stm07_is($C$6,"W66823304",Z6,1,1000000)</f>
        <v>123160</v>
      </c>
      <c r="AA95" s="103">
        <f>[1]!s_stm07_is($C$6,"W66823304",AA6,1,1000000)</f>
        <v>185602</v>
      </c>
      <c r="AB95" s="103">
        <f>[1]!s_stm07_is($C$6,"W66823304",AB6,1,1000000)</f>
        <v>238532</v>
      </c>
      <c r="AC95" s="103">
        <f>[1]!s_stm07_is($C$6,"W66823304",AC6,1,1000000)</f>
        <v>68743</v>
      </c>
      <c r="AD95" s="103">
        <f>[1]!s_stm07_is($C$6,"W66823304",AD6,1,1000000)</f>
        <v>138347</v>
      </c>
      <c r="AE95" s="103">
        <f>[1]!s_stm07_is($C$6,"W66823304",AE6,1,1000000)</f>
        <v>205533</v>
      </c>
      <c r="AF95" s="103">
        <f>[1]!s_stm07_is($C$6,"W66823304",AF6,1,1000000)</f>
        <v>262649</v>
      </c>
      <c r="AG95" s="103">
        <f>[1]!s_stm07_is($C$6,"W66823304",AG6,1,1000000)</f>
        <v>73302</v>
      </c>
      <c r="AH95" s="103">
        <f>[1]!s_stm07_is($C$6,"W66823304",AH6,1,1000000)</f>
        <v>148100</v>
      </c>
      <c r="AI95" s="103">
        <f>[1]!s_stm07_is($C$6,"W66823304",AI6,1,1000000)</f>
        <v>220464</v>
      </c>
      <c r="AJ95" s="103">
        <f>[1]!s_stm07_is($C$6,"W66823304",AJ6,1,1000000)</f>
        <v>275811</v>
      </c>
      <c r="AK95" s="103">
        <f>[1]!s_stm07_is($C$6,"W66823304",AK6,1,1000000)</f>
        <v>74324</v>
      </c>
      <c r="AL95" s="103">
        <f>[1]!s_stm07_is($C$6,"W66823304",AL6,1,1000000)</f>
        <v>149021</v>
      </c>
      <c r="AM95" s="103">
        <f>[1]!s_stm07_is($C$6,"W66823304",AM6,1,1000000)</f>
        <v>221761</v>
      </c>
      <c r="AN95" s="103">
        <f>[1]!s_stm07_is($C$6,"W66823304",AN6,1,1000000)</f>
        <v>277131</v>
      </c>
      <c r="AO95" s="103">
        <f>[1]!s_stm07_is($C$6,"W66823304",AO6,1,1000000)</f>
        <v>74764</v>
      </c>
      <c r="AP95" s="103">
        <f>[1]!s_stm07_is($C$6,"W66823304",AP6,1,1000000)</f>
        <v>150217</v>
      </c>
      <c r="AQ95" s="103">
        <f>[1]!s_stm07_is($C$6,"W66823304",AQ6,1,1000000)</f>
        <v>222792</v>
      </c>
      <c r="AR95" s="103">
        <f>[1]!s_stm07_is($C$6,"W66823304",AR6,1,1000000)</f>
        <v>278249</v>
      </c>
      <c r="AS95" s="103">
        <f>[1]!s_stm07_is($C$6,"W66823304",AS6,1,1000000)</f>
        <v>75786</v>
      </c>
      <c r="AT95" s="103">
        <f>[1]!s_stm07_is($C$6,"W66823304",AT6,1,1000000)</f>
        <v>152995</v>
      </c>
    </row>
    <row r="96" spans="3:46" ht="13.9" thickBot="1">
      <c r="C96" s="92" t="s">
        <v>118</v>
      </c>
      <c r="D96" s="53">
        <f>D94-D95</f>
        <v>617</v>
      </c>
      <c r="E96" s="53">
        <f t="shared" ref="E96:AR96" si="17">E94-E95</f>
        <v>186</v>
      </c>
      <c r="F96" s="53">
        <f t="shared" si="17"/>
        <v>354</v>
      </c>
      <c r="G96" s="53">
        <f t="shared" si="17"/>
        <v>575</v>
      </c>
      <c r="H96" s="53">
        <f t="shared" si="17"/>
        <v>734</v>
      </c>
      <c r="I96" s="53">
        <f t="shared" si="17"/>
        <v>169</v>
      </c>
      <c r="J96" s="53">
        <f t="shared" si="17"/>
        <v>348</v>
      </c>
      <c r="K96" s="53">
        <f t="shared" si="17"/>
        <v>347</v>
      </c>
      <c r="L96" s="53">
        <f t="shared" si="17"/>
        <v>385</v>
      </c>
      <c r="M96" s="53">
        <f t="shared" si="17"/>
        <v>136</v>
      </c>
      <c r="N96" s="53">
        <f t="shared" si="17"/>
        <v>300</v>
      </c>
      <c r="O96" s="53">
        <f t="shared" si="17"/>
        <v>525</v>
      </c>
      <c r="P96" s="53">
        <f t="shared" si="17"/>
        <v>751</v>
      </c>
      <c r="Q96" s="53">
        <f t="shared" si="17"/>
        <v>178</v>
      </c>
      <c r="R96" s="53">
        <f t="shared" si="17"/>
        <v>362</v>
      </c>
      <c r="S96" s="53">
        <f t="shared" si="17"/>
        <v>579</v>
      </c>
      <c r="T96" s="53">
        <f t="shared" si="17"/>
        <v>869</v>
      </c>
      <c r="U96" s="53">
        <f t="shared" si="17"/>
        <v>49</v>
      </c>
      <c r="V96" s="53">
        <f t="shared" si="17"/>
        <v>94</v>
      </c>
      <c r="W96" s="53">
        <f t="shared" si="17"/>
        <v>138</v>
      </c>
      <c r="X96" s="53">
        <f t="shared" si="17"/>
        <v>180</v>
      </c>
      <c r="Y96" s="53">
        <f t="shared" si="17"/>
        <v>37</v>
      </c>
      <c r="Z96" s="53">
        <f t="shared" si="17"/>
        <v>81</v>
      </c>
      <c r="AA96" s="53">
        <f t="shared" si="17"/>
        <v>109</v>
      </c>
      <c r="AB96" s="53">
        <f t="shared" si="17"/>
        <v>159</v>
      </c>
      <c r="AC96" s="53">
        <f t="shared" si="17"/>
        <v>70</v>
      </c>
      <c r="AD96" s="53">
        <f t="shared" si="17"/>
        <v>130</v>
      </c>
      <c r="AE96" s="53">
        <f t="shared" si="17"/>
        <v>238</v>
      </c>
      <c r="AF96" s="53">
        <f t="shared" si="17"/>
        <v>316</v>
      </c>
      <c r="AG96" s="53">
        <f t="shared" si="17"/>
        <v>159</v>
      </c>
      <c r="AH96" s="53">
        <f t="shared" si="17"/>
        <v>281</v>
      </c>
      <c r="AI96" s="53">
        <f t="shared" si="17"/>
        <v>391</v>
      </c>
      <c r="AJ96" s="53">
        <f t="shared" si="17"/>
        <v>475</v>
      </c>
      <c r="AK96" s="53">
        <f t="shared" si="17"/>
        <v>133</v>
      </c>
      <c r="AL96" s="53">
        <f t="shared" si="17"/>
        <v>405</v>
      </c>
      <c r="AM96" s="53">
        <f t="shared" si="17"/>
        <v>530</v>
      </c>
      <c r="AN96" s="53">
        <f t="shared" si="17"/>
        <v>589</v>
      </c>
      <c r="AO96" s="53">
        <f t="shared" si="17"/>
        <v>140</v>
      </c>
      <c r="AP96" s="53">
        <f t="shared" si="17"/>
        <v>439</v>
      </c>
      <c r="AQ96" s="53">
        <f t="shared" si="17"/>
        <v>676</v>
      </c>
      <c r="AR96" s="53">
        <f t="shared" si="17"/>
        <v>857</v>
      </c>
      <c r="AS96" s="53">
        <f>AS94-AS95</f>
        <v>241</v>
      </c>
      <c r="AT96" s="53">
        <f>AT94-AT95</f>
        <v>692</v>
      </c>
    </row>
    <row r="97" spans="2:47" s="68" customFormat="1" ht="13.5">
      <c r="C97" s="68" t="s">
        <v>119</v>
      </c>
      <c r="D97" s="551"/>
      <c r="E97" s="551"/>
      <c r="F97" s="551"/>
      <c r="G97" s="551"/>
      <c r="H97" s="551"/>
      <c r="I97" s="551"/>
      <c r="J97" s="551"/>
      <c r="K97" s="551"/>
      <c r="L97" s="551"/>
      <c r="M97" s="551"/>
      <c r="N97" s="551">
        <v>2320</v>
      </c>
      <c r="O97" s="551">
        <v>-1424</v>
      </c>
      <c r="P97" s="551">
        <v>-2435</v>
      </c>
      <c r="Q97" s="551">
        <v>3696</v>
      </c>
      <c r="R97" s="551">
        <v>2570</v>
      </c>
      <c r="S97" s="551">
        <v>6547</v>
      </c>
      <c r="T97" s="551">
        <v>-4072</v>
      </c>
      <c r="U97" s="551">
        <v>-3251</v>
      </c>
      <c r="V97" s="551">
        <v>-7313</v>
      </c>
      <c r="W97" s="551">
        <v>-19364</v>
      </c>
      <c r="X97" s="551">
        <v>-7951.0000000000009</v>
      </c>
      <c r="Y97" s="551">
        <v>2909</v>
      </c>
      <c r="Z97" s="551">
        <v>6468.0000000000009</v>
      </c>
      <c r="AA97" s="551">
        <v>1054</v>
      </c>
      <c r="AB97" s="551">
        <v>-1178</v>
      </c>
      <c r="AC97" s="551">
        <v>330</v>
      </c>
      <c r="AD97" s="551">
        <v>-8478</v>
      </c>
      <c r="AE97" s="551">
        <v>-18633</v>
      </c>
      <c r="AF97" s="551">
        <v>-36629</v>
      </c>
      <c r="AG97" s="551">
        <v>10992</v>
      </c>
      <c r="AH97" s="551">
        <v>24565</v>
      </c>
      <c r="AI97" s="551">
        <v>24603</v>
      </c>
      <c r="AJ97" s="551">
        <v>32567</v>
      </c>
      <c r="AK97" s="551">
        <v>-3920.0000000000005</v>
      </c>
      <c r="AL97" s="551">
        <v>4215</v>
      </c>
      <c r="AM97" s="551">
        <v>8474</v>
      </c>
      <c r="AN97" s="551">
        <v>20405</v>
      </c>
      <c r="AO97" s="551">
        <v>-1340</v>
      </c>
      <c r="AP97" s="551">
        <v>-214</v>
      </c>
      <c r="AQ97" s="551">
        <v>6517</v>
      </c>
      <c r="AR97" s="551">
        <v>-17515</v>
      </c>
      <c r="AS97" s="551">
        <v>-12804</v>
      </c>
      <c r="AT97" s="551">
        <v>-21340</v>
      </c>
      <c r="AU97" s="66"/>
    </row>
    <row r="98" spans="2:47" ht="13.5">
      <c r="C98" s="100" t="s">
        <v>120</v>
      </c>
      <c r="D98" s="76">
        <f t="shared" ref="D98:AR98" si="18">D99+D100</f>
        <v>0</v>
      </c>
      <c r="E98" s="76">
        <f t="shared" si="18"/>
        <v>0</v>
      </c>
      <c r="F98" s="76">
        <f t="shared" si="18"/>
        <v>0</v>
      </c>
      <c r="G98" s="76">
        <f t="shared" si="18"/>
        <v>0</v>
      </c>
      <c r="H98" s="76">
        <f t="shared" si="18"/>
        <v>0</v>
      </c>
      <c r="I98" s="76">
        <f t="shared" si="18"/>
        <v>0</v>
      </c>
      <c r="J98" s="76">
        <f t="shared" si="18"/>
        <v>0</v>
      </c>
      <c r="K98" s="76">
        <f t="shared" si="18"/>
        <v>0</v>
      </c>
      <c r="L98" s="76">
        <f t="shared" si="18"/>
        <v>0</v>
      </c>
      <c r="M98" s="76">
        <f t="shared" si="18"/>
        <v>0</v>
      </c>
      <c r="N98" s="76">
        <f t="shared" si="18"/>
        <v>68933</v>
      </c>
      <c r="O98" s="76">
        <f t="shared" si="18"/>
        <v>99009</v>
      </c>
      <c r="P98" s="76">
        <f t="shared" si="18"/>
        <v>126915</v>
      </c>
      <c r="Q98" s="76">
        <f t="shared" si="18"/>
        <v>45421</v>
      </c>
      <c r="R98" s="76">
        <f t="shared" si="18"/>
        <v>87535</v>
      </c>
      <c r="S98" s="76">
        <f t="shared" si="18"/>
        <v>134342</v>
      </c>
      <c r="T98" s="76">
        <f t="shared" si="18"/>
        <v>161953</v>
      </c>
      <c r="U98" s="76">
        <f t="shared" si="18"/>
        <v>50585</v>
      </c>
      <c r="V98" s="76">
        <f t="shared" si="18"/>
        <v>102262</v>
      </c>
      <c r="W98" s="76">
        <f t="shared" si="18"/>
        <v>144614</v>
      </c>
      <c r="X98" s="76">
        <f t="shared" si="18"/>
        <v>200494</v>
      </c>
      <c r="Y98" s="76">
        <f t="shared" si="18"/>
        <v>64281</v>
      </c>
      <c r="Z98" s="76">
        <f t="shared" si="18"/>
        <v>129709</v>
      </c>
      <c r="AA98" s="76">
        <f t="shared" si="18"/>
        <v>186765</v>
      </c>
      <c r="AB98" s="76">
        <f t="shared" si="18"/>
        <v>237513</v>
      </c>
      <c r="AC98" s="76">
        <f t="shared" si="18"/>
        <v>69143</v>
      </c>
      <c r="AD98" s="76">
        <f t="shared" si="18"/>
        <v>129999</v>
      </c>
      <c r="AE98" s="76">
        <f t="shared" si="18"/>
        <v>187138</v>
      </c>
      <c r="AF98" s="76">
        <f t="shared" si="18"/>
        <v>226336</v>
      </c>
      <c r="AG98" s="76">
        <f t="shared" si="18"/>
        <v>84453</v>
      </c>
      <c r="AH98" s="76">
        <f t="shared" si="18"/>
        <v>172946</v>
      </c>
      <c r="AI98" s="76">
        <f t="shared" si="18"/>
        <v>245458</v>
      </c>
      <c r="AJ98" s="76">
        <f t="shared" si="18"/>
        <v>308853</v>
      </c>
      <c r="AK98" s="76">
        <f t="shared" si="18"/>
        <v>70537</v>
      </c>
      <c r="AL98" s="76">
        <f t="shared" si="18"/>
        <v>153641</v>
      </c>
      <c r="AM98" s="76">
        <f t="shared" si="18"/>
        <v>230765</v>
      </c>
      <c r="AN98" s="76">
        <f t="shared" si="18"/>
        <v>298125</v>
      </c>
      <c r="AO98" s="76">
        <f t="shared" si="18"/>
        <v>73564</v>
      </c>
      <c r="AP98" s="76">
        <f t="shared" si="18"/>
        <v>150442</v>
      </c>
      <c r="AQ98" s="76">
        <f t="shared" si="18"/>
        <v>229985</v>
      </c>
      <c r="AR98" s="76">
        <f t="shared" si="18"/>
        <v>261591</v>
      </c>
      <c r="AS98" s="76">
        <f>AS99+AS100</f>
        <v>63223</v>
      </c>
      <c r="AT98" s="76">
        <f>AT99+AT100</f>
        <v>132347</v>
      </c>
      <c r="AU98" s="105"/>
    </row>
    <row r="99" spans="2:47" ht="13.5">
      <c r="C99" s="1" t="s">
        <v>121</v>
      </c>
      <c r="D99" s="106">
        <f>[1]!s_stm07_is($C$6,"W62388262",D6,1,1000000)</f>
        <v>0</v>
      </c>
      <c r="E99" s="106">
        <f>[1]!s_stm07_is($C$6,"W62388262",E6,1,1000000)</f>
        <v>0</v>
      </c>
      <c r="F99" s="106">
        <f>[1]!s_stm07_is($C$6,"W62388262",F6,1,1000000)</f>
        <v>0</v>
      </c>
      <c r="G99" s="106">
        <f>[1]!s_stm07_is($C$6,"W62388262",G6,1,1000000)</f>
        <v>0</v>
      </c>
      <c r="H99" s="106">
        <f>[1]!s_stm07_is($C$6,"W62388262",H6,1,1000000)</f>
        <v>0</v>
      </c>
      <c r="I99" s="106">
        <f>[1]!s_stm07_is($C$6,"W62388262",I6,1,1000000)</f>
        <v>0</v>
      </c>
      <c r="J99" s="106">
        <f>[1]!s_stm07_is($C$6,"W62388262",J6,1,1000000)</f>
        <v>0</v>
      </c>
      <c r="K99" s="106">
        <f>[1]!s_stm07_is($C$6,"W62388262",K6,1,1000000)</f>
        <v>0</v>
      </c>
      <c r="L99" s="106">
        <f>[1]!s_stm07_is($C$6,"W62388262",L6,1,1000000)</f>
        <v>0</v>
      </c>
      <c r="M99" s="106">
        <f>[1]!s_stm07_is($C$6,"W62388262",M6,1,1000000)</f>
        <v>0</v>
      </c>
      <c r="N99" s="106">
        <f>[1]!s_stm07_is($C$6,"W62388262",N6,1,1000000)</f>
        <v>68349</v>
      </c>
      <c r="O99" s="106">
        <f>[1]!s_stm07_is($C$6,"W62388262",O6,1,1000000)</f>
        <v>98033</v>
      </c>
      <c r="P99" s="106">
        <f>[1]!s_stm07_is($C$6,"W62388262",P6,1,1000000)</f>
        <v>125724</v>
      </c>
      <c r="Q99" s="106">
        <f>[1]!s_stm07_is($C$6,"W62388262",Q6,1,1000000)</f>
        <v>45196</v>
      </c>
      <c r="R99" s="106">
        <f>[1]!s_stm07_is($C$6,"W62388262",R6,1,1000000)</f>
        <v>87188</v>
      </c>
      <c r="S99" s="106">
        <f>[1]!s_stm07_is($C$6,"W62388262",S6,1,1000000)</f>
        <v>133756</v>
      </c>
      <c r="T99" s="106">
        <f>[1]!s_stm07_is($C$6,"W62388262",T6,1,1000000)</f>
        <v>161316</v>
      </c>
      <c r="U99" s="106">
        <f>[1]!s_stm07_is($C$6,"W62388262",U6,1,1000000)</f>
        <v>50541</v>
      </c>
      <c r="V99" s="106">
        <f>[1]!s_stm07_is($C$6,"W62388262",V6,1,1000000)</f>
        <v>102182</v>
      </c>
      <c r="W99" s="106">
        <f>[1]!s_stm07_is($C$6,"W62388262",W6,1,1000000)</f>
        <v>144527</v>
      </c>
      <c r="X99" s="106">
        <f>[1]!s_stm07_is($C$6,"W62388262",X6,1,1000000)</f>
        <v>200368</v>
      </c>
      <c r="Y99" s="106">
        <f>[1]!s_stm07_is($C$6,"W62388262",Y6,1,1000000)</f>
        <v>64234</v>
      </c>
      <c r="Z99" s="106">
        <f>[1]!s_stm07_is($C$6,"W62388262",Z6,1,1000000)</f>
        <v>129619</v>
      </c>
      <c r="AA99" s="106">
        <f>[1]!s_stm07_is($C$6,"W62388262",AA6,1,1000000)</f>
        <v>186651</v>
      </c>
      <c r="AB99" s="106">
        <f>[1]!s_stm07_is($C$6,"W62388262",AB6,1,1000000)</f>
        <v>237245</v>
      </c>
      <c r="AC99" s="106">
        <f>[1]!s_stm07_is($C$6,"W62388262",AC6,1,1000000)</f>
        <v>69090</v>
      </c>
      <c r="AD99" s="106">
        <f>[1]!s_stm07_is($C$6,"W62388262",AD6,1,1000000)</f>
        <v>129968</v>
      </c>
      <c r="AE99" s="106">
        <f>[1]!s_stm07_is($C$6,"W62388262",AE6,1,1000000)</f>
        <v>187064</v>
      </c>
      <c r="AF99" s="106">
        <f>[1]!s_stm07_is($C$6,"W62388262",AF6,1,1000000)</f>
        <v>226375</v>
      </c>
      <c r="AG99" s="106">
        <f>[1]!s_stm07_is($C$6,"W62388262",AG6,1,1000000)</f>
        <v>84347</v>
      </c>
      <c r="AH99" s="106">
        <f>[1]!s_stm07_is($C$6,"W62388262",AH6,1,1000000)</f>
        <v>172629</v>
      </c>
      <c r="AI99" s="106">
        <f>[1]!s_stm07_is($C$6,"W62388262",AI6,1,1000000)</f>
        <v>245007</v>
      </c>
      <c r="AJ99" s="106">
        <f>[1]!s_stm07_is($C$6,"W62388262",AJ6,1,1000000)</f>
        <v>308122</v>
      </c>
      <c r="AK99" s="106">
        <f>[1]!s_stm07_is($C$6,"W62388262",AK6,1,1000000)</f>
        <v>70229</v>
      </c>
      <c r="AL99" s="106">
        <f>[1]!s_stm07_is($C$6,"W62388262",AL6,1,1000000)</f>
        <v>152961</v>
      </c>
      <c r="AM99" s="106">
        <f>[1]!s_stm07_is($C$6,"W62388262",AM6,1,1000000)</f>
        <v>230128</v>
      </c>
      <c r="AN99" s="106">
        <f>[1]!s_stm07_is($C$6,"W62388262",AN6,1,1000000)</f>
        <v>297024</v>
      </c>
      <c r="AO99" s="106">
        <f>[1]!s_stm07_is($C$6,"W62388262",AO6,1,1000000)</f>
        <v>73701</v>
      </c>
      <c r="AP99" s="106">
        <f>[1]!s_stm07_is($C$6,"W62388262",AP6,1,1000000)</f>
        <v>150245</v>
      </c>
      <c r="AQ99" s="106">
        <f>[1]!s_stm07_is($C$6,"W62388262",AQ6,1,1000000)</f>
        <v>229264</v>
      </c>
      <c r="AR99" s="106">
        <f>[1]!s_stm07_is($C$6,"W62388262",AR6,1,1000000)</f>
        <v>261166</v>
      </c>
      <c r="AS99" s="107">
        <f>[1]!s_stm07_is($C$6,"W62388262",AS6,1,1000000)</f>
        <v>63143</v>
      </c>
      <c r="AT99" s="107">
        <f>[1]!s_stm07_is($C$6,"W62388262",AT6,1,1000000)</f>
        <v>132046</v>
      </c>
      <c r="AU99" s="105"/>
    </row>
    <row r="100" spans="2:47" ht="13.9" thickBot="1">
      <c r="C100" s="92" t="s">
        <v>122</v>
      </c>
      <c r="D100" s="106">
        <f>[1]!s_stm07_is($C$6,"W47116209",D6,1,1000000)</f>
        <v>0</v>
      </c>
      <c r="E100" s="106">
        <f>[1]!s_stm07_is($C$6,"W47116209",E6,1,1000000)</f>
        <v>0</v>
      </c>
      <c r="F100" s="106">
        <f>[1]!s_stm07_is($C$6,"W47116209",F6,1,1000000)</f>
        <v>0</v>
      </c>
      <c r="G100" s="106">
        <f>[1]!s_stm07_is($C$6,"W47116209",G6,1,1000000)</f>
        <v>0</v>
      </c>
      <c r="H100" s="106">
        <f>[1]!s_stm07_is($C$6,"W47116209",H6,1,1000000)</f>
        <v>0</v>
      </c>
      <c r="I100" s="106">
        <f>[1]!s_stm07_is($C$6,"W47116209",I6,1,1000000)</f>
        <v>0</v>
      </c>
      <c r="J100" s="106">
        <f>[1]!s_stm07_is($C$6,"W47116209",J6,1,1000000)</f>
        <v>0</v>
      </c>
      <c r="K100" s="106">
        <f>[1]!s_stm07_is($C$6,"W47116209",K6,1,1000000)</f>
        <v>0</v>
      </c>
      <c r="L100" s="106">
        <f>[1]!s_stm07_is($C$6,"W47116209",L6,1,1000000)</f>
        <v>0</v>
      </c>
      <c r="M100" s="106">
        <f>[1]!s_stm07_is($C$6,"W47116209",M6,1,1000000)</f>
        <v>0</v>
      </c>
      <c r="N100" s="106">
        <f>[1]!s_stm07_is($C$6,"W47116209",N6,1,1000000)</f>
        <v>584</v>
      </c>
      <c r="O100" s="106">
        <f>[1]!s_stm07_is($C$6,"W47116209",O6,1,1000000)</f>
        <v>976</v>
      </c>
      <c r="P100" s="106">
        <f>[1]!s_stm07_is($C$6,"W47116209",P6,1,1000000)</f>
        <v>1191</v>
      </c>
      <c r="Q100" s="106">
        <f>[1]!s_stm07_is($C$6,"W47116209",Q6,1,1000000)</f>
        <v>225</v>
      </c>
      <c r="R100" s="106">
        <f>[1]!s_stm07_is($C$6,"W47116209",R6,1,1000000)</f>
        <v>347</v>
      </c>
      <c r="S100" s="106">
        <f>[1]!s_stm07_is($C$6,"W47116209",S6,1,1000000)</f>
        <v>586</v>
      </c>
      <c r="T100" s="106">
        <f>[1]!s_stm07_is($C$6,"W47116209",T6,1,1000000)</f>
        <v>637</v>
      </c>
      <c r="U100" s="106">
        <f>[1]!s_stm07_is($C$6,"W47116209",U6,1,1000000)</f>
        <v>44</v>
      </c>
      <c r="V100" s="106">
        <f>[1]!s_stm07_is($C$6,"W47116209",V6,1,1000000)</f>
        <v>80</v>
      </c>
      <c r="W100" s="106">
        <f>[1]!s_stm07_is($C$6,"W47116209",W6,1,1000000)</f>
        <v>87</v>
      </c>
      <c r="X100" s="106">
        <f>[1]!s_stm07_is($C$6,"W47116209",X6,1,1000000)</f>
        <v>126</v>
      </c>
      <c r="Y100" s="106">
        <f>[1]!s_stm07_is($C$6,"W47116209",Y6,1,1000000)</f>
        <v>47</v>
      </c>
      <c r="Z100" s="106">
        <f>[1]!s_stm07_is($C$6,"W47116209",Z6,1,1000000)</f>
        <v>90</v>
      </c>
      <c r="AA100" s="106">
        <f>[1]!s_stm07_is($C$6,"W47116209",AA6,1,1000000)</f>
        <v>114</v>
      </c>
      <c r="AB100" s="106">
        <f>[1]!s_stm07_is($C$6,"W47116209",AB6,1,1000000)</f>
        <v>268</v>
      </c>
      <c r="AC100" s="106">
        <f>[1]!s_stm07_is($C$6,"W47116209",AC6,1,1000000)</f>
        <v>53</v>
      </c>
      <c r="AD100" s="106">
        <f>[1]!s_stm07_is($C$6,"W47116209",AD6,1,1000000)</f>
        <v>31</v>
      </c>
      <c r="AE100" s="106">
        <f>[1]!s_stm07_is($C$6,"W47116209",AE6,1,1000000)</f>
        <v>74</v>
      </c>
      <c r="AF100" s="106">
        <f>[1]!s_stm07_is($C$6,"W47116209",AF6,1,1000000)</f>
        <v>-39</v>
      </c>
      <c r="AG100" s="106">
        <f>[1]!s_stm07_is($C$6,"W47116209",AG6,1,1000000)</f>
        <v>106</v>
      </c>
      <c r="AH100" s="106">
        <f>[1]!s_stm07_is($C$6,"W47116209",AH6,1,1000000)</f>
        <v>317</v>
      </c>
      <c r="AI100" s="106">
        <f>[1]!s_stm07_is($C$6,"W47116209",AI6,1,1000000)</f>
        <v>451</v>
      </c>
      <c r="AJ100" s="106">
        <f>[1]!s_stm07_is($C$6,"W47116209",AJ6,1,1000000)</f>
        <v>731</v>
      </c>
      <c r="AK100" s="106">
        <f>[1]!s_stm07_is($C$6,"W47116209",AK6,1,1000000)</f>
        <v>308</v>
      </c>
      <c r="AL100" s="106">
        <f>[1]!s_stm07_is($C$6,"W47116209",AL6,1,1000000)</f>
        <v>680</v>
      </c>
      <c r="AM100" s="106">
        <f>[1]!s_stm07_is($C$6,"W47116209",AM6,1,1000000)</f>
        <v>637</v>
      </c>
      <c r="AN100" s="106">
        <f>[1]!s_stm07_is($C$6,"W47116209",AN6,1,1000000)</f>
        <v>1101</v>
      </c>
      <c r="AO100" s="106">
        <f>[1]!s_stm07_is($C$6,"W47116209",AO6,1,1000000)</f>
        <v>-137</v>
      </c>
      <c r="AP100" s="106">
        <f>[1]!s_stm07_is($C$6,"W47116209",AP6,1,1000000)</f>
        <v>197</v>
      </c>
      <c r="AQ100" s="106">
        <f>[1]!s_stm07_is($C$6,"W47116209",AQ6,1,1000000)</f>
        <v>721</v>
      </c>
      <c r="AR100" s="106">
        <f>[1]!s_stm07_is($C$6,"W47116209",AR6,1,1000000)</f>
        <v>425</v>
      </c>
      <c r="AS100" s="107">
        <f>[1]!s_stm07_is($C$6,"W47116209",AS6,1,1000000)</f>
        <v>80</v>
      </c>
      <c r="AT100" s="107">
        <f>[1]!s_stm07_is($C$6,"W47116209",AT6,1,1000000)</f>
        <v>301</v>
      </c>
      <c r="AU100" s="105"/>
    </row>
    <row r="101" spans="2:47" ht="13.5" thickBot="1">
      <c r="AT101" s="104"/>
      <c r="AU101" s="104"/>
    </row>
    <row r="102" spans="2:47" ht="13.5">
      <c r="C102" s="108" t="s">
        <v>123</v>
      </c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</row>
    <row r="103" spans="2:47" ht="13.5">
      <c r="C103" s="55" t="s">
        <v>124</v>
      </c>
      <c r="D103" s="109">
        <f>[1]!s_stm07_is($C$6,"W88363141",D6,1,1)</f>
        <v>0.17</v>
      </c>
      <c r="E103" s="109">
        <f>[1]!s_stm07_is($C$6,"W88363141",E6,1,1)</f>
        <v>0.06</v>
      </c>
      <c r="F103" s="109">
        <f>[1]!s_stm07_is($C$6,"W88363141",F6,1,1)</f>
        <v>0.12</v>
      </c>
      <c r="G103" s="109">
        <f>[1]!s_stm07_is($C$6,"W88363141",G6,1,1)</f>
        <v>0.19</v>
      </c>
      <c r="H103" s="109">
        <f>[1]!s_stm07_is($C$6,"W88363141",H6,1,1)</f>
        <v>0.24</v>
      </c>
      <c r="I103" s="109">
        <f>[1]!s_stm07_is($C$6,"W88363141",I6,1,1)</f>
        <v>0.1</v>
      </c>
      <c r="J103" s="109">
        <f>[1]!s_stm07_is($C$6,"W88363141",J6,1,1)</f>
        <v>0.19</v>
      </c>
      <c r="K103" s="109">
        <f>[1]!s_stm07_is($C$6,"W88363141",K6,1,1)</f>
        <v>0.28000000000000003</v>
      </c>
      <c r="L103" s="109">
        <f>[1]!s_stm07_is($C$6,"W88363141",L6,1,1)</f>
        <v>0.33</v>
      </c>
      <c r="M103" s="109">
        <f>[1]!s_stm07_is($C$6,"W88363141",M6,1,1)</f>
        <v>0.11</v>
      </c>
      <c r="N103" s="109">
        <f>[1]!s_stm07_is($C$6,"W88363141",N6,1,1)</f>
        <v>0.2</v>
      </c>
      <c r="O103" s="109">
        <f>[1]!s_stm07_is($C$6,"W88363141",O6,1,1)</f>
        <v>0.3</v>
      </c>
      <c r="P103" s="109">
        <f>[1]!s_stm07_is($C$6,"W88363141",P6,1,1)</f>
        <v>0.39</v>
      </c>
      <c r="Q103" s="109">
        <f>[1]!s_stm07_is($C$6,"W88363141",Q6,1,1)</f>
        <v>0.12</v>
      </c>
      <c r="R103" s="109">
        <f>[1]!s_stm07_is($C$6,"W88363141",R6,1,1)</f>
        <v>0.25</v>
      </c>
      <c r="S103" s="109">
        <f>[1]!s_stm07_is($C$6,"W88363141",S6,1,1)</f>
        <v>0.38</v>
      </c>
      <c r="T103" s="109">
        <f>[1]!s_stm07_is($C$6,"W88363141",T6,1,1)</f>
        <v>0.48</v>
      </c>
      <c r="U103" s="109">
        <f>[1]!s_stm07_is($C$6,"W88363141",U6,1,1)</f>
        <v>0.15</v>
      </c>
      <c r="V103" s="109">
        <f>[1]!s_stm07_is($C$6,"W88363141",V6,1,1)</f>
        <v>0.31</v>
      </c>
      <c r="W103" s="109">
        <f>[1]!s_stm07_is($C$6,"W88363141",W6,1,1)</f>
        <v>0.47</v>
      </c>
      <c r="X103" s="109">
        <f>[1]!s_stm07_is($C$6,"W88363141",X6,1,1)</f>
        <v>0.6</v>
      </c>
      <c r="Y103" s="109">
        <f>[1]!s_stm07_is($C$6,"W88363141",Y6,1,1)</f>
        <v>0.18</v>
      </c>
      <c r="Z103" s="109">
        <f>[1]!s_stm07_is($C$6,"W88363141",Z6,1,1)</f>
        <v>0.35</v>
      </c>
      <c r="AA103" s="109">
        <f>[1]!s_stm07_is($C$6,"W88363141",AA6,1,1)</f>
        <v>0.53</v>
      </c>
      <c r="AB103" s="109">
        <f>[1]!s_stm07_is($C$6,"W88363141",AB6,1,1)</f>
        <v>0.68</v>
      </c>
      <c r="AC103" s="109">
        <f>[1]!s_stm07_is($C$6,"W88363141",AC6,1,1)</f>
        <v>0.2</v>
      </c>
      <c r="AD103" s="109">
        <f>[1]!s_stm07_is($C$6,"W88363141",AD6,1,1)</f>
        <v>0.4</v>
      </c>
      <c r="AE103" s="109">
        <f>[1]!s_stm07_is($C$6,"W88363141",AE6,1,1)</f>
        <v>0.59</v>
      </c>
      <c r="AF103" s="109">
        <f>[1]!s_stm07_is($C$6,"W88363141",AF6,1,1)</f>
        <v>0.75</v>
      </c>
      <c r="AG103" s="109">
        <f>[1]!s_stm07_is($C$6,"W88363141",AG6,1,1)</f>
        <v>0.21</v>
      </c>
      <c r="AH103" s="109">
        <f>[1]!s_stm07_is($C$6,"W88363141",AH6,1,1)</f>
        <v>0.42</v>
      </c>
      <c r="AI103" s="109">
        <f>[1]!s_stm07_is($C$6,"W88363141",AI6,1,1)</f>
        <v>0.63</v>
      </c>
      <c r="AJ103" s="109">
        <f>[1]!s_stm07_is($C$6,"W88363141",AJ6,1,1)</f>
        <v>0.78</v>
      </c>
      <c r="AK103" s="109">
        <f>[1]!s_stm07_is($C$6,"W88363141",AK6,1,1)</f>
        <v>0.21</v>
      </c>
      <c r="AL103" s="109">
        <f>[1]!s_stm07_is($C$6,"W88363141",AL6,1,1)</f>
        <v>0.42</v>
      </c>
      <c r="AM103" s="109">
        <f>[1]!s_stm07_is($C$6,"W88363141",AM6,1,1)</f>
        <v>0.62</v>
      </c>
      <c r="AN103" s="109">
        <f>[1]!s_stm07_is($C$6,"W88363141",AN6,1,1)</f>
        <v>0.77</v>
      </c>
      <c r="AO103" s="109">
        <f>[1]!s_stm07_is($C$6,"W88363141",AO6,1,1)</f>
        <v>0.21</v>
      </c>
      <c r="AP103" s="109">
        <f>[1]!s_stm07_is($C$6,"W88363141",AP6,1,1)</f>
        <v>0.42</v>
      </c>
      <c r="AQ103" s="109">
        <f>[1]!s_stm07_is($C$6,"W88363141",AQ6,1,1)</f>
        <v>0.63</v>
      </c>
      <c r="AR103" s="109">
        <f>[1]!s_stm07_is($C$6,"W88363141",AR6,1,1)</f>
        <v>0.77</v>
      </c>
      <c r="AS103" s="109">
        <f>[1]!s_stm07_is($C$6,"W88363141",AS6,1,1)</f>
        <v>0.21</v>
      </c>
      <c r="AT103" s="109">
        <f>[1]!s_stm07_is($C$6,"W88363141",AT6,1,1)</f>
        <v>0.43</v>
      </c>
    </row>
    <row r="104" spans="2:47" ht="13.9" thickBot="1">
      <c r="C104" s="110" t="s">
        <v>125</v>
      </c>
      <c r="D104" s="111">
        <f>[1]!s_stm07_is($C$6,"W85526134",D6,1,1)</f>
        <v>0.17</v>
      </c>
      <c r="E104" s="111">
        <f>[1]!s_stm07_is($C$6,"W85526134",E6,1,1)</f>
        <v>0.06</v>
      </c>
      <c r="F104" s="111">
        <f>[1]!s_stm07_is($C$6,"W85526134",F6,1,1)</f>
        <v>0.12</v>
      </c>
      <c r="G104" s="111">
        <f>[1]!s_stm07_is($C$6,"W85526134",G6,1,1)</f>
        <v>0.19</v>
      </c>
      <c r="H104" s="111">
        <f>[1]!s_stm07_is($C$6,"W85526134",H6,1,1)</f>
        <v>0.24</v>
      </c>
      <c r="I104" s="111">
        <f>[1]!s_stm07_is($C$6,"W85526134",I6,1,1)</f>
        <v>0.1</v>
      </c>
      <c r="J104" s="111">
        <f>[1]!s_stm07_is($C$6,"W85526134",J6,1,1)</f>
        <v>0.19</v>
      </c>
      <c r="K104" s="111">
        <f>[1]!s_stm07_is($C$6,"W85526134",K6,1,1)</f>
        <v>0.28000000000000003</v>
      </c>
      <c r="L104" s="111">
        <f>[1]!s_stm07_is($C$6,"W85526134",L6,1,1)</f>
        <v>0.33</v>
      </c>
      <c r="M104" s="111">
        <f>[1]!s_stm07_is($C$6,"W85526134",M6,1,1)</f>
        <v>0.11</v>
      </c>
      <c r="N104" s="111">
        <f>[1]!s_stm07_is($C$6,"W85526134",N6,1,1)</f>
        <v>0.2</v>
      </c>
      <c r="O104" s="111">
        <f>[1]!s_stm07_is($C$6,"W85526134",O6,1,1)</f>
        <v>0.3</v>
      </c>
      <c r="P104" s="111">
        <f>[1]!s_stm07_is($C$6,"W85526134",P6,1,1)</f>
        <v>0.39</v>
      </c>
      <c r="Q104" s="111">
        <f>[1]!s_stm07_is($C$6,"W85526134",Q6,1,1)</f>
        <v>0.12</v>
      </c>
      <c r="R104" s="111">
        <f>[1]!s_stm07_is($C$6,"W85526134",R6,1,1)</f>
        <v>0.25</v>
      </c>
      <c r="S104" s="111">
        <f>[1]!s_stm07_is($C$6,"W85526134",S6,1,1)</f>
        <v>0.38</v>
      </c>
      <c r="T104" s="111">
        <f>[1]!s_stm07_is($C$6,"W85526134",T6,1,1)</f>
        <v>0.48</v>
      </c>
      <c r="U104" s="111">
        <f>[1]!s_stm07_is($C$6,"W85526134",U6,1,1)</f>
        <v>0.15</v>
      </c>
      <c r="V104" s="111">
        <f>[1]!s_stm07_is($C$6,"W85526134",V6,1,1)</f>
        <v>0.31</v>
      </c>
      <c r="W104" s="111">
        <f>[1]!s_stm07_is($C$6,"W85526134",W6,1,1)</f>
        <v>0.46</v>
      </c>
      <c r="X104" s="111">
        <f>[1]!s_stm07_is($C$6,"W85526134",X6,1,1)</f>
        <v>0.59</v>
      </c>
      <c r="Y104" s="111">
        <f>[1]!s_stm07_is($C$6,"W85526134",Y6,1,1)</f>
        <v>0.17</v>
      </c>
      <c r="Z104" s="111">
        <f>[1]!s_stm07_is($C$6,"W85526134",Z6,1,1)</f>
        <v>0.35</v>
      </c>
      <c r="AA104" s="111">
        <f>[1]!s_stm07_is($C$6,"W85526134",AA6,1,1)</f>
        <v>0.52</v>
      </c>
      <c r="AB104" s="111">
        <f>[1]!s_stm07_is($C$6,"W85526134",AB6,1,1)</f>
        <v>0.67</v>
      </c>
      <c r="AC104" s="111">
        <f>[1]!s_stm07_is($C$6,"W85526134",AC6,1,1)</f>
        <v>0.19</v>
      </c>
      <c r="AD104" s="111">
        <f>[1]!s_stm07_is($C$6,"W85526134",AD6,1,1)</f>
        <v>0.39</v>
      </c>
      <c r="AE104" s="111">
        <f>[1]!s_stm07_is($C$6,"W85526134",AE6,1,1)</f>
        <v>0.57999999999999996</v>
      </c>
      <c r="AF104" s="111">
        <f>[1]!s_stm07_is($C$6,"W85526134",AF6,1,1)</f>
        <v>0.74</v>
      </c>
      <c r="AG104" s="111">
        <f>[1]!s_stm07_is($C$6,"W85526134",AG6,1,1)</f>
        <v>0.21</v>
      </c>
      <c r="AH104" s="111">
        <f>[1]!s_stm07_is($C$6,"W85526134",AH6,1,1)</f>
        <v>0.42</v>
      </c>
      <c r="AI104" s="111">
        <f>[1]!s_stm07_is($C$6,"W85526134",AI6,1,1)</f>
        <v>0.62</v>
      </c>
      <c r="AJ104" s="111">
        <f>[1]!s_stm07_is($C$6,"W85526134",AJ6,1,1)</f>
        <v>0.78</v>
      </c>
      <c r="AK104" s="111">
        <f>[1]!s_stm07_is($C$6,"W85526134",AK6,1,1)</f>
        <v>0.21</v>
      </c>
      <c r="AL104" s="111">
        <f>[1]!s_stm07_is($C$6,"W85526134",AL6,1,1)</f>
        <v>0.42</v>
      </c>
      <c r="AM104" s="111">
        <f>[1]!s_stm07_is($C$6,"W85526134",AM6,1,1)</f>
        <v>0.62</v>
      </c>
      <c r="AN104" s="111">
        <f>[1]!s_stm07_is($C$6,"W85526134",AN6,1,1)</f>
        <v>0.77</v>
      </c>
      <c r="AO104" s="111">
        <f>[1]!s_stm07_is($C$6,"W85526134",AO6,1,1)</f>
        <v>0.21</v>
      </c>
      <c r="AP104" s="111">
        <f>[1]!s_stm07_is($C$6,"W85526134",AP6,1,1)</f>
        <v>0.42</v>
      </c>
      <c r="AQ104" s="111">
        <f>[1]!s_stm07_is($C$6,"W85526134",AQ6,1,1)</f>
        <v>0.63</v>
      </c>
      <c r="AR104" s="111">
        <f>[1]!s_stm07_is($C$6,"W85526134",AR6,1,1)</f>
        <v>0.77</v>
      </c>
      <c r="AS104" s="111">
        <f>[1]!s_stm07_is($C$6,"W85526134",AS6,1,1)</f>
        <v>0.21</v>
      </c>
      <c r="AT104" s="111">
        <f>[1]!s_stm07_is($C$6,"W85526134",AT6,1,1)</f>
        <v>0.43</v>
      </c>
    </row>
    <row r="105" spans="2:47" s="32" customFormat="1" ht="13.5" thickBot="1"/>
    <row r="106" spans="2:47" ht="13.5" thickTop="1"/>
    <row r="107" spans="2:47" ht="13.9" thickBot="1">
      <c r="B107" s="112" t="s">
        <v>126</v>
      </c>
      <c r="C107" s="113"/>
      <c r="AS107" s="1" t="s">
        <v>127</v>
      </c>
    </row>
    <row r="108" spans="2:47">
      <c r="B108" s="114"/>
      <c r="C108" s="115" t="s">
        <v>224</v>
      </c>
      <c r="D108" s="116">
        <f>D109+D110</f>
        <v>0</v>
      </c>
      <c r="E108" s="116">
        <f t="shared" ref="E108:AR108" si="19">E109+E110</f>
        <v>0</v>
      </c>
      <c r="F108" s="116">
        <f t="shared" si="19"/>
        <v>0</v>
      </c>
      <c r="G108" s="116">
        <f t="shared" si="19"/>
        <v>0</v>
      </c>
      <c r="H108" s="116">
        <f t="shared" si="19"/>
        <v>3167096</v>
      </c>
      <c r="I108" s="116">
        <f t="shared" si="19"/>
        <v>0</v>
      </c>
      <c r="J108" s="116">
        <f t="shared" si="19"/>
        <v>3353812</v>
      </c>
      <c r="K108" s="116">
        <f t="shared" si="19"/>
        <v>3402149</v>
      </c>
      <c r="L108" s="116">
        <f t="shared" si="19"/>
        <v>3558417</v>
      </c>
      <c r="M108" s="116">
        <f t="shared" si="19"/>
        <v>4150496</v>
      </c>
      <c r="N108" s="116">
        <f t="shared" si="19"/>
        <v>4280633</v>
      </c>
      <c r="O108" s="116">
        <f t="shared" si="19"/>
        <v>4275721</v>
      </c>
      <c r="P108" s="116">
        <f t="shared" si="19"/>
        <v>4287578</v>
      </c>
      <c r="Q108" s="116">
        <f t="shared" si="19"/>
        <v>4450388</v>
      </c>
      <c r="R108" s="116">
        <f t="shared" si="19"/>
        <v>4578364</v>
      </c>
      <c r="S108" s="116">
        <f t="shared" si="19"/>
        <v>4681260</v>
      </c>
      <c r="T108" s="116">
        <f t="shared" si="19"/>
        <v>5134787</v>
      </c>
      <c r="U108" s="116">
        <f t="shared" si="19"/>
        <v>4937846</v>
      </c>
      <c r="V108" s="116">
        <f t="shared" si="19"/>
        <v>5499680</v>
      </c>
      <c r="W108" s="116">
        <f t="shared" si="19"/>
        <v>5209333</v>
      </c>
      <c r="X108" s="116">
        <f t="shared" si="19"/>
        <v>5773971</v>
      </c>
      <c r="Y108" s="116">
        <f t="shared" si="19"/>
        <v>5540055</v>
      </c>
      <c r="Z108" s="116">
        <f t="shared" si="19"/>
        <v>6323927</v>
      </c>
      <c r="AA108" s="116">
        <f t="shared" si="19"/>
        <v>5973424</v>
      </c>
      <c r="AB108" s="116">
        <f t="shared" si="19"/>
        <v>6516589</v>
      </c>
      <c r="AC108" s="116">
        <f t="shared" si="19"/>
        <v>6856632</v>
      </c>
      <c r="AD108" s="116">
        <f t="shared" si="19"/>
        <v>6896402</v>
      </c>
      <c r="AE108" s="116">
        <f t="shared" si="19"/>
        <v>6993745</v>
      </c>
      <c r="AF108" s="116">
        <f t="shared" si="19"/>
        <v>7194773</v>
      </c>
      <c r="AG108" s="116">
        <f t="shared" si="19"/>
        <v>7558034</v>
      </c>
      <c r="AH108" s="116">
        <f t="shared" si="19"/>
        <v>7731001</v>
      </c>
      <c r="AI108" s="116">
        <f t="shared" si="19"/>
        <v>7857893</v>
      </c>
      <c r="AJ108" s="116">
        <f t="shared" si="19"/>
        <v>7962866</v>
      </c>
      <c r="AK108" s="116">
        <f t="shared" si="19"/>
        <v>8169245</v>
      </c>
      <c r="AL108" s="116">
        <f t="shared" si="19"/>
        <v>8376377</v>
      </c>
      <c r="AM108" s="116">
        <f t="shared" si="19"/>
        <v>8468250</v>
      </c>
      <c r="AN108" s="116">
        <f t="shared" si="19"/>
        <v>8391604</v>
      </c>
      <c r="AO108" s="116">
        <f t="shared" si="19"/>
        <v>8646244</v>
      </c>
      <c r="AP108" s="116">
        <f t="shared" si="19"/>
        <v>8805691</v>
      </c>
      <c r="AQ108" s="116">
        <f>AQ109+AQ110</f>
        <v>8886421</v>
      </c>
      <c r="AR108" s="116">
        <f t="shared" si="19"/>
        <v>8860677</v>
      </c>
      <c r="AS108" s="116">
        <f>AS109+AS110</f>
        <v>9184138</v>
      </c>
      <c r="AT108" s="116">
        <f>AT109+AT110</f>
        <v>9290718</v>
      </c>
    </row>
    <row r="109" spans="2:47" ht="13.5">
      <c r="B109" s="114"/>
      <c r="C109" s="115" t="s">
        <v>227</v>
      </c>
      <c r="D109" s="69">
        <f>[1]!s_stmnote_bank_681($C$6,D6,1,2,1000000)</f>
        <v>0</v>
      </c>
      <c r="E109" s="69">
        <f>[1]!s_stmnote_bank_681($C$6,E6,1,2,1000000)</f>
        <v>0</v>
      </c>
      <c r="F109" s="69">
        <f>[1]!s_stmnote_bank_681($C$6,F6,1,2,1000000)</f>
        <v>0</v>
      </c>
      <c r="G109" s="69">
        <f>[1]!s_stmnote_bank_681($C$6,G6,1,2,1000000)</f>
        <v>0</v>
      </c>
      <c r="H109" s="552">
        <f>[1]!s_stmnote_bank_681($C$6,H6,1,2,1000000)</f>
        <v>2914993</v>
      </c>
      <c r="I109" s="69">
        <f>[1]!s_stmnote_bank_681($C$6,I6,1,2,1000000)</f>
        <v>0</v>
      </c>
      <c r="J109" s="69">
        <f>[1]!s_stmnote_bank_681($C$6,J6,1,2,1000000)</f>
        <v>3155604</v>
      </c>
      <c r="K109" s="69">
        <f>[1]!s_stmnote_bank_681($C$6,K6,1,2,1000000)</f>
        <v>3199030</v>
      </c>
      <c r="L109" s="69">
        <f>[1]!s_stmnote_bank_681($C$6,L6,1,2,1000000)</f>
        <v>3232102</v>
      </c>
      <c r="M109" s="69">
        <f>[1]!s_stmnote_bank_681($C$6,M6,1,2,1000000)</f>
        <v>3622899</v>
      </c>
      <c r="N109" s="69">
        <f>[1]!s_stmnote_bank_681($C$6,N6,1,2,1000000)</f>
        <v>3811537</v>
      </c>
      <c r="O109" s="69">
        <f>[1]!s_stmnote_bank_681($C$6,O6,1,2,1000000)</f>
        <v>3876972</v>
      </c>
      <c r="P109" s="69">
        <f>[1]!s_stmnote_bank_681($C$6,P6,1,2,1000000)</f>
        <v>3957786</v>
      </c>
      <c r="Q109" s="69">
        <f>[1]!s_stmnote_bank_681($C$6,Q6,1,2,1000000)</f>
        <v>4245331</v>
      </c>
      <c r="R109" s="69">
        <f>[1]!s_stmnote_bank_681($C$6,R6,1,2,1000000)</f>
        <v>4384464</v>
      </c>
      <c r="S109" s="69">
        <f>[1]!s_stmnote_bank_681($C$6,S6,1,2,1000000)</f>
        <v>4547045</v>
      </c>
      <c r="T109" s="69">
        <f>[1]!s_stmnote_bank_681($C$6,T6,1,2,1000000)</f>
        <v>5017281</v>
      </c>
      <c r="U109" s="69">
        <f>[1]!s_stmnote_bank_681($C$6,U6,1,2,1000000)</f>
        <v>4845990</v>
      </c>
      <c r="V109" s="69">
        <f>[1]!s_stmnote_bank_681($C$6,V6,1,2,1000000)</f>
        <v>5393739</v>
      </c>
      <c r="W109" s="69">
        <f>[1]!s_stmnote_bank_681($C$6,W6,1,2,1000000)</f>
        <v>5099064</v>
      </c>
      <c r="X109" s="69">
        <f>[1]!s_stmnote_bank_681($C$6,X6,1,2,1000000)</f>
        <v>5666511</v>
      </c>
      <c r="Y109" s="69">
        <f>[1]!s_stmnote_bank_681($C$6,Y6,1,2,1000000)</f>
        <v>5410233</v>
      </c>
      <c r="Z109" s="69">
        <f>[1]!s_stmnote_bank_681($C$6,Z6,1,2,1000000)</f>
        <v>6118777</v>
      </c>
      <c r="AA109" s="69">
        <f>[1]!s_stmnote_bank_681($C$6,AA6,1,2,1000000)</f>
        <v>5761850</v>
      </c>
      <c r="AB109" s="69">
        <f>[1]!s_stmnote_bank_681($C$6,AB6,1,2,1000000)</f>
        <v>6332578</v>
      </c>
      <c r="AC109" s="69">
        <f>[1]!s_stmnote_bank_681($C$6,AC6,1,2,1000000)</f>
        <v>6705068</v>
      </c>
      <c r="AD109" s="69">
        <f>[1]!s_stmnote_bank_681($C$6,AD6,1,2,1000000)</f>
        <v>6710747</v>
      </c>
      <c r="AE109" s="69">
        <f>[1]!s_stmnote_bank_681($C$6,AE6,1,2,1000000)</f>
        <v>6845973</v>
      </c>
      <c r="AF109" s="69">
        <f>[1]!s_stmnote_bank_681($C$6,AF6,1,2,1000000)</f>
        <v>7046515</v>
      </c>
      <c r="AG109" s="69">
        <f>[1]!s_stmnote_bank_681($C$6,AG6,1,2,1000000)</f>
        <v>7435939</v>
      </c>
      <c r="AH109" s="69">
        <f>[1]!s_stmnote_bank_681($C$6,AH6,1,2,1000000)</f>
        <v>7576419</v>
      </c>
      <c r="AI109" s="69">
        <f>[1]!s_stmnote_bank_681($C$6,AI6,1,2,1000000)</f>
        <v>7575432</v>
      </c>
      <c r="AJ109" s="69">
        <f>[1]!s_stmnote_bank_681($C$6,AJ6,1,2,1000000)</f>
        <v>7612592</v>
      </c>
      <c r="AK109" s="69">
        <f>[1]!s_stmnote_bank_681($C$6,AK6,1,2,1000000)</f>
        <v>7829607</v>
      </c>
      <c r="AL109" s="69">
        <f>[1]!s_stmnote_bank_681($C$6,AL6,1,2,1000000)</f>
        <v>7943677</v>
      </c>
      <c r="AM109" s="69">
        <f>[1]!s_stmnote_bank_681($C$6,AM6,1,2,1000000)</f>
        <v>7990653</v>
      </c>
      <c r="AN109" s="69">
        <f>[1]!s_stmnote_bank_681($C$6,AN6,1,2,1000000)</f>
        <v>7869552</v>
      </c>
      <c r="AO109" s="69">
        <f>[1]!s_stmnote_bank_681($C$6,AO6,1,2,1000000)</f>
        <v>8114037</v>
      </c>
      <c r="AP109" s="69">
        <f>[1]!s_stmnote_bank_681($C$6,AP6,1,2,1000000)</f>
        <v>8134402</v>
      </c>
      <c r="AQ109" s="69">
        <f>[1]!s_stmnote_bank_681($C$6,AQ6,1,2,1000000)</f>
        <v>8074586</v>
      </c>
      <c r="AR109" s="69">
        <f>[1]!s_stmnote_bank_681($C$6,AR6,1,2,1000000)</f>
        <v>8140684</v>
      </c>
      <c r="AS109" s="69">
        <f>[1]!s_stmnote_bank_681($C$6,AS6,1,2,1000000)</f>
        <v>8708340</v>
      </c>
      <c r="AT109" s="69">
        <f>[1]!s_stmnote_bank_681($C$6,AT6,1,2,1000000)</f>
        <v>8927631</v>
      </c>
    </row>
    <row r="110" spans="2:47">
      <c r="B110" s="114"/>
      <c r="C110" s="115" t="s">
        <v>225</v>
      </c>
      <c r="D110" s="69">
        <f>[1]!s_stmnote_bank_683($C$6,D6,1,2,1000000)</f>
        <v>0</v>
      </c>
      <c r="E110" s="69">
        <f>[1]!s_stmnote_bank_683($C$6,E6,1,2,1000000)</f>
        <v>0</v>
      </c>
      <c r="F110" s="69">
        <f>[1]!s_stmnote_bank_683($C$6,F6,1,2,1000000)</f>
        <v>0</v>
      </c>
      <c r="G110" s="69">
        <f>[1]!s_stmnote_bank_683($C$6,G6,1,2,1000000)</f>
        <v>0</v>
      </c>
      <c r="H110" s="69">
        <f>[1]!s_stmnote_bank_683($C$6,H6,1,2,1000000)</f>
        <v>252103</v>
      </c>
      <c r="I110" s="69">
        <f>[1]!s_stmnote_bank_683($C$6,I6,1,2,1000000)</f>
        <v>0</v>
      </c>
      <c r="J110" s="69">
        <f>[1]!s_stmnote_bank_683($C$6,J6,1,2,1000000)</f>
        <v>198208</v>
      </c>
      <c r="K110" s="69">
        <f>[1]!s_stmnote_bank_683($C$6,K6,1,2,1000000)</f>
        <v>203119</v>
      </c>
      <c r="L110" s="69">
        <f>[1]!s_stmnote_bank_683($C$6,L6,1,2,1000000)</f>
        <v>326315</v>
      </c>
      <c r="M110" s="69">
        <f>[1]!s_stmnote_bank_683($C$6,M6,1,2,1000000)</f>
        <v>527597</v>
      </c>
      <c r="N110" s="69">
        <f>[1]!s_stmnote_bank_683($C$6,N6,1,2,1000000)</f>
        <v>469096</v>
      </c>
      <c r="O110" s="69">
        <f>[1]!s_stmnote_bank_683($C$6,O6,1,2,1000000)</f>
        <v>398749</v>
      </c>
      <c r="P110" s="69">
        <f>[1]!s_stmnote_bank_683($C$6,P6,1,2,1000000)</f>
        <v>329792</v>
      </c>
      <c r="Q110" s="69">
        <f>[1]!s_stmnote_bank_683($C$6,Q6,1,2,1000000)</f>
        <v>205057</v>
      </c>
      <c r="R110" s="69">
        <f>[1]!s_stmnote_bank_683($C$6,R6,1,2,1000000)</f>
        <v>193900</v>
      </c>
      <c r="S110" s="69">
        <f>[1]!s_stmnote_bank_683($C$6,S6,1,2,1000000)</f>
        <v>134215</v>
      </c>
      <c r="T110" s="69">
        <f>[1]!s_stmnote_bank_683($C$6,T6,1,2,1000000)</f>
        <v>117506</v>
      </c>
      <c r="U110" s="69">
        <f>[1]!s_stmnote_bank_683($C$6,U6,1,2,1000000)</f>
        <v>91856</v>
      </c>
      <c r="V110" s="69">
        <f>[1]!s_stmnote_bank_683($C$6,V6,1,2,1000000)</f>
        <v>105941</v>
      </c>
      <c r="W110" s="69">
        <f>[1]!s_stmnote_bank_683($C$6,W6,1,2,1000000)</f>
        <v>110269</v>
      </c>
      <c r="X110" s="69">
        <f>[1]!s_stmnote_bank_683($C$6,X6,1,2,1000000)</f>
        <v>107460</v>
      </c>
      <c r="Y110" s="69">
        <f>[1]!s_stmnote_bank_683($C$6,Y6,1,2,1000000)</f>
        <v>129822</v>
      </c>
      <c r="Z110" s="69">
        <f>[1]!s_stmnote_bank_683($C$6,Z6,1,2,1000000)</f>
        <v>205150</v>
      </c>
      <c r="AA110" s="69">
        <f>[1]!s_stmnote_bank_683($C$6,AA6,1,2,1000000)</f>
        <v>211574</v>
      </c>
      <c r="AB110" s="69">
        <f>[1]!s_stmnote_bank_683($C$6,AB6,1,2,1000000)</f>
        <v>184011</v>
      </c>
      <c r="AC110" s="69">
        <f>[1]!s_stmnote_bank_683($C$6,AC6,1,2,1000000)</f>
        <v>151564</v>
      </c>
      <c r="AD110" s="69">
        <f>[1]!s_stmnote_bank_683($C$6,AD6,1,2,1000000)</f>
        <v>185655</v>
      </c>
      <c r="AE110" s="69">
        <f>[1]!s_stmnote_bank_683($C$6,AE6,1,2,1000000)</f>
        <v>147772</v>
      </c>
      <c r="AF110" s="69">
        <f>[1]!s_stmnote_bank_683($C$6,AF6,1,2,1000000)</f>
        <v>148258</v>
      </c>
      <c r="AG110" s="69">
        <f>[1]!s_stmnote_bank_683($C$6,AG6,1,2,1000000)</f>
        <v>122095</v>
      </c>
      <c r="AH110" s="69">
        <f>[1]!s_stmnote_bank_683($C$6,AH6,1,2,1000000)</f>
        <v>154582</v>
      </c>
      <c r="AI110" s="69">
        <f>[1]!s_stmnote_bank_683($C$6,AI6,1,2,1000000)</f>
        <v>282461</v>
      </c>
      <c r="AJ110" s="69">
        <f>[1]!s_stmnote_bank_683($C$6,AJ6,1,2,1000000)</f>
        <v>350274</v>
      </c>
      <c r="AK110" s="69">
        <f>[1]!s_stmnote_bank_683($C$6,AK6,1,2,1000000)</f>
        <v>339638</v>
      </c>
      <c r="AL110" s="69">
        <f>[1]!s_stmnote_bank_683($C$6,AL6,1,2,1000000)</f>
        <v>432700</v>
      </c>
      <c r="AM110" s="69">
        <f>[1]!s_stmnote_bank_683($C$6,AM6,1,2,1000000)</f>
        <v>477597</v>
      </c>
      <c r="AN110" s="69">
        <f>[1]!s_stmnote_bank_683($C$6,AN6,1,2,1000000)</f>
        <v>522052</v>
      </c>
      <c r="AO110" s="69">
        <f>[1]!s_stmnote_bank_683($C$6,AO6,1,2,1000000)</f>
        <v>532207</v>
      </c>
      <c r="AP110" s="69">
        <f>[1]!s_stmnote_bank_683($C$6,AP6,1,2,1000000)</f>
        <v>671289</v>
      </c>
      <c r="AQ110" s="69">
        <f>[1]!s_stmnote_bank_683($C$6,AQ6,1,2,1000000)</f>
        <v>811835</v>
      </c>
      <c r="AR110" s="69">
        <f>[1]!s_stmnote_bank_683($C$6,AR6,1,2,1000000)</f>
        <v>719993</v>
      </c>
      <c r="AS110" s="69">
        <f>[1]!s_stmnote_bank_683($C$6,AS6,1,2,1000000)</f>
        <v>475798</v>
      </c>
      <c r="AT110" s="69">
        <f>[1]!s_stmnote_bank_683($C$6,AT6,1,2,1000000)</f>
        <v>363087</v>
      </c>
    </row>
    <row r="111" spans="2:47">
      <c r="B111" s="114"/>
      <c r="C111" s="115" t="s">
        <v>226</v>
      </c>
      <c r="D111" s="69">
        <f>[1]!s_stmnote_bank_682($C$6,D6,1,2,1000000)</f>
        <v>0</v>
      </c>
      <c r="E111" s="69">
        <f>[1]!s_stmnote_bank_682($C$6,E6,1,2,1000000)</f>
        <v>0</v>
      </c>
      <c r="F111" s="69">
        <f>[1]!s_stmnote_bank_682($C$6,F6,1,2,1000000)</f>
        <v>0</v>
      </c>
      <c r="G111" s="69">
        <f>[1]!s_stmnote_bank_682($C$6,G6,1,2,1000000)</f>
        <v>0</v>
      </c>
      <c r="H111" s="69">
        <f>[1]!s_stmnote_bank_682($C$6,H6,1,2,1000000)</f>
        <v>752113</v>
      </c>
      <c r="I111" s="69">
        <f>[1]!s_stmnote_bank_682($C$6,I6,1,2,1000000)</f>
        <v>0</v>
      </c>
      <c r="J111" s="69">
        <f>[1]!s_stmnote_bank_682($C$6,J6,1,2,1000000)</f>
        <v>801128</v>
      </c>
      <c r="K111" s="69">
        <f>[1]!s_stmnote_bank_682($C$6,K6,1,2,1000000)</f>
        <v>816842</v>
      </c>
      <c r="L111" s="69">
        <f>[1]!s_stmnote_bank_682($C$6,L6,1,2,1000000)</f>
        <v>829342</v>
      </c>
      <c r="M111" s="69">
        <f>[1]!s_stmnote_bank_682($C$6,M6,1,2,1000000)</f>
        <v>881884</v>
      </c>
      <c r="N111" s="69">
        <f>[1]!s_stmnote_bank_682($C$6,N6,1,2,1000000)</f>
        <v>967906</v>
      </c>
      <c r="O111" s="69">
        <f>[1]!s_stmnote_bank_682($C$6,O6,1,2,1000000)</f>
        <v>1093026</v>
      </c>
      <c r="P111" s="69">
        <f>[1]!s_stmnote_bank_682($C$6,P6,1,2,1000000)</f>
        <v>1206850</v>
      </c>
      <c r="Q111" s="69">
        <f>[1]!s_stmnote_bank_682($C$6,Q6,1,2,1000000)</f>
        <v>1338361</v>
      </c>
      <c r="R111" s="69">
        <f>[1]!s_stmnote_bank_682($C$6,R6,1,2,1000000)</f>
        <v>1457898</v>
      </c>
      <c r="S111" s="69">
        <f>[1]!s_stmnote_bank_682($C$6,S6,1,2,1000000)</f>
        <v>1550095</v>
      </c>
      <c r="T111" s="69">
        <f>[1]!s_stmnote_bank_682($C$6,T6,1,2,1000000)</f>
        <v>1655719</v>
      </c>
      <c r="U111" s="69">
        <f>[1]!s_stmnote_bank_682($C$6,U6,1,2,1000000)</f>
        <v>1720669</v>
      </c>
      <c r="V111" s="69">
        <f>[1]!s_stmnote_bank_682($C$6,V6,1,2,1000000)</f>
        <v>1834360</v>
      </c>
      <c r="W111" s="69">
        <f>[1]!s_stmnote_bank_682($C$6,W6,1,2,1000000)</f>
        <v>1908338</v>
      </c>
      <c r="X111" s="69">
        <f>[1]!s_stmnote_bank_682($C$6,X6,1,2,1000000)</f>
        <v>2014926</v>
      </c>
      <c r="Y111" s="69">
        <f>[1]!s_stmnote_bank_682($C$6,Y6,1,2,1000000)</f>
        <v>2037255</v>
      </c>
      <c r="Z111" s="69">
        <f>[1]!s_stmnote_bank_682($C$6,Z6,1,2,1000000)</f>
        <v>2100110</v>
      </c>
      <c r="AA111" s="69">
        <f>[1]!s_stmnote_bank_682($C$6,AA6,1,2,1000000)</f>
        <v>2149447</v>
      </c>
      <c r="AB111" s="69">
        <f>[1]!s_stmnote_bank_682($C$6,AB6,1,2,1000000)</f>
        <v>2287103</v>
      </c>
      <c r="AC111" s="69">
        <f>[1]!s_stmnote_bank_682($C$6,AC6,1,2,1000000)</f>
        <v>2408322</v>
      </c>
      <c r="AD111" s="69">
        <f>[1]!s_stmnote_bank_682($C$6,AD6,1,2,1000000)</f>
        <v>2541240</v>
      </c>
      <c r="AE111" s="69">
        <f>[1]!s_stmnote_bank_682($C$6,AE6,1,2,1000000)</f>
        <v>2650775</v>
      </c>
      <c r="AF111" s="69">
        <f>[1]!s_stmnote_bank_682($C$6,AF6,1,2,1000000)</f>
        <v>2727601</v>
      </c>
      <c r="AG111" s="69">
        <f>[1]!s_stmnote_bank_682($C$6,AG6,1,2,1000000)</f>
        <v>2814146</v>
      </c>
      <c r="AH111" s="69">
        <f>[1]!s_stmnote_bank_682($C$6,AH6,1,2,1000000)</f>
        <v>2915114</v>
      </c>
      <c r="AI111" s="69">
        <f>[1]!s_stmnote_bank_682($C$6,AI6,1,2,1000000)</f>
        <v>2995759</v>
      </c>
      <c r="AJ111" s="69">
        <f>[1]!s_stmnote_bank_682($C$6,AJ6,1,2,1000000)</f>
        <v>3063465</v>
      </c>
      <c r="AK111" s="69">
        <f>[1]!s_stmnote_bank_682($C$6,AK6,1,2,1000000)</f>
        <v>3150597</v>
      </c>
      <c r="AL111" s="69">
        <f>[1]!s_stmnote_bank_682($C$6,AL6,1,2,1000000)</f>
        <v>3265708</v>
      </c>
      <c r="AM111" s="69">
        <f>[1]!s_stmnote_bank_682($C$6,AM6,1,2,1000000)</f>
        <v>3412409</v>
      </c>
      <c r="AN111" s="69">
        <f>[1]!s_stmnote_bank_682($C$6,AN6,1,2,1000000)</f>
        <v>3541862</v>
      </c>
      <c r="AO111" s="69">
        <f>[1]!s_stmnote_bank_682($C$6,AO6,1,2,1000000)</f>
        <v>3699462</v>
      </c>
      <c r="AP111" s="69">
        <f>[1]!s_stmnote_bank_682($C$6,AP6,1,2,1000000)</f>
        <v>3871626</v>
      </c>
      <c r="AQ111" s="69">
        <f>[1]!s_stmnote_bank_682($C$6,AQ6,1,2,1000000)</f>
        <v>4027782</v>
      </c>
      <c r="AR111" s="69">
        <f>[1]!s_stmnote_bank_682($C$6,AR6,1,2,1000000)</f>
        <v>4196169</v>
      </c>
      <c r="AS111" s="69">
        <f>[1]!s_stmnote_bank_682($C$6,AS6,1,2,1000000)</f>
        <v>4388306</v>
      </c>
      <c r="AT111" s="69">
        <f>[1]!s_stmnote_bank_682($C$6,AT6,1,2,1000000)</f>
        <v>4575191</v>
      </c>
    </row>
    <row r="112" spans="2:47" ht="13.5">
      <c r="B112" s="114"/>
      <c r="C112" s="115" t="s">
        <v>128</v>
      </c>
      <c r="D112" s="69">
        <f>-[1]!s_stmnote_bank_22n($C$6,D6,1,1000000)</f>
        <v>-97193</v>
      </c>
      <c r="E112" s="69">
        <f>-[1]!s_stmnote_bank_22n($C$6,E6,1,1000000)</f>
        <v>0</v>
      </c>
      <c r="F112" s="69">
        <f>-[1]!s_stmnote_bank_22n($C$6,F6,1,1000000)</f>
        <v>-104539</v>
      </c>
      <c r="G112" s="69">
        <f>-[1]!s_stmnote_bank_22n($C$6,G6,1,1000000)</f>
        <v>-109137.5012</v>
      </c>
      <c r="H112" s="69">
        <f>-[1]!s_stmnote_bank_22n($C$6,H6,1,1000000)</f>
        <v>-115687</v>
      </c>
      <c r="I112" s="118">
        <f>-[1]!s_stmnote_bank_22n($C$6,I6,1,1000000)</f>
        <v>-118131.5968</v>
      </c>
      <c r="J112" s="69">
        <f>-[1]!s_stmnote_bank_22n($C$6,J6,1,1000000)</f>
        <v>-122047</v>
      </c>
      <c r="K112" s="69">
        <f>-[1]!s_stmnote_bank_22n($C$6,K6,1,1000000)</f>
        <v>-127074</v>
      </c>
      <c r="L112" s="69">
        <f>-[1]!s_stmnote_bank_22n($C$6,L6,1,1000000)</f>
        <v>-135983</v>
      </c>
      <c r="M112" s="69">
        <f>-[1]!s_stmnote_bank_22n($C$6,M6,1,1000000)</f>
        <v>-135522</v>
      </c>
      <c r="N112" s="69">
        <f>-[1]!s_stmnote_bank_22n($C$6,N6,1,1000000)</f>
        <v>-136353</v>
      </c>
      <c r="O112" s="69">
        <f>-[1]!s_stmnote_bank_22n($C$6,O6,1,1000000)</f>
        <v>-138771</v>
      </c>
      <c r="P112" s="69">
        <f>-[1]!s_stmnote_bank_22n($C$6,P6,1,1000000)</f>
        <v>-145452</v>
      </c>
      <c r="Q112" s="69">
        <f>-[1]!s_stmnote_bank_22n($C$6,Q6,1,1000000)</f>
        <v>-146699</v>
      </c>
      <c r="R112" s="69">
        <f>-[1]!s_stmnote_bank_22n($C$6,R6,1,1000000)</f>
        <v>-151990</v>
      </c>
      <c r="S112" s="69">
        <f>-[1]!s_stmnote_bank_22n($C$6,S6,1,1000000)</f>
        <v>-159158</v>
      </c>
      <c r="T112" s="69">
        <f>-[1]!s_stmnote_bank_22n($C$6,T6,1,1000000)</f>
        <v>-167134</v>
      </c>
      <c r="U112" s="69">
        <f>-[1]!s_stmnote_bank_22n($C$6,U6,1,1000000)</f>
        <v>-174478</v>
      </c>
      <c r="V112" s="69">
        <f>-[1]!s_stmnote_bank_22n($C$6,V6,1,1000000)</f>
        <v>-181453</v>
      </c>
      <c r="W112" s="69">
        <f>-[1]!s_stmnote_bank_22n($C$6,W6,1,1000000)</f>
        <v>-188653</v>
      </c>
      <c r="X112" s="69">
        <f>-[1]!s_stmnote_bank_22n($C$6,X6,1,1000000)</f>
        <v>-194878</v>
      </c>
      <c r="Y112" s="69">
        <f>-[1]!s_stmnote_bank_22n($C$6,Y6,1,1000000)</f>
        <v>-204536</v>
      </c>
      <c r="Z112" s="69">
        <f>-[1]!s_stmnote_bank_22n($C$6,Z6,1,1000000)</f>
        <v>-211401</v>
      </c>
      <c r="AA112" s="69">
        <f>-[1]!s_stmnote_bank_22n($C$6,AA6,1,1000000)</f>
        <v>-215529</v>
      </c>
      <c r="AB112" s="69">
        <f>-[1]!s_stmnote_bank_22n($C$6,AB6,1,1000000)</f>
        <v>-220403</v>
      </c>
      <c r="AC112" s="69">
        <f>-[1]!s_stmnote_bank_22n($C$6,AC6,1,1000000)</f>
        <v>-231177</v>
      </c>
      <c r="AD112" s="69">
        <f>-[1]!s_stmnote_bank_22n($C$6,AD6,1,1000000)</f>
        <v>-235619</v>
      </c>
      <c r="AE112" s="69">
        <f>-[1]!s_stmnote_bank_22n($C$6,AE6,1,1000000)</f>
        <v>-234885</v>
      </c>
      <c r="AF112" s="69">
        <f>-[1]!s_stmnote_bank_22n($C$6,AF6,1,1000000)</f>
        <v>-240959</v>
      </c>
      <c r="AG112" s="69">
        <f>-[1]!s_stmnote_bank_22n($C$6,AG6,1,1000000)</f>
        <v>-246744</v>
      </c>
      <c r="AH112" s="69">
        <f>-[1]!s_stmnote_bank_22n($C$6,AH6,1,1000000)</f>
        <v>-251680</v>
      </c>
      <c r="AI112" s="69">
        <f>-[1]!s_stmnote_bank_22n($C$6,AI6,1,1000000)</f>
        <v>-250108</v>
      </c>
      <c r="AJ112" s="69">
        <f>-[1]!s_stmnote_bank_22n($C$6,AJ6,1,1000000)</f>
        <v>-257581</v>
      </c>
      <c r="AK112" s="69">
        <f>-[1]!s_stmnote_bank_22n($C$6,AK6,1,1000000)</f>
        <v>-262585</v>
      </c>
      <c r="AL112" s="69">
        <f>-[1]!s_stmnote_bank_22n($C$6,AL6,1,1000000)</f>
        <v>-267138</v>
      </c>
      <c r="AM112" s="69">
        <f>-[1]!s_stmnote_bank_22n($C$6,AM6,1,1000000)</f>
        <v>-270196</v>
      </c>
      <c r="AN112" s="69">
        <f>-[1]!s_stmnote_bank_22n($C$6,AN6,1,1000000)</f>
        <v>-280654</v>
      </c>
      <c r="AO112" s="69">
        <f>-[1]!s_stmnote_bank_22n($C$6,AO6,1,1000000)</f>
        <v>-289001</v>
      </c>
      <c r="AP112" s="69">
        <f>-[1]!s_stmnote_bank_22n($C$6,AP6,1,1000000)</f>
        <v>-280756</v>
      </c>
      <c r="AQ112" s="69">
        <f>-[1]!s_stmnote_bank_22n($C$6,AQ6,1,1000000)</f>
        <v>-284365</v>
      </c>
      <c r="AR112" s="69">
        <f>-[1]!s_stmnote_bank_22n($C$6,AR6,1,1000000)</f>
        <v>-289512</v>
      </c>
      <c r="AS112" s="69">
        <f>-[1]!s_stmnote_bank_22n($C$6,AS6,1,1000000)</f>
        <v>-304646</v>
      </c>
      <c r="AT112" s="69">
        <f>-[1]!s_stmnote_bank_22n($C$6,AT6,1,1000000)</f>
        <v>-316513</v>
      </c>
    </row>
    <row r="113" spans="2:46" ht="13.5">
      <c r="B113" s="119"/>
      <c r="C113" s="120" t="s">
        <v>129</v>
      </c>
      <c r="D113" s="121">
        <f>D114-D112</f>
        <v>3631171</v>
      </c>
      <c r="E113" s="121">
        <f t="shared" ref="E113:AQ113" si="20">E114-E112</f>
        <v>3696433</v>
      </c>
      <c r="F113" s="121">
        <f t="shared" si="20"/>
        <v>3915606</v>
      </c>
      <c r="G113" s="121">
        <f t="shared" si="20"/>
        <v>4045054.5011999998</v>
      </c>
      <c r="H113" s="121">
        <f>H114-H112</f>
        <v>4073229</v>
      </c>
      <c r="I113" s="121">
        <f t="shared" si="20"/>
        <v>4251955.5968000004</v>
      </c>
      <c r="J113" s="121">
        <f t="shared" si="20"/>
        <v>4355365</v>
      </c>
      <c r="K113" s="121">
        <f t="shared" si="20"/>
        <v>4420065</v>
      </c>
      <c r="L113" s="121">
        <f t="shared" si="20"/>
        <v>4571994</v>
      </c>
      <c r="M113" s="121">
        <f t="shared" si="20"/>
        <v>5208429</v>
      </c>
      <c r="N113" s="121">
        <f t="shared" si="20"/>
        <v>5436469</v>
      </c>
      <c r="O113" s="121">
        <f t="shared" si="20"/>
        <v>5580469</v>
      </c>
      <c r="P113" s="121">
        <f t="shared" si="20"/>
        <v>5728626</v>
      </c>
      <c r="Q113" s="121">
        <f t="shared" si="20"/>
        <v>6062793</v>
      </c>
      <c r="R113" s="121">
        <f t="shared" si="20"/>
        <v>6354384</v>
      </c>
      <c r="S113" s="121">
        <f t="shared" si="20"/>
        <v>6571512</v>
      </c>
      <c r="T113" s="121">
        <f t="shared" si="20"/>
        <v>6790506</v>
      </c>
      <c r="U113" s="121">
        <f t="shared" si="20"/>
        <v>7063351</v>
      </c>
      <c r="V113" s="121">
        <f t="shared" si="20"/>
        <v>7334040</v>
      </c>
      <c r="W113" s="121">
        <f t="shared" si="20"/>
        <v>7599040</v>
      </c>
      <c r="X113" s="121">
        <f t="shared" si="20"/>
        <v>7788897</v>
      </c>
      <c r="Y113" s="121">
        <f t="shared" si="20"/>
        <v>8158090</v>
      </c>
      <c r="Z113" s="121">
        <f t="shared" si="20"/>
        <v>8424037</v>
      </c>
      <c r="AA113" s="121">
        <f t="shared" si="20"/>
        <v>8637812</v>
      </c>
      <c r="AB113" s="121">
        <f t="shared" si="20"/>
        <v>8803692</v>
      </c>
      <c r="AC113" s="121">
        <f t="shared" si="20"/>
        <v>9264954</v>
      </c>
      <c r="AD113" s="121">
        <f t="shared" si="20"/>
        <v>9437642</v>
      </c>
      <c r="AE113" s="121">
        <f t="shared" si="20"/>
        <v>9644520</v>
      </c>
      <c r="AF113" s="121">
        <f t="shared" si="20"/>
        <v>9922374</v>
      </c>
      <c r="AG113" s="121">
        <f t="shared" si="20"/>
        <v>10372180</v>
      </c>
      <c r="AH113" s="121">
        <f t="shared" si="20"/>
        <v>10646115</v>
      </c>
      <c r="AI113" s="121">
        <f t="shared" si="20"/>
        <v>10853652</v>
      </c>
      <c r="AJ113" s="121">
        <f t="shared" si="20"/>
        <v>11026331</v>
      </c>
      <c r="AK113" s="121">
        <f t="shared" si="20"/>
        <v>11319842</v>
      </c>
      <c r="AL113" s="121">
        <f t="shared" si="20"/>
        <v>11642085</v>
      </c>
      <c r="AM113" s="121">
        <f t="shared" si="20"/>
        <v>11880659</v>
      </c>
      <c r="AN113" s="121">
        <f t="shared" si="20"/>
        <v>11933466</v>
      </c>
      <c r="AO113" s="121">
        <f t="shared" si="20"/>
        <v>12345706</v>
      </c>
      <c r="AP113" s="121">
        <f t="shared" si="20"/>
        <v>12677317</v>
      </c>
      <c r="AQ113" s="121">
        <f t="shared" si="20"/>
        <v>12914203</v>
      </c>
      <c r="AR113" s="121">
        <f>AR114-AR112</f>
        <v>13056846</v>
      </c>
      <c r="AS113" s="121">
        <f>AS114-AS112</f>
        <v>13572444</v>
      </c>
      <c r="AT113" s="121">
        <f>AT114-AT112</f>
        <v>13865909</v>
      </c>
    </row>
    <row r="114" spans="2:46" ht="13.9" thickBot="1">
      <c r="B114" s="119"/>
      <c r="C114" s="122" t="s">
        <v>130</v>
      </c>
      <c r="D114" s="123">
        <f t="shared" ref="D114:AS114" si="21">D18</f>
        <v>3533978</v>
      </c>
      <c r="E114" s="123">
        <f t="shared" si="21"/>
        <v>3696433</v>
      </c>
      <c r="F114" s="123">
        <f t="shared" si="21"/>
        <v>3811067</v>
      </c>
      <c r="G114" s="123">
        <f t="shared" si="21"/>
        <v>3935917</v>
      </c>
      <c r="H114" s="123">
        <f t="shared" si="21"/>
        <v>3957542</v>
      </c>
      <c r="I114" s="123">
        <f t="shared" si="21"/>
        <v>4133824</v>
      </c>
      <c r="J114" s="123">
        <f t="shared" si="21"/>
        <v>4233318</v>
      </c>
      <c r="K114" s="123">
        <f t="shared" si="21"/>
        <v>4292991</v>
      </c>
      <c r="L114" s="123">
        <f t="shared" si="21"/>
        <v>4436011</v>
      </c>
      <c r="M114" s="123">
        <f t="shared" si="21"/>
        <v>5072907</v>
      </c>
      <c r="N114" s="123">
        <f t="shared" si="21"/>
        <v>5300116</v>
      </c>
      <c r="O114" s="123">
        <f t="shared" si="21"/>
        <v>5441698</v>
      </c>
      <c r="P114" s="123">
        <f t="shared" si="21"/>
        <v>5583174</v>
      </c>
      <c r="Q114" s="123">
        <f t="shared" si="21"/>
        <v>5916094</v>
      </c>
      <c r="R114" s="123">
        <f t="shared" si="21"/>
        <v>6202394</v>
      </c>
      <c r="S114" s="123">
        <f t="shared" si="21"/>
        <v>6412354</v>
      </c>
      <c r="T114" s="123">
        <f t="shared" si="21"/>
        <v>6623372</v>
      </c>
      <c r="U114" s="123">
        <f t="shared" si="21"/>
        <v>6888873</v>
      </c>
      <c r="V114" s="123">
        <f t="shared" si="21"/>
        <v>7152587</v>
      </c>
      <c r="W114" s="123">
        <f t="shared" si="21"/>
        <v>7410387</v>
      </c>
      <c r="X114" s="123">
        <f t="shared" si="21"/>
        <v>7594019</v>
      </c>
      <c r="Y114" s="123">
        <f t="shared" si="21"/>
        <v>7953554</v>
      </c>
      <c r="Z114" s="123">
        <f t="shared" si="21"/>
        <v>8212636</v>
      </c>
      <c r="AA114" s="123">
        <f t="shared" si="21"/>
        <v>8422283</v>
      </c>
      <c r="AB114" s="123">
        <f t="shared" si="21"/>
        <v>8583289</v>
      </c>
      <c r="AC114" s="123">
        <f t="shared" si="21"/>
        <v>9033777</v>
      </c>
      <c r="AD114" s="123">
        <f t="shared" si="21"/>
        <v>9202023</v>
      </c>
      <c r="AE114" s="123">
        <f t="shared" si="21"/>
        <v>9409635</v>
      </c>
      <c r="AF114" s="123">
        <f t="shared" si="21"/>
        <v>9681415</v>
      </c>
      <c r="AG114" s="123">
        <f t="shared" si="21"/>
        <v>10125436</v>
      </c>
      <c r="AH114" s="123">
        <f t="shared" si="21"/>
        <v>10394435</v>
      </c>
      <c r="AI114" s="123">
        <f t="shared" si="21"/>
        <v>10603544</v>
      </c>
      <c r="AJ114" s="123">
        <f t="shared" si="21"/>
        <v>10768750</v>
      </c>
      <c r="AK114" s="123">
        <f t="shared" si="21"/>
        <v>11057257</v>
      </c>
      <c r="AL114" s="123">
        <f t="shared" si="21"/>
        <v>11374947</v>
      </c>
      <c r="AM114" s="123">
        <f t="shared" si="21"/>
        <v>11610463</v>
      </c>
      <c r="AN114" s="123">
        <f t="shared" si="21"/>
        <v>11652812</v>
      </c>
      <c r="AO114" s="123">
        <f t="shared" si="21"/>
        <v>12056705</v>
      </c>
      <c r="AP114" s="123">
        <f t="shared" si="21"/>
        <v>12396561</v>
      </c>
      <c r="AQ114" s="123">
        <f t="shared" si="21"/>
        <v>12629838</v>
      </c>
      <c r="AR114" s="123">
        <f t="shared" si="21"/>
        <v>12767334</v>
      </c>
      <c r="AS114" s="123">
        <f t="shared" si="21"/>
        <v>13267798</v>
      </c>
      <c r="AT114" s="123">
        <f t="shared" ref="AT114" si="22">AT18</f>
        <v>13549396</v>
      </c>
    </row>
    <row r="115" spans="2:46" s="81" customFormat="1" ht="13.5">
      <c r="C115" s="79" t="s">
        <v>90</v>
      </c>
      <c r="D115" s="80">
        <f>IF(D109=0,0,D113-D108-D111)</f>
        <v>0</v>
      </c>
      <c r="E115" s="80">
        <f t="shared" ref="E115:AS115" si="23">IF(E109=0,0,E113-E108-E111)</f>
        <v>0</v>
      </c>
      <c r="F115" s="80">
        <f t="shared" si="23"/>
        <v>0</v>
      </c>
      <c r="G115" s="80">
        <f t="shared" si="23"/>
        <v>0</v>
      </c>
      <c r="H115" s="80">
        <f>IF(H109=0,0,H113-H108-H111)</f>
        <v>154020</v>
      </c>
      <c r="I115" s="124">
        <f>IF(I109=0,0,I113-I108-I111)</f>
        <v>0</v>
      </c>
      <c r="J115" s="80">
        <f t="shared" si="23"/>
        <v>200425</v>
      </c>
      <c r="K115" s="80">
        <f t="shared" si="23"/>
        <v>201074</v>
      </c>
      <c r="L115" s="80">
        <f t="shared" si="23"/>
        <v>184235</v>
      </c>
      <c r="M115" s="80">
        <f t="shared" si="23"/>
        <v>176049</v>
      </c>
      <c r="N115" s="80">
        <f t="shared" si="23"/>
        <v>187930</v>
      </c>
      <c r="O115" s="80">
        <f t="shared" si="23"/>
        <v>211722</v>
      </c>
      <c r="P115" s="80">
        <f t="shared" si="23"/>
        <v>234198</v>
      </c>
      <c r="Q115" s="80">
        <f t="shared" si="23"/>
        <v>274044</v>
      </c>
      <c r="R115" s="80">
        <f t="shared" si="23"/>
        <v>318122</v>
      </c>
      <c r="S115" s="80">
        <f t="shared" si="23"/>
        <v>340157</v>
      </c>
      <c r="T115" s="80">
        <f t="shared" si="23"/>
        <v>0</v>
      </c>
      <c r="U115" s="80">
        <f t="shared" si="23"/>
        <v>404836</v>
      </c>
      <c r="V115" s="80">
        <f t="shared" si="23"/>
        <v>0</v>
      </c>
      <c r="W115" s="80">
        <f t="shared" si="23"/>
        <v>481369</v>
      </c>
      <c r="X115" s="80">
        <f t="shared" si="23"/>
        <v>0</v>
      </c>
      <c r="Y115" s="80">
        <f t="shared" si="23"/>
        <v>580780</v>
      </c>
      <c r="Z115" s="80">
        <f t="shared" si="23"/>
        <v>0</v>
      </c>
      <c r="AA115" s="80">
        <f t="shared" si="23"/>
        <v>514941</v>
      </c>
      <c r="AB115" s="80">
        <f t="shared" si="23"/>
        <v>0</v>
      </c>
      <c r="AC115" s="80">
        <f t="shared" si="23"/>
        <v>0</v>
      </c>
      <c r="AD115" s="80">
        <f t="shared" si="23"/>
        <v>0</v>
      </c>
      <c r="AE115" s="80">
        <f t="shared" si="23"/>
        <v>0</v>
      </c>
      <c r="AF115" s="80">
        <f t="shared" si="23"/>
        <v>0</v>
      </c>
      <c r="AG115" s="80">
        <f t="shared" si="23"/>
        <v>0</v>
      </c>
      <c r="AH115" s="80">
        <f t="shared" si="23"/>
        <v>0</v>
      </c>
      <c r="AI115" s="80">
        <f t="shared" si="23"/>
        <v>0</v>
      </c>
      <c r="AJ115" s="80">
        <f t="shared" si="23"/>
        <v>0</v>
      </c>
      <c r="AK115" s="80">
        <f t="shared" si="23"/>
        <v>0</v>
      </c>
      <c r="AL115" s="80">
        <f t="shared" si="23"/>
        <v>0</v>
      </c>
      <c r="AM115" s="80">
        <f t="shared" si="23"/>
        <v>0</v>
      </c>
      <c r="AN115" s="80">
        <f t="shared" si="23"/>
        <v>0</v>
      </c>
      <c r="AO115" s="80">
        <f t="shared" si="23"/>
        <v>0</v>
      </c>
      <c r="AP115" s="80">
        <f t="shared" si="23"/>
        <v>0</v>
      </c>
      <c r="AQ115" s="80">
        <f t="shared" si="23"/>
        <v>0</v>
      </c>
      <c r="AR115" s="80">
        <f t="shared" si="23"/>
        <v>0</v>
      </c>
      <c r="AS115" s="80">
        <f t="shared" si="23"/>
        <v>0</v>
      </c>
      <c r="AT115" s="80">
        <f t="shared" ref="AT115" si="24">IF(AT109=0,0,AT113-AT108-AT111)</f>
        <v>0</v>
      </c>
    </row>
    <row r="116" spans="2:46" s="32" customFormat="1" ht="13.5" thickBot="1">
      <c r="AG116" s="252"/>
      <c r="AK116" s="252"/>
      <c r="AO116" s="252"/>
      <c r="AS116" s="252"/>
    </row>
    <row r="117" spans="2:46" ht="13.5" thickTop="1">
      <c r="AD117" s="53"/>
      <c r="AH117" s="53"/>
      <c r="AL117" s="53"/>
    </row>
    <row r="118" spans="2:46" ht="13.9" thickBot="1">
      <c r="B118" s="112" t="s">
        <v>131</v>
      </c>
      <c r="C118" s="125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</row>
    <row r="119" spans="2:46" ht="13.5">
      <c r="B119" s="117"/>
      <c r="C119" s="247" t="s">
        <v>228</v>
      </c>
      <c r="D119" s="116">
        <f>D120+D121</f>
        <v>0</v>
      </c>
      <c r="E119" s="116">
        <f t="shared" ref="E119:AS119" si="25">E120+E121</f>
        <v>0</v>
      </c>
      <c r="F119" s="116">
        <f t="shared" si="25"/>
        <v>0</v>
      </c>
      <c r="G119" s="116">
        <f t="shared" si="25"/>
        <v>0</v>
      </c>
      <c r="H119" s="116">
        <f t="shared" si="25"/>
        <v>3537398</v>
      </c>
      <c r="I119" s="116">
        <f t="shared" si="25"/>
        <v>0</v>
      </c>
      <c r="J119" s="116">
        <f t="shared" si="25"/>
        <v>3645947</v>
      </c>
      <c r="K119" s="116">
        <f t="shared" si="25"/>
        <v>0</v>
      </c>
      <c r="L119" s="116">
        <f t="shared" si="25"/>
        <v>3990043</v>
      </c>
      <c r="M119" s="116">
        <f t="shared" si="25"/>
        <v>0</v>
      </c>
      <c r="N119" s="116">
        <f t="shared" si="25"/>
        <v>4717082</v>
      </c>
      <c r="O119" s="116">
        <f t="shared" si="25"/>
        <v>0</v>
      </c>
      <c r="P119" s="116">
        <f t="shared" si="25"/>
        <v>4970896</v>
      </c>
      <c r="Q119" s="116">
        <f t="shared" si="25"/>
        <v>0</v>
      </c>
      <c r="R119" s="116">
        <f t="shared" si="25"/>
        <v>5503161</v>
      </c>
      <c r="S119" s="116">
        <f t="shared" si="25"/>
        <v>0</v>
      </c>
      <c r="T119" s="116">
        <f t="shared" si="25"/>
        <v>5798416</v>
      </c>
      <c r="U119" s="116">
        <f t="shared" si="25"/>
        <v>0</v>
      </c>
      <c r="V119" s="116">
        <f t="shared" si="25"/>
        <v>6241271</v>
      </c>
      <c r="W119" s="116">
        <f t="shared" si="25"/>
        <v>0</v>
      </c>
      <c r="X119" s="116">
        <f t="shared" si="25"/>
        <v>6307334</v>
      </c>
      <c r="Y119" s="116">
        <f t="shared" si="25"/>
        <v>0</v>
      </c>
      <c r="Z119" s="116">
        <f t="shared" si="25"/>
        <v>6502509</v>
      </c>
      <c r="AA119" s="116">
        <f t="shared" si="25"/>
        <v>0</v>
      </c>
      <c r="AB119" s="116">
        <f t="shared" si="25"/>
        <v>6793342</v>
      </c>
      <c r="AC119" s="116">
        <f t="shared" si="25"/>
        <v>0</v>
      </c>
      <c r="AD119" s="116">
        <f t="shared" si="25"/>
        <v>6961453</v>
      </c>
      <c r="AE119" s="116">
        <f t="shared" si="25"/>
        <v>0</v>
      </c>
      <c r="AF119" s="116">
        <f t="shared" si="25"/>
        <v>7033613</v>
      </c>
      <c r="AG119" s="116">
        <f t="shared" si="25"/>
        <v>0</v>
      </c>
      <c r="AH119" s="116">
        <f t="shared" si="25"/>
        <v>7553056</v>
      </c>
      <c r="AI119" s="116">
        <f t="shared" si="25"/>
        <v>0</v>
      </c>
      <c r="AJ119" s="116">
        <f t="shared" si="25"/>
        <v>7288645</v>
      </c>
      <c r="AK119" s="116">
        <f t="shared" si="25"/>
        <v>0</v>
      </c>
      <c r="AL119" s="116">
        <f t="shared" si="25"/>
        <v>7682586</v>
      </c>
      <c r="AM119" s="116">
        <f t="shared" si="25"/>
        <v>0</v>
      </c>
      <c r="AN119" s="116">
        <f t="shared" si="25"/>
        <v>7898175</v>
      </c>
      <c r="AO119" s="116">
        <f t="shared" si="25"/>
        <v>0</v>
      </c>
      <c r="AP119" s="116">
        <f t="shared" si="25"/>
        <v>8688175</v>
      </c>
      <c r="AQ119" s="116">
        <f t="shared" si="25"/>
        <v>0</v>
      </c>
      <c r="AR119" s="116">
        <f t="shared" si="25"/>
        <v>8992060</v>
      </c>
      <c r="AS119" s="116">
        <f t="shared" si="25"/>
        <v>0</v>
      </c>
      <c r="AT119" s="116">
        <f t="shared" ref="AT119" si="26">AT120+AT121</f>
        <v>9540175</v>
      </c>
    </row>
    <row r="120" spans="2:46" ht="13.5">
      <c r="B120" s="117"/>
      <c r="C120" s="115" t="s">
        <v>229</v>
      </c>
      <c r="D120" s="69">
        <f>[1]!s_stmnote_bank_614($C$6,D6,1,2,1000000)</f>
        <v>0</v>
      </c>
      <c r="E120" s="69">
        <f>[1]!s_stmnote_bank_614($C$6,E6,1,2,1000000)</f>
        <v>0</v>
      </c>
      <c r="F120" s="69">
        <f>[1]!s_stmnote_bank_614($C$6,F6,1,2,1000000)</f>
        <v>0</v>
      </c>
      <c r="G120" s="69">
        <f>[1]!s_stmnote_bank_614($C$6,G6,1,2,1000000)</f>
        <v>0</v>
      </c>
      <c r="H120" s="69">
        <f>[1]!s_stmnote_bank_614($C$6,H6,1,2,1000000)</f>
        <v>2362830</v>
      </c>
      <c r="I120" s="69">
        <f>[1]!s_stmnote_bank_614($C$6,I6,1,2,1000000)</f>
        <v>0</v>
      </c>
      <c r="J120" s="69">
        <f>[1]!s_stmnote_bank_614($C$6,J6,1,2,1000000)</f>
        <v>2400159</v>
      </c>
      <c r="K120" s="69">
        <f>[1]!s_stmnote_bank_614($C$6,K6,1,2,1000000)</f>
        <v>0</v>
      </c>
      <c r="L120" s="69">
        <f>[1]!s_stmnote_bank_614($C$6,L6,1,2,1000000)</f>
        <v>2558060</v>
      </c>
      <c r="M120" s="69">
        <f>[1]!s_stmnote_bank_614($C$6,M6,1,2,1000000)</f>
        <v>0</v>
      </c>
      <c r="N120" s="69">
        <f>[1]!s_stmnote_bank_614($C$6,N6,1,2,1000000)</f>
        <v>2976113</v>
      </c>
      <c r="O120" s="69">
        <f>[1]!s_stmnote_bank_614($C$6,O6,1,2,1000000)</f>
        <v>0</v>
      </c>
      <c r="P120" s="69">
        <f>[1]!s_stmnote_bank_614($C$6,P6,1,2,1000000)</f>
        <v>3162661</v>
      </c>
      <c r="Q120" s="69">
        <f>[1]!s_stmnote_bank_614($C$6,Q6,1,2,1000000)</f>
        <v>0</v>
      </c>
      <c r="R120" s="69">
        <f>[1]!s_stmnote_bank_614($C$6,R6,1,2,1000000)</f>
        <v>3448278</v>
      </c>
      <c r="S120" s="69">
        <f>[1]!s_stmnote_bank_614($C$6,S6,1,2,1000000)</f>
        <v>0</v>
      </c>
      <c r="T120" s="69">
        <f>[1]!s_stmnote_bank_614($C$6,T6,1,2,1000000)</f>
        <v>3545704</v>
      </c>
      <c r="U120" s="69">
        <f>[1]!s_stmnote_bank_614($C$6,U6,1,2,1000000)</f>
        <v>0</v>
      </c>
      <c r="V120" s="69">
        <f>[1]!s_stmnote_bank_614($C$6,V6,1,2,1000000)</f>
        <v>3788051</v>
      </c>
      <c r="W120" s="69">
        <f>[1]!s_stmnote_bank_614($C$6,W6,1,2,1000000)</f>
        <v>0</v>
      </c>
      <c r="X120" s="69">
        <f>[1]!s_stmnote_bank_614($C$6,X6,1,2,1000000)</f>
        <v>3759660</v>
      </c>
      <c r="Y120" s="69">
        <f>[1]!s_stmnote_bank_614($C$6,Y6,1,2,1000000)</f>
        <v>0</v>
      </c>
      <c r="Z120" s="69">
        <f>[1]!s_stmnote_bank_614($C$6,Z6,1,2,1000000)</f>
        <v>3838407</v>
      </c>
      <c r="AA120" s="69">
        <f>[1]!s_stmnote_bank_614($C$6,AA6,1,2,1000000)</f>
        <v>0</v>
      </c>
      <c r="AB120" s="69">
        <f>[1]!s_stmnote_bank_614($C$6,AB6,1,2,1000000)</f>
        <v>3993173</v>
      </c>
      <c r="AC120" s="69">
        <f>[1]!s_stmnote_bank_614($C$6,AC6,1,2,1000000)</f>
        <v>0</v>
      </c>
      <c r="AD120" s="69">
        <f>[1]!s_stmnote_bank_614($C$6,AD6,1,2,1000000)</f>
        <v>3954207</v>
      </c>
      <c r="AE120" s="69">
        <f>[1]!s_stmnote_bank_614($C$6,AE6,1,2,1000000)</f>
        <v>0</v>
      </c>
      <c r="AF120" s="69">
        <f>[1]!s_stmnote_bank_614($C$6,AF6,1,2,1000000)</f>
        <v>4038872</v>
      </c>
      <c r="AG120" s="69">
        <f>[1]!s_stmnote_bank_614($C$6,AG6,1,2,1000000)</f>
        <v>0</v>
      </c>
      <c r="AH120" s="69">
        <f>[1]!s_stmnote_bank_614($C$6,AH6,1,2,1000000)</f>
        <v>4276548</v>
      </c>
      <c r="AI120" s="69">
        <f>[1]!s_stmnote_bank_614($C$6,AI6,1,2,1000000)</f>
        <v>0</v>
      </c>
      <c r="AJ120" s="69">
        <f>[1]!s_stmnote_bank_614($C$6,AJ6,1,2,1000000)</f>
        <v>4134828</v>
      </c>
      <c r="AK120" s="69">
        <f>[1]!s_stmnote_bank_614($C$6,AK6,1,2,1000000)</f>
        <v>0</v>
      </c>
      <c r="AL120" s="69">
        <f>[1]!s_stmnote_bank_614($C$6,AL6,1,2,1000000)</f>
        <v>4392924</v>
      </c>
      <c r="AM120" s="69">
        <f>[1]!s_stmnote_bank_614($C$6,AM6,1,2,1000000)</f>
        <v>0</v>
      </c>
      <c r="AN120" s="69">
        <f>[1]!s_stmnote_bank_614($C$6,AN6,1,2,1000000)</f>
        <v>4507661</v>
      </c>
      <c r="AO120" s="69">
        <f>[1]!s_stmnote_bank_614($C$6,AO6,1,2,1000000)</f>
        <v>0</v>
      </c>
      <c r="AP120" s="69">
        <f>[1]!s_stmnote_bank_614($C$6,AP6,1,2,1000000)</f>
        <v>5162202</v>
      </c>
      <c r="AQ120" s="69">
        <f>[1]!s_stmnote_bank_614($C$6,AQ6,1,2,1000000)</f>
        <v>0</v>
      </c>
      <c r="AR120" s="69">
        <f>[1]!s_stmnote_bank_614($C$6,AR6,1,2,1000000)</f>
        <v>5271686</v>
      </c>
      <c r="AS120" s="69">
        <f>[1]!s_stmnote_bank_614($C$6,AS6,1,2,1000000)</f>
        <v>0</v>
      </c>
      <c r="AT120" s="69">
        <f>[1]!s_stmnote_bank_614($C$6,AT6,1,2,1000000)</f>
        <v>5749174</v>
      </c>
    </row>
    <row r="121" spans="2:46" ht="13.5">
      <c r="B121" s="117"/>
      <c r="C121" s="115" t="s">
        <v>230</v>
      </c>
      <c r="D121" s="69">
        <f>[1]!s_stmnote_bank_612($C$6,D6,1,2,1000000)</f>
        <v>0</v>
      </c>
      <c r="E121" s="69">
        <f>[1]!s_stmnote_bank_612($C$6,E6,1,2,1000000)</f>
        <v>0</v>
      </c>
      <c r="F121" s="69">
        <f>[1]!s_stmnote_bank_612($C$6,F6,1,2,1000000)</f>
        <v>0</v>
      </c>
      <c r="G121" s="69">
        <f>[1]!s_stmnote_bank_612($C$6,G6,1,2,1000000)</f>
        <v>0</v>
      </c>
      <c r="H121" s="69">
        <f>[1]!s_stmnote_bank_612($C$6,H6,1,2,1000000)</f>
        <v>1174568</v>
      </c>
      <c r="I121" s="69">
        <f>[1]!s_stmnote_bank_612($C$6,I6,1,2,1000000)</f>
        <v>0</v>
      </c>
      <c r="J121" s="69">
        <f>[1]!s_stmnote_bank_612($C$6,J6,1,2,1000000)</f>
        <v>1245788</v>
      </c>
      <c r="K121" s="69">
        <f>[1]!s_stmnote_bank_612($C$6,K6,1,2,1000000)</f>
        <v>0</v>
      </c>
      <c r="L121" s="69">
        <f>[1]!s_stmnote_bank_612($C$6,L6,1,2,1000000)</f>
        <v>1431983</v>
      </c>
      <c r="M121" s="69">
        <f>[1]!s_stmnote_bank_612($C$6,M6,1,2,1000000)</f>
        <v>0</v>
      </c>
      <c r="N121" s="69">
        <f>[1]!s_stmnote_bank_612($C$6,N6,1,2,1000000)</f>
        <v>1740969</v>
      </c>
      <c r="O121" s="69">
        <f>[1]!s_stmnote_bank_612($C$6,O6,1,2,1000000)</f>
        <v>0</v>
      </c>
      <c r="P121" s="69">
        <f>[1]!s_stmnote_bank_612($C$6,P6,1,2,1000000)</f>
        <v>1808235</v>
      </c>
      <c r="Q121" s="69">
        <f>[1]!s_stmnote_bank_612($C$6,Q6,1,2,1000000)</f>
        <v>0</v>
      </c>
      <c r="R121" s="69">
        <f>[1]!s_stmnote_bank_612($C$6,R6,1,2,1000000)</f>
        <v>2054883</v>
      </c>
      <c r="S121" s="69">
        <f>[1]!s_stmnote_bank_612($C$6,S6,1,2,1000000)</f>
        <v>0</v>
      </c>
      <c r="T121" s="69">
        <f>[1]!s_stmnote_bank_612($C$6,T6,1,2,1000000)</f>
        <v>2252712</v>
      </c>
      <c r="U121" s="69">
        <f>[1]!s_stmnote_bank_612($C$6,U6,1,2,1000000)</f>
        <v>0</v>
      </c>
      <c r="V121" s="69">
        <f>[1]!s_stmnote_bank_612($C$6,V6,1,2,1000000)</f>
        <v>2453220</v>
      </c>
      <c r="W121" s="69">
        <f>[1]!s_stmnote_bank_612($C$6,W6,1,2,1000000)</f>
        <v>0</v>
      </c>
      <c r="X121" s="69">
        <f>[1]!s_stmnote_bank_612($C$6,X6,1,2,1000000)</f>
        <v>2547674</v>
      </c>
      <c r="Y121" s="69">
        <f>[1]!s_stmnote_bank_612($C$6,Y6,1,2,1000000)</f>
        <v>0</v>
      </c>
      <c r="Z121" s="69">
        <f>[1]!s_stmnote_bank_612($C$6,Z6,1,2,1000000)</f>
        <v>2664102</v>
      </c>
      <c r="AA121" s="69">
        <f>[1]!s_stmnote_bank_612($C$6,AA6,1,2,1000000)</f>
        <v>0</v>
      </c>
      <c r="AB121" s="69">
        <f>[1]!s_stmnote_bank_612($C$6,AB6,1,2,1000000)</f>
        <v>2800169</v>
      </c>
      <c r="AC121" s="69">
        <f>[1]!s_stmnote_bank_612($C$6,AC6,1,2,1000000)</f>
        <v>0</v>
      </c>
      <c r="AD121" s="69">
        <f>[1]!s_stmnote_bank_612($C$6,AD6,1,2,1000000)</f>
        <v>3007246</v>
      </c>
      <c r="AE121" s="69">
        <f>[1]!s_stmnote_bank_612($C$6,AE6,1,2,1000000)</f>
        <v>0</v>
      </c>
      <c r="AF121" s="69">
        <f>[1]!s_stmnote_bank_612($C$6,AF6,1,2,1000000)</f>
        <v>2994741</v>
      </c>
      <c r="AG121" s="69">
        <f>[1]!s_stmnote_bank_612($C$6,AG6,1,2,1000000)</f>
        <v>0</v>
      </c>
      <c r="AH121" s="69">
        <f>[1]!s_stmnote_bank_612($C$6,AH6,1,2,1000000)</f>
        <v>3276508</v>
      </c>
      <c r="AI121" s="69">
        <f>[1]!s_stmnote_bank_612($C$6,AI6,1,2,1000000)</f>
        <v>0</v>
      </c>
      <c r="AJ121" s="69">
        <f>[1]!s_stmnote_bank_612($C$6,AJ6,1,2,1000000)</f>
        <v>3153817</v>
      </c>
      <c r="AK121" s="69">
        <f>[1]!s_stmnote_bank_612($C$6,AK6,1,2,1000000)</f>
        <v>0</v>
      </c>
      <c r="AL121" s="69">
        <f>[1]!s_stmnote_bank_612($C$6,AL6,1,2,1000000)</f>
        <v>3289662</v>
      </c>
      <c r="AM121" s="69">
        <f>[1]!s_stmnote_bank_612($C$6,AM6,1,2,1000000)</f>
        <v>0</v>
      </c>
      <c r="AN121" s="69">
        <f>[1]!s_stmnote_bank_612($C$6,AN6,1,2,1000000)</f>
        <v>3390514</v>
      </c>
      <c r="AO121" s="69">
        <f>[1]!s_stmnote_bank_612($C$6,AO6,1,2,1000000)</f>
        <v>0</v>
      </c>
      <c r="AP121" s="69">
        <f>[1]!s_stmnote_bank_612($C$6,AP6,1,2,1000000)</f>
        <v>3525973</v>
      </c>
      <c r="AQ121" s="69">
        <f>[1]!s_stmnote_bank_612($C$6,AQ6,1,2,1000000)</f>
        <v>0</v>
      </c>
      <c r="AR121" s="69">
        <f>[1]!s_stmnote_bank_612($C$6,AR6,1,2,1000000)</f>
        <v>3720374</v>
      </c>
      <c r="AS121" s="69">
        <f>[1]!s_stmnote_bank_612($C$6,AS6,1,2,1000000)</f>
        <v>0</v>
      </c>
      <c r="AT121" s="69">
        <f>[1]!s_stmnote_bank_612($C$6,AT6,1,2,1000000)</f>
        <v>3791001</v>
      </c>
    </row>
    <row r="122" spans="2:46" ht="13.5">
      <c r="B122" s="117"/>
      <c r="C122" s="247" t="s">
        <v>231</v>
      </c>
      <c r="D122" s="127">
        <f>D123+D124</f>
        <v>0</v>
      </c>
      <c r="E122" s="127">
        <f t="shared" ref="E122:AS122" si="27">E123+E124</f>
        <v>0</v>
      </c>
      <c r="F122" s="127">
        <f t="shared" si="27"/>
        <v>0</v>
      </c>
      <c r="G122" s="127">
        <f t="shared" si="27"/>
        <v>0</v>
      </c>
      <c r="H122" s="127">
        <f t="shared" si="27"/>
        <v>3109359</v>
      </c>
      <c r="I122" s="127">
        <f t="shared" si="27"/>
        <v>0</v>
      </c>
      <c r="J122" s="127">
        <f t="shared" si="27"/>
        <v>3636003</v>
      </c>
      <c r="K122" s="127">
        <f t="shared" si="27"/>
        <v>0</v>
      </c>
      <c r="L122" s="127">
        <f t="shared" si="27"/>
        <v>3959172</v>
      </c>
      <c r="M122" s="127">
        <f t="shared" si="27"/>
        <v>0</v>
      </c>
      <c r="N122" s="127">
        <f t="shared" si="27"/>
        <v>4560500</v>
      </c>
      <c r="O122" s="127">
        <f t="shared" si="27"/>
        <v>0</v>
      </c>
      <c r="P122" s="127">
        <f t="shared" si="27"/>
        <v>4478026</v>
      </c>
      <c r="Q122" s="127">
        <f t="shared" si="27"/>
        <v>0</v>
      </c>
      <c r="R122" s="127">
        <f t="shared" si="27"/>
        <v>4952712</v>
      </c>
      <c r="S122" s="127">
        <f t="shared" si="27"/>
        <v>0</v>
      </c>
      <c r="T122" s="127">
        <f t="shared" si="27"/>
        <v>4916550</v>
      </c>
      <c r="U122" s="127">
        <f t="shared" si="27"/>
        <v>0</v>
      </c>
      <c r="V122" s="127">
        <f t="shared" si="27"/>
        <v>5338391</v>
      </c>
      <c r="W122" s="127">
        <f t="shared" si="27"/>
        <v>0</v>
      </c>
      <c r="X122" s="127">
        <f t="shared" si="27"/>
        <v>5465274</v>
      </c>
      <c r="Y122" s="127">
        <f t="shared" si="27"/>
        <v>0</v>
      </c>
      <c r="Z122" s="127">
        <f t="shared" si="27"/>
        <v>6175557</v>
      </c>
      <c r="AA122" s="127">
        <f t="shared" si="27"/>
        <v>0</v>
      </c>
      <c r="AB122" s="127">
        <f t="shared" si="27"/>
        <v>6669190</v>
      </c>
      <c r="AC122" s="127">
        <f t="shared" si="27"/>
        <v>0</v>
      </c>
      <c r="AD122" s="127">
        <f t="shared" si="27"/>
        <v>7302293</v>
      </c>
      <c r="AE122" s="127">
        <f t="shared" si="27"/>
        <v>0</v>
      </c>
      <c r="AF122" s="127">
        <f t="shared" si="27"/>
        <v>7365723</v>
      </c>
      <c r="AG122" s="127">
        <f t="shared" si="27"/>
        <v>0</v>
      </c>
      <c r="AH122" s="127">
        <f t="shared" si="27"/>
        <v>7897519</v>
      </c>
      <c r="AI122" s="127">
        <f t="shared" si="27"/>
        <v>0</v>
      </c>
      <c r="AJ122" s="127">
        <f t="shared" si="27"/>
        <v>7937095</v>
      </c>
      <c r="AK122" s="127">
        <f t="shared" si="27"/>
        <v>0</v>
      </c>
      <c r="AL122" s="127">
        <f t="shared" si="27"/>
        <v>8338031</v>
      </c>
      <c r="AM122" s="127">
        <f t="shared" si="27"/>
        <v>0</v>
      </c>
      <c r="AN122" s="127">
        <f t="shared" si="27"/>
        <v>8139953</v>
      </c>
      <c r="AO122" s="127">
        <f t="shared" si="27"/>
        <v>0</v>
      </c>
      <c r="AP122" s="127">
        <f t="shared" si="27"/>
        <v>8458634</v>
      </c>
      <c r="AQ122" s="127">
        <f t="shared" si="27"/>
        <v>0</v>
      </c>
      <c r="AR122" s="127">
        <f t="shared" si="27"/>
        <v>8596741</v>
      </c>
      <c r="AS122" s="127">
        <f t="shared" si="27"/>
        <v>0</v>
      </c>
      <c r="AT122" s="127">
        <f t="shared" ref="AT122" si="28">AT123+AT124</f>
        <v>9282090</v>
      </c>
    </row>
    <row r="123" spans="2:46" ht="13.5">
      <c r="B123" s="117"/>
      <c r="C123" s="115" t="s">
        <v>232</v>
      </c>
      <c r="D123" s="69">
        <f>[1]!s_stmnote_bank_613($C$6,D6,1,2,1000000)</f>
        <v>0</v>
      </c>
      <c r="E123" s="69">
        <f>[1]!s_stmnote_bank_613($C$6,E6,1,2,1000000)</f>
        <v>0</v>
      </c>
      <c r="F123" s="69">
        <f>[1]!s_stmnote_bank_613($C$6,F6,1,2,1000000)</f>
        <v>0</v>
      </c>
      <c r="G123" s="69">
        <f>[1]!s_stmnote_bank_613($C$6,G6,1,2,1000000)</f>
        <v>0</v>
      </c>
      <c r="H123" s="69">
        <f>[1]!s_stmnote_bank_613($C$6,H6,1,2,1000000)</f>
        <v>1039853</v>
      </c>
      <c r="I123" s="69">
        <f>[1]!s_stmnote_bank_613($C$6,I6,1,2,1000000)</f>
        <v>0</v>
      </c>
      <c r="J123" s="69">
        <f>[1]!s_stmnote_bank_613($C$6,J6,1,2,1000000)</f>
        <v>1289722</v>
      </c>
      <c r="K123" s="69">
        <f>[1]!s_stmnote_bank_613($C$6,K6,1,2,1000000)</f>
        <v>0</v>
      </c>
      <c r="L123" s="69">
        <f>[1]!s_stmnote_bank_613($C$6,L6,1,2,1000000)</f>
        <v>1380907</v>
      </c>
      <c r="M123" s="69">
        <f>[1]!s_stmnote_bank_613($C$6,M6,1,2,1000000)</f>
        <v>0</v>
      </c>
      <c r="N123" s="69">
        <f>[1]!s_stmnote_bank_613($C$6,N6,1,2,1000000)</f>
        <v>1745091</v>
      </c>
      <c r="O123" s="69">
        <f>[1]!s_stmnote_bank_613($C$6,O6,1,2,1000000)</f>
        <v>0</v>
      </c>
      <c r="P123" s="69">
        <f>[1]!s_stmnote_bank_613($C$6,P6,1,2,1000000)</f>
        <v>1625829</v>
      </c>
      <c r="Q123" s="69">
        <f>[1]!s_stmnote_bank_613($C$6,Q6,1,2,1000000)</f>
        <v>0</v>
      </c>
      <c r="R123" s="69">
        <f>[1]!s_stmnote_bank_613($C$6,R6,1,2,1000000)</f>
        <v>1914605</v>
      </c>
      <c r="S123" s="69">
        <f>[1]!s_stmnote_bank_613($C$6,S6,1,2,1000000)</f>
        <v>0</v>
      </c>
      <c r="T123" s="69">
        <f>[1]!s_stmnote_bank_613($C$6,T6,1,2,1000000)</f>
        <v>1925605</v>
      </c>
      <c r="U123" s="69">
        <f>[1]!s_stmnote_bank_613($C$6,U6,1,2,1000000)</f>
        <v>0</v>
      </c>
      <c r="V123" s="69">
        <f>[1]!s_stmnote_bank_613($C$6,V6,1,2,1000000)</f>
        <v>2112556</v>
      </c>
      <c r="W123" s="69">
        <f>[1]!s_stmnote_bank_613($C$6,W6,1,2,1000000)</f>
        <v>0</v>
      </c>
      <c r="X123" s="69">
        <f>[1]!s_stmnote_bank_613($C$6,X6,1,2,1000000)</f>
        <v>2169089</v>
      </c>
      <c r="Y123" s="69">
        <f>[1]!s_stmnote_bank_613($C$6,Y6,1,2,1000000)</f>
        <v>0</v>
      </c>
      <c r="Z123" s="69">
        <f>[1]!s_stmnote_bank_613($C$6,Z6,1,2,1000000)</f>
        <v>2533194</v>
      </c>
      <c r="AA123" s="69">
        <f>[1]!s_stmnote_bank_613($C$6,AA6,1,2,1000000)</f>
        <v>0</v>
      </c>
      <c r="AB123" s="69">
        <f>[1]!s_stmnote_bank_613($C$6,AB6,1,2,1000000)</f>
        <v>2915072</v>
      </c>
      <c r="AC123" s="69">
        <f>[1]!s_stmnote_bank_613($C$6,AC6,1,2,1000000)</f>
        <v>0</v>
      </c>
      <c r="AD123" s="69">
        <f>[1]!s_stmnote_bank_613($C$6,AD6,1,2,1000000)</f>
        <v>3323182</v>
      </c>
      <c r="AE123" s="69">
        <f>[1]!s_stmnote_bank_613($C$6,AE6,1,2,1000000)</f>
        <v>0</v>
      </c>
      <c r="AF123" s="69">
        <f>[1]!s_stmnote_bank_613($C$6,AF6,1,2,1000000)</f>
        <v>3464625</v>
      </c>
      <c r="AG123" s="69">
        <f>[1]!s_stmnote_bank_613($C$6,AG6,1,2,1000000)</f>
        <v>0</v>
      </c>
      <c r="AH123" s="69">
        <f>[1]!s_stmnote_bank_613($C$6,AH6,1,2,1000000)</f>
        <v>3843649</v>
      </c>
      <c r="AI123" s="69">
        <f>[1]!s_stmnote_bank_613($C$6,AI6,1,2,1000000)</f>
        <v>0</v>
      </c>
      <c r="AJ123" s="69">
        <f>[1]!s_stmnote_bank_613($C$6,AJ6,1,2,1000000)</f>
        <v>3902305</v>
      </c>
      <c r="AK123" s="69">
        <f>[1]!s_stmnote_bank_613($C$6,AK6,1,2,1000000)</f>
        <v>0</v>
      </c>
      <c r="AL123" s="69">
        <f>[1]!s_stmnote_bank_613($C$6,AL6,1,2,1000000)</f>
        <v>4119119</v>
      </c>
      <c r="AM123" s="69">
        <f>[1]!s_stmnote_bank_613($C$6,AM6,1,2,1000000)</f>
        <v>0</v>
      </c>
      <c r="AN123" s="69">
        <f>[1]!s_stmnote_bank_613($C$6,AN6,1,2,1000000)</f>
        <v>3929353</v>
      </c>
      <c r="AO123" s="69">
        <f>[1]!s_stmnote_bank_613($C$6,AO6,1,2,1000000)</f>
        <v>0</v>
      </c>
      <c r="AP123" s="69">
        <f>[1]!s_stmnote_bank_613($C$6,AP6,1,2,1000000)</f>
        <v>4093814</v>
      </c>
      <c r="AQ123" s="69">
        <f>[1]!s_stmnote_bank_613($C$6,AQ6,1,2,1000000)</f>
        <v>0</v>
      </c>
      <c r="AR123" s="69">
        <f>[1]!s_stmnote_bank_613($C$6,AR6,1,2,1000000)</f>
        <v>4176834</v>
      </c>
      <c r="AS123" s="69">
        <f>[1]!s_stmnote_bank_613($C$6,AS6,1,2,1000000)</f>
        <v>0</v>
      </c>
      <c r="AT123" s="69">
        <f>[1]!s_stmnote_bank_613($C$6,AT6,1,2,1000000)</f>
        <v>4583355</v>
      </c>
    </row>
    <row r="124" spans="2:46" ht="13.5">
      <c r="B124" s="117"/>
      <c r="C124" s="115" t="s">
        <v>233</v>
      </c>
      <c r="D124" s="69">
        <f>[1]!s_stmnote_bank_611($C$6,D6,1,2,1000000)</f>
        <v>0</v>
      </c>
      <c r="E124" s="69">
        <f>[1]!s_stmnote_bank_611($C$6,E6,1,2,1000000)</f>
        <v>0</v>
      </c>
      <c r="F124" s="69">
        <f>[1]!s_stmnote_bank_611($C$6,F6,1,2,1000000)</f>
        <v>0</v>
      </c>
      <c r="G124" s="69">
        <f>[1]!s_stmnote_bank_611($C$6,G6,1,2,1000000)</f>
        <v>0</v>
      </c>
      <c r="H124" s="69">
        <f>[1]!s_stmnote_bank_611($C$6,H6,1,2,1000000)</f>
        <v>2069506</v>
      </c>
      <c r="I124" s="69">
        <f>[1]!s_stmnote_bank_611($C$6,I6,1,2,1000000)</f>
        <v>0</v>
      </c>
      <c r="J124" s="69">
        <f>[1]!s_stmnote_bank_611($C$6,J6,1,2,1000000)</f>
        <v>2346281</v>
      </c>
      <c r="K124" s="69">
        <f>[1]!s_stmnote_bank_611($C$6,K6,1,2,1000000)</f>
        <v>0</v>
      </c>
      <c r="L124" s="69">
        <f>[1]!s_stmnote_bank_611($C$6,L6,1,2,1000000)</f>
        <v>2578265</v>
      </c>
      <c r="M124" s="69">
        <f>[1]!s_stmnote_bank_611($C$6,M6,1,2,1000000)</f>
        <v>0</v>
      </c>
      <c r="N124" s="69">
        <f>[1]!s_stmnote_bank_611($C$6,N6,1,2,1000000)</f>
        <v>2815409</v>
      </c>
      <c r="O124" s="69">
        <f>[1]!s_stmnote_bank_611($C$6,O6,1,2,1000000)</f>
        <v>0</v>
      </c>
      <c r="P124" s="69">
        <f>[1]!s_stmnote_bank_611($C$6,P6,1,2,1000000)</f>
        <v>2852197</v>
      </c>
      <c r="Q124" s="69">
        <f>[1]!s_stmnote_bank_611($C$6,Q6,1,2,1000000)</f>
        <v>0</v>
      </c>
      <c r="R124" s="69">
        <f>[1]!s_stmnote_bank_611($C$6,R6,1,2,1000000)</f>
        <v>3038107</v>
      </c>
      <c r="S124" s="69">
        <f>[1]!s_stmnote_bank_611($C$6,S6,1,2,1000000)</f>
        <v>0</v>
      </c>
      <c r="T124" s="69">
        <f>[1]!s_stmnote_bank_611($C$6,T6,1,2,1000000)</f>
        <v>2990945</v>
      </c>
      <c r="U124" s="69">
        <f>[1]!s_stmnote_bank_611($C$6,U6,1,2,1000000)</f>
        <v>0</v>
      </c>
      <c r="V124" s="69">
        <f>[1]!s_stmnote_bank_611($C$6,V6,1,2,1000000)</f>
        <v>3225835</v>
      </c>
      <c r="W124" s="69">
        <f>[1]!s_stmnote_bank_611($C$6,W6,1,2,1000000)</f>
        <v>0</v>
      </c>
      <c r="X124" s="69">
        <f>[1]!s_stmnote_bank_611($C$6,X6,1,2,1000000)</f>
        <v>3296185</v>
      </c>
      <c r="Y124" s="69">
        <f>[1]!s_stmnote_bank_611($C$6,Y6,1,2,1000000)</f>
        <v>0</v>
      </c>
      <c r="Z124" s="69">
        <f>[1]!s_stmnote_bank_611($C$6,Z6,1,2,1000000)</f>
        <v>3642363</v>
      </c>
      <c r="AA124" s="69">
        <f>[1]!s_stmnote_bank_611($C$6,AA6,1,2,1000000)</f>
        <v>0</v>
      </c>
      <c r="AB124" s="69">
        <f>[1]!s_stmnote_bank_611($C$6,AB6,1,2,1000000)</f>
        <v>3754118</v>
      </c>
      <c r="AC124" s="69">
        <f>[1]!s_stmnote_bank_611($C$6,AC6,1,2,1000000)</f>
        <v>0</v>
      </c>
      <c r="AD124" s="69">
        <f>[1]!s_stmnote_bank_611($C$6,AD6,1,2,1000000)</f>
        <v>3979111</v>
      </c>
      <c r="AE124" s="69">
        <f>[1]!s_stmnote_bank_611($C$6,AE6,1,2,1000000)</f>
        <v>0</v>
      </c>
      <c r="AF124" s="69">
        <f>[1]!s_stmnote_bank_611($C$6,AF6,1,2,1000000)</f>
        <v>3901098</v>
      </c>
      <c r="AG124" s="69">
        <f>[1]!s_stmnote_bank_611($C$6,AG6,1,2,1000000)</f>
        <v>0</v>
      </c>
      <c r="AH124" s="69">
        <f>[1]!s_stmnote_bank_611($C$6,AH6,1,2,1000000)</f>
        <v>4053870</v>
      </c>
      <c r="AI124" s="69">
        <f>[1]!s_stmnote_bank_611($C$6,AI6,1,2,1000000)</f>
        <v>0</v>
      </c>
      <c r="AJ124" s="69">
        <f>[1]!s_stmnote_bank_611($C$6,AJ6,1,2,1000000)</f>
        <v>4034790</v>
      </c>
      <c r="AK124" s="69">
        <f>[1]!s_stmnote_bank_611($C$6,AK6,1,2,1000000)</f>
        <v>0</v>
      </c>
      <c r="AL124" s="69">
        <f>[1]!s_stmnote_bank_611($C$6,AL6,1,2,1000000)</f>
        <v>4218912</v>
      </c>
      <c r="AM124" s="69">
        <f>[1]!s_stmnote_bank_611($C$6,AM6,1,2,1000000)</f>
        <v>0</v>
      </c>
      <c r="AN124" s="69">
        <f>[1]!s_stmnote_bank_611($C$6,AN6,1,2,1000000)</f>
        <v>4210600</v>
      </c>
      <c r="AO124" s="69">
        <f>[1]!s_stmnote_bank_611($C$6,AO6,1,2,1000000)</f>
        <v>0</v>
      </c>
      <c r="AP124" s="69">
        <f>[1]!s_stmnote_bank_611($C$6,AP6,1,2,1000000)</f>
        <v>4364820</v>
      </c>
      <c r="AQ124" s="69">
        <f>[1]!s_stmnote_bank_611($C$6,AQ6,1,2,1000000)</f>
        <v>0</v>
      </c>
      <c r="AR124" s="69">
        <f>[1]!s_stmnote_bank_611($C$6,AR6,1,2,1000000)</f>
        <v>4419907</v>
      </c>
      <c r="AS124" s="69">
        <f>[1]!s_stmnote_bank_611($C$6,AS6,1,2,1000000)</f>
        <v>0</v>
      </c>
      <c r="AT124" s="69">
        <f>[1]!s_stmnote_bank_611($C$6,AT6,1,2,1000000)</f>
        <v>4698735</v>
      </c>
    </row>
    <row r="125" spans="2:46" ht="13.5">
      <c r="B125" s="117"/>
      <c r="C125" s="247" t="s">
        <v>234</v>
      </c>
      <c r="D125" s="74">
        <f>[1]!s_stmnote_bank_615($C$6,D6,1,2,1000000)</f>
        <v>0</v>
      </c>
      <c r="E125" s="74">
        <f>[1]!s_stmnote_bank_615($C$6,E6,1,2,1000000)</f>
        <v>0</v>
      </c>
      <c r="F125" s="74">
        <f>[1]!s_stmnote_bank_615($C$6,F6,1,2,1000000)</f>
        <v>0</v>
      </c>
      <c r="G125" s="74">
        <f>[1]!s_stmnote_bank_615($C$6,G6,1,2,1000000)</f>
        <v>0</v>
      </c>
      <c r="H125" s="74">
        <f>[1]!s_stmnote_bank_615($C$6,H6,1,2,1000000)</f>
        <v>251656</v>
      </c>
      <c r="I125" s="74">
        <f>[1]!s_stmnote_bank_615($C$6,I6,1,2,1000000)</f>
        <v>0</v>
      </c>
      <c r="J125" s="74">
        <f>[1]!s_stmnote_bank_615($C$6,J6,1,2,1000000)</f>
        <v>256798</v>
      </c>
      <c r="K125" s="74">
        <f>[1]!s_stmnote_bank_615($C$6,K6,1,2,1000000)</f>
        <v>0</v>
      </c>
      <c r="L125" s="74">
        <f>[1]!s_stmnote_bank_615($C$6,L6,1,2,1000000)</f>
        <v>274231</v>
      </c>
      <c r="M125" s="74">
        <f>[1]!s_stmnote_bank_615($C$6,M6,1,2,1000000)</f>
        <v>0</v>
      </c>
      <c r="N125" s="74">
        <f>[1]!s_stmnote_bank_615($C$6,N6,1,2,1000000)</f>
        <v>255535</v>
      </c>
      <c r="O125" s="74">
        <f>[1]!s_stmnote_bank_615($C$6,O6,1,2,1000000)</f>
        <v>0</v>
      </c>
      <c r="P125" s="74">
        <f>[1]!s_stmnote_bank_615($C$6,P6,1,2,1000000)</f>
        <v>322355</v>
      </c>
      <c r="Q125" s="74">
        <f>[1]!s_stmnote_bank_615($C$6,Q6,1,2,1000000)</f>
        <v>0</v>
      </c>
      <c r="R125" s="74">
        <f>[1]!s_stmnote_bank_615($C$6,R6,1,2,1000000)</f>
        <v>376916</v>
      </c>
      <c r="S125" s="74">
        <f>[1]!s_stmnote_bank_615($C$6,S6,1,2,1000000)</f>
        <v>0</v>
      </c>
      <c r="T125" s="74">
        <f>[1]!s_stmnote_bank_615($C$6,T6,1,2,1000000)</f>
        <v>430591</v>
      </c>
      <c r="U125" s="74">
        <f>[1]!s_stmnote_bank_615($C$6,U6,1,2,1000000)</f>
        <v>0</v>
      </c>
      <c r="V125" s="74">
        <f>[1]!s_stmnote_bank_615($C$6,V6,1,2,1000000)</f>
        <v>467476</v>
      </c>
      <c r="W125" s="74">
        <f>[1]!s_stmnote_bank_615($C$6,W6,1,2,1000000)</f>
        <v>0</v>
      </c>
      <c r="X125" s="74">
        <f>[1]!s_stmnote_bank_615($C$6,X6,1,2,1000000)</f>
        <v>488611</v>
      </c>
      <c r="Y125" s="74">
        <f>[1]!s_stmnote_bank_615($C$6,Y6,1,2,1000000)</f>
        <v>0</v>
      </c>
      <c r="Z125" s="74">
        <f>[1]!s_stmnote_bank_615($C$6,Z6,1,2,1000000)</f>
        <v>502531</v>
      </c>
      <c r="AA125" s="74">
        <f>[1]!s_stmnote_bank_615($C$6,AA6,1,2,1000000)</f>
        <v>0</v>
      </c>
      <c r="AB125" s="74">
        <f>[1]!s_stmnote_bank_615($C$6,AB6,1,2,1000000)</f>
        <v>180378</v>
      </c>
      <c r="AC125" s="74">
        <f>[1]!s_stmnote_bank_615($C$6,AC6,1,2,1000000)</f>
        <v>0</v>
      </c>
      <c r="AD125" s="74">
        <f>[1]!s_stmnote_bank_615($C$6,AD6,1,2,1000000)</f>
        <v>244656</v>
      </c>
      <c r="AE125" s="74">
        <f>[1]!s_stmnote_bank_615($C$6,AE6,1,2,1000000)</f>
        <v>0</v>
      </c>
      <c r="AF125" s="74">
        <f>[1]!s_stmnote_bank_615($C$6,AF6,1,2,1000000)</f>
        <v>221489</v>
      </c>
      <c r="AG125" s="74">
        <f>[1]!s_stmnote_bank_615($C$6,AG6,1,2,1000000)</f>
        <v>0</v>
      </c>
      <c r="AH125" s="74">
        <f>[1]!s_stmnote_bank_615($C$6,AH6,1,2,1000000)</f>
        <v>277757</v>
      </c>
      <c r="AI125" s="74">
        <f>[1]!s_stmnote_bank_615($C$6,AI6,1,2,1000000)</f>
        <v>0</v>
      </c>
      <c r="AJ125" s="74">
        <f>[1]!s_stmnote_bank_615($C$6,AJ6,1,2,1000000)</f>
        <v>330861</v>
      </c>
      <c r="AK125" s="74">
        <f>[1]!s_stmnote_bank_615($C$6,AK6,1,2,1000000)</f>
        <v>0</v>
      </c>
      <c r="AL125" s="74">
        <f>[1]!s_stmnote_bank_615($C$6,AL6,1,2,1000000)</f>
        <v>267151</v>
      </c>
      <c r="AM125" s="74">
        <f>[1]!s_stmnote_bank_615($C$6,AM6,1,2,1000000)</f>
        <v>0</v>
      </c>
      <c r="AN125" s="74">
        <f>[1]!s_stmnote_bank_615($C$6,AN6,1,2,1000000)</f>
        <v>243811</v>
      </c>
      <c r="AO125" s="74">
        <f>[1]!s_stmnote_bank_615($C$6,AO6,1,2,1000000)</f>
        <v>0</v>
      </c>
      <c r="AP125" s="74">
        <f>[1]!s_stmnote_bank_615($C$6,AP6,1,2,1000000)</f>
        <v>222715</v>
      </c>
      <c r="AQ125" s="74">
        <f>[1]!s_stmnote_bank_615($C$6,AQ6,1,2,1000000)</f>
        <v>0</v>
      </c>
      <c r="AR125" s="74">
        <f>[1]!s_stmnote_bank_615($C$6,AR6,1,2,1000000)</f>
        <v>236501</v>
      </c>
      <c r="AS125" s="74">
        <f>[1]!s_stmnote_bank_615($C$6,AS6,1,2,1000000)</f>
        <v>0</v>
      </c>
      <c r="AT125" s="74">
        <f>[1]!s_stmnote_bank_615($C$6,AT6,1,2,1000000)</f>
        <v>198906</v>
      </c>
    </row>
    <row r="126" spans="2:46" ht="13.5">
      <c r="B126" s="126"/>
      <c r="C126" s="248" t="s">
        <v>235</v>
      </c>
      <c r="D126" s="128">
        <f>D120+D123</f>
        <v>0</v>
      </c>
      <c r="E126" s="128">
        <f t="shared" ref="E126:AS127" si="29">E120+E123</f>
        <v>0</v>
      </c>
      <c r="F126" s="128">
        <f t="shared" si="29"/>
        <v>0</v>
      </c>
      <c r="G126" s="128">
        <f t="shared" si="29"/>
        <v>0</v>
      </c>
      <c r="H126" s="128">
        <f t="shared" si="29"/>
        <v>3402683</v>
      </c>
      <c r="I126" s="128">
        <f t="shared" si="29"/>
        <v>0</v>
      </c>
      <c r="J126" s="128">
        <f t="shared" si="29"/>
        <v>3689881</v>
      </c>
      <c r="K126" s="128">
        <f t="shared" si="29"/>
        <v>0</v>
      </c>
      <c r="L126" s="128">
        <f t="shared" si="29"/>
        <v>3938967</v>
      </c>
      <c r="M126" s="128">
        <f t="shared" si="29"/>
        <v>0</v>
      </c>
      <c r="N126" s="128">
        <f t="shared" si="29"/>
        <v>4721204</v>
      </c>
      <c r="O126" s="128">
        <f t="shared" si="29"/>
        <v>0</v>
      </c>
      <c r="P126" s="128">
        <f t="shared" si="29"/>
        <v>4788490</v>
      </c>
      <c r="Q126" s="128">
        <f t="shared" si="29"/>
        <v>0</v>
      </c>
      <c r="R126" s="128">
        <f t="shared" si="29"/>
        <v>5362883</v>
      </c>
      <c r="S126" s="128">
        <f t="shared" si="29"/>
        <v>0</v>
      </c>
      <c r="T126" s="128">
        <f t="shared" si="29"/>
        <v>5471309</v>
      </c>
      <c r="U126" s="128">
        <f t="shared" si="29"/>
        <v>0</v>
      </c>
      <c r="V126" s="128">
        <f t="shared" si="29"/>
        <v>5900607</v>
      </c>
      <c r="W126" s="128">
        <f t="shared" si="29"/>
        <v>0</v>
      </c>
      <c r="X126" s="128">
        <f t="shared" si="29"/>
        <v>5928749</v>
      </c>
      <c r="Y126" s="128">
        <f t="shared" si="29"/>
        <v>0</v>
      </c>
      <c r="Z126" s="128">
        <f t="shared" si="29"/>
        <v>6371601</v>
      </c>
      <c r="AA126" s="128">
        <f t="shared" si="29"/>
        <v>0</v>
      </c>
      <c r="AB126" s="128">
        <f t="shared" si="29"/>
        <v>6908245</v>
      </c>
      <c r="AC126" s="128">
        <f t="shared" si="29"/>
        <v>0</v>
      </c>
      <c r="AD126" s="128">
        <f t="shared" si="29"/>
        <v>7277389</v>
      </c>
      <c r="AE126" s="128">
        <f t="shared" si="29"/>
        <v>0</v>
      </c>
      <c r="AF126" s="128">
        <f t="shared" si="29"/>
        <v>7503497</v>
      </c>
      <c r="AG126" s="128">
        <f t="shared" si="29"/>
        <v>0</v>
      </c>
      <c r="AH126" s="128">
        <f t="shared" si="29"/>
        <v>8120197</v>
      </c>
      <c r="AI126" s="128">
        <f t="shared" si="29"/>
        <v>0</v>
      </c>
      <c r="AJ126" s="128">
        <f t="shared" si="29"/>
        <v>8037133</v>
      </c>
      <c r="AK126" s="128">
        <f t="shared" si="29"/>
        <v>0</v>
      </c>
      <c r="AL126" s="128">
        <f t="shared" si="29"/>
        <v>8512043</v>
      </c>
      <c r="AM126" s="128">
        <f t="shared" si="29"/>
        <v>0</v>
      </c>
      <c r="AN126" s="128">
        <f t="shared" si="29"/>
        <v>8437014</v>
      </c>
      <c r="AO126" s="128">
        <f t="shared" si="29"/>
        <v>0</v>
      </c>
      <c r="AP126" s="128">
        <f t="shared" si="29"/>
        <v>9256016</v>
      </c>
      <c r="AQ126" s="128">
        <f t="shared" si="29"/>
        <v>0</v>
      </c>
      <c r="AR126" s="128">
        <f t="shared" si="29"/>
        <v>9448520</v>
      </c>
      <c r="AS126" s="128">
        <f t="shared" si="29"/>
        <v>0</v>
      </c>
      <c r="AT126" s="128">
        <f t="shared" ref="AT126" si="30">AT120+AT123</f>
        <v>10332529</v>
      </c>
    </row>
    <row r="127" spans="2:46" ht="13.5">
      <c r="B127" s="126"/>
      <c r="C127" s="249" t="s">
        <v>236</v>
      </c>
      <c r="D127" s="128">
        <f>D121+D124</f>
        <v>0</v>
      </c>
      <c r="E127" s="128">
        <f t="shared" si="29"/>
        <v>0</v>
      </c>
      <c r="F127" s="128">
        <f t="shared" si="29"/>
        <v>0</v>
      </c>
      <c r="G127" s="128">
        <f t="shared" si="29"/>
        <v>0</v>
      </c>
      <c r="H127" s="128">
        <f t="shared" si="29"/>
        <v>3244074</v>
      </c>
      <c r="I127" s="128">
        <f t="shared" si="29"/>
        <v>0</v>
      </c>
      <c r="J127" s="128">
        <f t="shared" si="29"/>
        <v>3592069</v>
      </c>
      <c r="K127" s="128">
        <f t="shared" si="29"/>
        <v>0</v>
      </c>
      <c r="L127" s="128">
        <f t="shared" si="29"/>
        <v>4010248</v>
      </c>
      <c r="M127" s="128">
        <f t="shared" si="29"/>
        <v>0</v>
      </c>
      <c r="N127" s="128">
        <f t="shared" si="29"/>
        <v>4556378</v>
      </c>
      <c r="O127" s="128">
        <f t="shared" si="29"/>
        <v>0</v>
      </c>
      <c r="P127" s="128">
        <f t="shared" si="29"/>
        <v>4660432</v>
      </c>
      <c r="Q127" s="128">
        <f t="shared" si="29"/>
        <v>0</v>
      </c>
      <c r="R127" s="128">
        <f t="shared" si="29"/>
        <v>5092990</v>
      </c>
      <c r="S127" s="128">
        <f t="shared" si="29"/>
        <v>0</v>
      </c>
      <c r="T127" s="128">
        <f t="shared" si="29"/>
        <v>5243657</v>
      </c>
      <c r="U127" s="128">
        <f t="shared" si="29"/>
        <v>0</v>
      </c>
      <c r="V127" s="128">
        <f t="shared" si="29"/>
        <v>5679055</v>
      </c>
      <c r="W127" s="128">
        <f t="shared" si="29"/>
        <v>0</v>
      </c>
      <c r="X127" s="128">
        <f t="shared" si="29"/>
        <v>5843859</v>
      </c>
      <c r="Y127" s="128">
        <f t="shared" si="29"/>
        <v>0</v>
      </c>
      <c r="Z127" s="128">
        <f t="shared" si="29"/>
        <v>6306465</v>
      </c>
      <c r="AA127" s="128">
        <f t="shared" si="29"/>
        <v>0</v>
      </c>
      <c r="AB127" s="128">
        <f t="shared" si="29"/>
        <v>6554287</v>
      </c>
      <c r="AC127" s="128">
        <f t="shared" si="29"/>
        <v>0</v>
      </c>
      <c r="AD127" s="128">
        <f t="shared" si="29"/>
        <v>6986357</v>
      </c>
      <c r="AE127" s="128">
        <f t="shared" si="29"/>
        <v>0</v>
      </c>
      <c r="AF127" s="128">
        <f t="shared" si="29"/>
        <v>6895839</v>
      </c>
      <c r="AG127" s="128">
        <f t="shared" si="29"/>
        <v>0</v>
      </c>
      <c r="AH127" s="128">
        <f t="shared" si="29"/>
        <v>7330378</v>
      </c>
      <c r="AI127" s="128">
        <f t="shared" si="29"/>
        <v>0</v>
      </c>
      <c r="AJ127" s="128">
        <f t="shared" si="29"/>
        <v>7188607</v>
      </c>
      <c r="AK127" s="128">
        <f t="shared" si="29"/>
        <v>0</v>
      </c>
      <c r="AL127" s="128">
        <f t="shared" si="29"/>
        <v>7508574</v>
      </c>
      <c r="AM127" s="128">
        <f t="shared" si="29"/>
        <v>0</v>
      </c>
      <c r="AN127" s="128">
        <f t="shared" si="29"/>
        <v>7601114</v>
      </c>
      <c r="AO127" s="128">
        <f t="shared" si="29"/>
        <v>0</v>
      </c>
      <c r="AP127" s="128">
        <f t="shared" si="29"/>
        <v>7890793</v>
      </c>
      <c r="AQ127" s="128">
        <f t="shared" si="29"/>
        <v>0</v>
      </c>
      <c r="AR127" s="128">
        <f t="shared" si="29"/>
        <v>8140281</v>
      </c>
      <c r="AS127" s="128">
        <f t="shared" si="29"/>
        <v>0</v>
      </c>
      <c r="AT127" s="128">
        <f t="shared" ref="AT127" si="31">AT121+AT124</f>
        <v>8489736</v>
      </c>
    </row>
    <row r="128" spans="2:46" ht="13.9" thickBot="1">
      <c r="B128" s="126"/>
      <c r="C128" s="129" t="s">
        <v>132</v>
      </c>
      <c r="D128" s="78">
        <f t="shared" ref="D128:AS128" si="32">D40</f>
        <v>6351423</v>
      </c>
      <c r="E128" s="78">
        <f t="shared" si="32"/>
        <v>6560019</v>
      </c>
      <c r="F128" s="78">
        <f t="shared" si="32"/>
        <v>6692270</v>
      </c>
      <c r="G128" s="78">
        <f t="shared" si="32"/>
        <v>6823165</v>
      </c>
      <c r="H128" s="78">
        <f t="shared" si="32"/>
        <v>6898413</v>
      </c>
      <c r="I128" s="78">
        <f t="shared" si="32"/>
        <v>7228839</v>
      </c>
      <c r="J128" s="78">
        <f t="shared" si="32"/>
        <v>7538748</v>
      </c>
      <c r="K128" s="78">
        <f t="shared" si="32"/>
        <v>7898299</v>
      </c>
      <c r="L128" s="78">
        <f t="shared" si="32"/>
        <v>8223446</v>
      </c>
      <c r="M128" s="78">
        <f t="shared" si="32"/>
        <v>9113767</v>
      </c>
      <c r="N128" s="78">
        <f t="shared" si="32"/>
        <v>9533117</v>
      </c>
      <c r="O128" s="78">
        <f t="shared" si="32"/>
        <v>9750836</v>
      </c>
      <c r="P128" s="78">
        <f t="shared" si="32"/>
        <v>9771277</v>
      </c>
      <c r="Q128" s="78">
        <f t="shared" si="32"/>
        <v>10332616</v>
      </c>
      <c r="R128" s="78">
        <f t="shared" si="32"/>
        <v>10832789</v>
      </c>
      <c r="S128" s="78">
        <f t="shared" si="32"/>
        <v>11282590</v>
      </c>
      <c r="T128" s="78">
        <f t="shared" si="32"/>
        <v>11145557</v>
      </c>
      <c r="U128" s="78">
        <f t="shared" si="32"/>
        <v>11764424</v>
      </c>
      <c r="V128" s="78">
        <f t="shared" si="32"/>
        <v>12047138</v>
      </c>
      <c r="W128" s="78">
        <f t="shared" si="32"/>
        <v>12144232</v>
      </c>
      <c r="X128" s="78">
        <f t="shared" si="32"/>
        <v>12261219</v>
      </c>
      <c r="Y128" s="78">
        <f t="shared" si="32"/>
        <v>12615281</v>
      </c>
      <c r="Z128" s="78">
        <f t="shared" si="32"/>
        <v>13180597</v>
      </c>
      <c r="AA128" s="78">
        <f t="shared" si="32"/>
        <v>13633502</v>
      </c>
      <c r="AB128" s="78">
        <f t="shared" si="32"/>
        <v>13642910</v>
      </c>
      <c r="AC128" s="78">
        <f t="shared" si="32"/>
        <v>14384273</v>
      </c>
      <c r="AD128" s="78">
        <f t="shared" si="32"/>
        <v>14508402</v>
      </c>
      <c r="AE128" s="78">
        <f t="shared" si="32"/>
        <v>14692718</v>
      </c>
      <c r="AF128" s="78">
        <f t="shared" si="32"/>
        <v>14620825</v>
      </c>
      <c r="AG128" s="78">
        <f t="shared" si="32"/>
        <v>15160980</v>
      </c>
      <c r="AH128" s="78">
        <f t="shared" si="32"/>
        <v>15728332</v>
      </c>
      <c r="AI128" s="78">
        <f t="shared" si="32"/>
        <v>15339964</v>
      </c>
      <c r="AJ128" s="78">
        <f t="shared" si="32"/>
        <v>15556601</v>
      </c>
      <c r="AK128" s="78">
        <f t="shared" si="32"/>
        <v>15848171</v>
      </c>
      <c r="AL128" s="78">
        <f t="shared" si="32"/>
        <v>16287768</v>
      </c>
      <c r="AM128" s="78">
        <f t="shared" si="32"/>
        <v>16521828</v>
      </c>
      <c r="AN128" s="78">
        <f t="shared" si="32"/>
        <v>16281939</v>
      </c>
      <c r="AO128" s="78">
        <f t="shared" si="32"/>
        <v>17038081</v>
      </c>
      <c r="AP128" s="78">
        <f t="shared" si="32"/>
        <v>17369524</v>
      </c>
      <c r="AQ128" s="78">
        <f t="shared" si="32"/>
        <v>17754418</v>
      </c>
      <c r="AR128" s="78">
        <f t="shared" si="32"/>
        <v>17825302</v>
      </c>
      <c r="AS128" s="78">
        <f t="shared" si="32"/>
        <v>18565009</v>
      </c>
      <c r="AT128" s="78">
        <f t="shared" ref="AT128" si="33">AT40</f>
        <v>19021171</v>
      </c>
    </row>
    <row r="129" spans="1:46" s="81" customFormat="1" ht="13.5">
      <c r="B129" s="130"/>
      <c r="C129" s="79" t="s">
        <v>90</v>
      </c>
      <c r="D129" s="80">
        <f>IF(D120=0,0,D128-D119-D122-D125)</f>
        <v>0</v>
      </c>
      <c r="E129" s="80">
        <f t="shared" ref="E129:AS129" si="34">IF(E120=0,0,E128-E119-E122-E125)</f>
        <v>0</v>
      </c>
      <c r="F129" s="80">
        <f t="shared" si="34"/>
        <v>0</v>
      </c>
      <c r="G129" s="80">
        <f t="shared" si="34"/>
        <v>0</v>
      </c>
      <c r="H129" s="80">
        <f t="shared" si="34"/>
        <v>0</v>
      </c>
      <c r="I129" s="80">
        <f t="shared" si="34"/>
        <v>0</v>
      </c>
      <c r="J129" s="80">
        <f t="shared" si="34"/>
        <v>0</v>
      </c>
      <c r="K129" s="80">
        <f t="shared" si="34"/>
        <v>0</v>
      </c>
      <c r="L129" s="80">
        <f t="shared" si="34"/>
        <v>0</v>
      </c>
      <c r="M129" s="80">
        <f t="shared" si="34"/>
        <v>0</v>
      </c>
      <c r="N129" s="80">
        <f t="shared" si="34"/>
        <v>0</v>
      </c>
      <c r="O129" s="80">
        <f t="shared" si="34"/>
        <v>0</v>
      </c>
      <c r="P129" s="80">
        <f t="shared" si="34"/>
        <v>0</v>
      </c>
      <c r="Q129" s="80">
        <f t="shared" si="34"/>
        <v>0</v>
      </c>
      <c r="R129" s="80">
        <f t="shared" si="34"/>
        <v>0</v>
      </c>
      <c r="S129" s="80">
        <f t="shared" si="34"/>
        <v>0</v>
      </c>
      <c r="T129" s="80">
        <f t="shared" si="34"/>
        <v>0</v>
      </c>
      <c r="U129" s="80">
        <f t="shared" si="34"/>
        <v>0</v>
      </c>
      <c r="V129" s="80">
        <f t="shared" si="34"/>
        <v>0</v>
      </c>
      <c r="W129" s="80">
        <f t="shared" si="34"/>
        <v>0</v>
      </c>
      <c r="X129" s="80">
        <f t="shared" si="34"/>
        <v>0</v>
      </c>
      <c r="Y129" s="80">
        <f t="shared" si="34"/>
        <v>0</v>
      </c>
      <c r="Z129" s="80">
        <f t="shared" si="34"/>
        <v>0</v>
      </c>
      <c r="AA129" s="80">
        <f t="shared" si="34"/>
        <v>0</v>
      </c>
      <c r="AB129" s="80">
        <f t="shared" si="34"/>
        <v>0</v>
      </c>
      <c r="AC129" s="80">
        <f t="shared" si="34"/>
        <v>0</v>
      </c>
      <c r="AD129" s="80">
        <f t="shared" si="34"/>
        <v>0</v>
      </c>
      <c r="AE129" s="80">
        <f t="shared" si="34"/>
        <v>0</v>
      </c>
      <c r="AF129" s="80">
        <f t="shared" si="34"/>
        <v>0</v>
      </c>
      <c r="AG129" s="80">
        <f t="shared" si="34"/>
        <v>0</v>
      </c>
      <c r="AH129" s="80">
        <f t="shared" si="34"/>
        <v>0</v>
      </c>
      <c r="AI129" s="80">
        <f t="shared" si="34"/>
        <v>0</v>
      </c>
      <c r="AJ129" s="80">
        <f t="shared" si="34"/>
        <v>0</v>
      </c>
      <c r="AK129" s="80">
        <f t="shared" si="34"/>
        <v>0</v>
      </c>
      <c r="AL129" s="80">
        <f t="shared" si="34"/>
        <v>0</v>
      </c>
      <c r="AM129" s="80">
        <f t="shared" si="34"/>
        <v>0</v>
      </c>
      <c r="AN129" s="80">
        <f t="shared" si="34"/>
        <v>0</v>
      </c>
      <c r="AO129" s="80">
        <f t="shared" si="34"/>
        <v>0</v>
      </c>
      <c r="AP129" s="80">
        <f t="shared" si="34"/>
        <v>0</v>
      </c>
      <c r="AQ129" s="80">
        <f t="shared" si="34"/>
        <v>0</v>
      </c>
      <c r="AR129" s="80">
        <f t="shared" si="34"/>
        <v>0</v>
      </c>
      <c r="AS129" s="80">
        <f t="shared" si="34"/>
        <v>0</v>
      </c>
      <c r="AT129" s="80">
        <f t="shared" ref="AT129" si="35">IF(AT120=0,0,AT128-AT119-AT122-AT125)</f>
        <v>0</v>
      </c>
    </row>
    <row r="130" spans="1:46" s="32" customFormat="1" ht="13.5" thickBot="1">
      <c r="B130" s="253"/>
      <c r="C130" s="253"/>
      <c r="AL130" s="252"/>
      <c r="AM130" s="254"/>
      <c r="AQ130" s="254"/>
    </row>
    <row r="131" spans="1:46" ht="13.5" thickTop="1">
      <c r="AL131" s="53"/>
      <c r="AM131" s="29"/>
      <c r="AQ131" s="29"/>
    </row>
    <row r="132" spans="1:46" ht="13.5">
      <c r="B132" s="112" t="s">
        <v>133</v>
      </c>
      <c r="AL132" s="53"/>
    </row>
    <row r="133" spans="1:46" ht="13.5" thickBot="1">
      <c r="B133" s="131"/>
      <c r="C133" s="44"/>
      <c r="AB133" s="128">
        <f>SUM(AB135,AB141,AB146,AB147)</f>
        <v>15731814</v>
      </c>
      <c r="AF133" s="128">
        <f>SUM(AF135,AF141,AF146,AF147)</f>
        <v>17219456</v>
      </c>
      <c r="AH133" s="128">
        <f>SUM(AH135,AH141,AH146,AH147)</f>
        <v>18287223</v>
      </c>
      <c r="AI133" s="128">
        <f t="shared" ref="AI133:AQ133" si="36">SUM(AI135,AI141,AI146,AI147)</f>
        <v>0</v>
      </c>
      <c r="AJ133" s="128">
        <f t="shared" si="36"/>
        <v>18561652</v>
      </c>
      <c r="AK133" s="128">
        <f t="shared" si="36"/>
        <v>0</v>
      </c>
      <c r="AL133" s="128">
        <f t="shared" si="36"/>
        <v>20122488</v>
      </c>
      <c r="AM133" s="128">
        <f t="shared" si="36"/>
        <v>0</v>
      </c>
      <c r="AN133" s="128">
        <f t="shared" si="36"/>
        <v>20550489</v>
      </c>
      <c r="AO133" s="128">
        <f t="shared" si="36"/>
        <v>0</v>
      </c>
      <c r="AP133" s="128">
        <f t="shared" si="36"/>
        <v>21282749</v>
      </c>
      <c r="AQ133" s="128">
        <f t="shared" si="36"/>
        <v>0</v>
      </c>
      <c r="AR133" s="128">
        <f>SUM(AR135,AR141,AR146,AR147)</f>
        <v>21841527</v>
      </c>
      <c r="AS133" s="128">
        <f t="shared" ref="AS133:AT133" si="37">SUM(AS135,AS141,AS146,AS147)</f>
        <v>0</v>
      </c>
      <c r="AT133" s="128">
        <f t="shared" si="37"/>
        <v>23397250</v>
      </c>
    </row>
    <row r="134" spans="1:46">
      <c r="B134" s="132"/>
      <c r="C134" s="133" t="s">
        <v>237</v>
      </c>
      <c r="D134" s="134">
        <f>[1]!s_stmnote_bank_57($C$6,D6,1,1000000)</f>
        <v>6838088</v>
      </c>
      <c r="E134" s="134">
        <f>[1]!s_stmnote_bank_57($C$6,E6,1,1000000)</f>
        <v>0</v>
      </c>
      <c r="F134" s="134">
        <f>[1]!s_stmnote_bank_57($C$6,F6,1,1000000)</f>
        <v>7707303</v>
      </c>
      <c r="G134" s="134">
        <f>[1]!s_stmnote_bank_57($C$6,G6,1,1000000)</f>
        <v>0</v>
      </c>
      <c r="H134" s="134">
        <f>[1]!s_stmnote_bank_57($C$6,H6,1,1000000)</f>
        <v>8029422</v>
      </c>
      <c r="I134" s="134">
        <f>[1]!s_stmnote_bank_57($C$6,I6,1,1000000)</f>
        <v>0</v>
      </c>
      <c r="J134" s="134">
        <f>[1]!s_stmnote_bank_57($C$6,J6,1,1000000)</f>
        <v>8763314</v>
      </c>
      <c r="K134" s="134">
        <f>[1]!s_stmnote_bank_57($C$6,K6,1,1000000)</f>
        <v>0</v>
      </c>
      <c r="L134" s="134">
        <f>[1]!s_stmnote_bank_57($C$6,L6,1,1000000)</f>
        <v>8920729</v>
      </c>
      <c r="M134" s="134">
        <f>[1]!s_stmnote_bank_57($C$6,M6,1,1000000)</f>
        <v>0</v>
      </c>
      <c r="N134" s="134">
        <f>[1]!s_stmnote_bank_57($C$6,N6,1,1000000)</f>
        <v>10333012</v>
      </c>
      <c r="O134" s="134">
        <f>[1]!s_stmnote_bank_57($C$6,O6,1,1000000)</f>
        <v>0</v>
      </c>
      <c r="P134" s="134">
        <f>[1]!s_stmnote_bank_57($C$6,P6,1,1000000)</f>
        <v>10858844</v>
      </c>
      <c r="Q134" s="134">
        <f>[1]!s_stmnote_bank_57($C$6,Q6,1,1000000)</f>
        <v>0</v>
      </c>
      <c r="R134" s="134">
        <f>[1]!s_stmnote_bank_57($C$6,R6,1,1000000)</f>
        <v>12084333</v>
      </c>
      <c r="S134" s="134">
        <f>[1]!s_stmnote_bank_57($C$6,S6,1,1000000)</f>
        <v>0</v>
      </c>
      <c r="T134" s="134">
        <f>[1]!s_stmnote_bank_57($C$6,T6,1,1000000)</f>
        <v>12431871</v>
      </c>
      <c r="U134" s="134">
        <f>[1]!s_stmnote_bank_57($C$6,U6,1,1000000)</f>
        <v>0</v>
      </c>
      <c r="V134" s="134">
        <f>[1]!s_stmnote_bank_57($C$6,V6,1,1000000)</f>
        <v>13449234</v>
      </c>
      <c r="W134" s="134">
        <f>[1]!s_stmnote_bank_57($C$6,W6,1,1000000)</f>
        <v>0</v>
      </c>
      <c r="X134" s="134">
        <f>[1]!s_stmnote_bank_57($C$6,X6,1,1000000)</f>
        <v>13881755</v>
      </c>
      <c r="Y134" s="134">
        <f>[1]!s_stmnote_bank_57($C$6,Y6,1,1000000)</f>
        <v>0</v>
      </c>
      <c r="Z134" s="134">
        <f>[1]!s_stmnote_bank_57($C$6,Z6,1,1000000)</f>
        <v>15336626</v>
      </c>
      <c r="AA134" s="134">
        <f>[1]!s_stmnote_bank_57($C$6,AA6,1,1000000)</f>
        <v>0</v>
      </c>
      <c r="AB134" s="134">
        <f>[1]!s_stmnote_bank_57($C$6,AB6,1,1000000)</f>
        <v>15731814</v>
      </c>
      <c r="AC134" s="134">
        <f>[1]!s_stmnote_bank_57($C$6,AC6,1,1000000)</f>
        <v>0</v>
      </c>
      <c r="AD134" s="134">
        <f>[1]!s_stmnote_bank_57($C$6,AD6,1,1000000)</f>
        <v>16917260</v>
      </c>
      <c r="AE134" s="134">
        <f>[1]!s_stmnote_bank_57($C$6,AE6,1,1000000)</f>
        <v>0</v>
      </c>
      <c r="AF134" s="134">
        <f>[1]!s_stmnote_bank_57($C$6,AF6,1,1000000)</f>
        <v>17219456</v>
      </c>
      <c r="AG134" s="134">
        <f>[1]!s_stmnote_bank_57($C$6,AG6,1,1000000)</f>
        <v>0</v>
      </c>
      <c r="AH134" s="134">
        <f>[1]!s_stmnote_bank_57($C$6,AH6,1,1000000)</f>
        <v>18287223</v>
      </c>
      <c r="AI134" s="134">
        <f>[1]!s_stmnote_bank_57($C$6,AI6,1,1000000)</f>
        <v>0</v>
      </c>
      <c r="AJ134" s="134">
        <f>[1]!s_stmnote_bank_57($C$6,AJ6,1,1000000)</f>
        <v>18561652</v>
      </c>
      <c r="AK134" s="134">
        <f>[1]!s_stmnote_bank_57($C$6,AK6,1,1000000)</f>
        <v>0</v>
      </c>
      <c r="AL134" s="134">
        <f>[1]!s_stmnote_bank_57($C$6,AL6,1,1000000)</f>
        <v>20122488</v>
      </c>
      <c r="AM134" s="134">
        <f>[1]!s_stmnote_bank_57($C$6,AM6,1,1000000)</f>
        <v>0</v>
      </c>
      <c r="AN134" s="134">
        <f>[1]!s_stmnote_bank_57($C$6,AN6,1,1000000)</f>
        <v>20550489</v>
      </c>
      <c r="AO134" s="134">
        <f>[1]!s_stmnote_bank_57($C$6,AO6,1,1000000)</f>
        <v>0</v>
      </c>
      <c r="AP134" s="134">
        <f>[1]!s_stmnote_bank_57($C$6,AP6,1,1000000)</f>
        <v>21282749</v>
      </c>
      <c r="AQ134" s="134">
        <f>[1]!s_stmnote_bank_57($C$6,AQ6,1,1000000)</f>
        <v>0</v>
      </c>
      <c r="AR134" s="134">
        <f>[1]!s_stmnote_bank_57($C$6,AR6,1,1000000)</f>
        <v>21841527</v>
      </c>
      <c r="AS134" s="134">
        <f>[1]!s_stmnote_bank_57($C$6,AS6,1,1000000)</f>
        <v>0</v>
      </c>
      <c r="AT134" s="134">
        <f>[1]!s_stmnote_bank_57($C$6,AT6,1,1000000)</f>
        <v>23397250</v>
      </c>
    </row>
    <row r="135" spans="1:46">
      <c r="B135" s="132"/>
      <c r="C135" s="135" t="s">
        <v>238</v>
      </c>
      <c r="D135" s="136">
        <f t="shared" ref="D135:AO135" si="38">D136+D139</f>
        <v>0</v>
      </c>
      <c r="E135" s="136">
        <f t="shared" si="38"/>
        <v>0</v>
      </c>
      <c r="F135" s="136">
        <f t="shared" si="38"/>
        <v>0</v>
      </c>
      <c r="G135" s="136">
        <f t="shared" si="38"/>
        <v>0</v>
      </c>
      <c r="H135" s="136">
        <f t="shared" si="38"/>
        <v>3761475</v>
      </c>
      <c r="I135" s="136">
        <f t="shared" si="38"/>
        <v>0</v>
      </c>
      <c r="J135" s="136">
        <f t="shared" si="38"/>
        <v>4088094</v>
      </c>
      <c r="K135" s="136">
        <f t="shared" si="38"/>
        <v>0</v>
      </c>
      <c r="L135" s="136">
        <f t="shared" si="38"/>
        <v>4162822</v>
      </c>
      <c r="M135" s="136">
        <f t="shared" si="38"/>
        <v>0</v>
      </c>
      <c r="N135" s="136">
        <f t="shared" si="38"/>
        <v>499948</v>
      </c>
      <c r="O135" s="136">
        <f t="shared" si="38"/>
        <v>0</v>
      </c>
      <c r="P135" s="136">
        <f t="shared" si="38"/>
        <v>5139158</v>
      </c>
      <c r="Q135" s="136">
        <f t="shared" si="38"/>
        <v>0</v>
      </c>
      <c r="R135" s="136">
        <f t="shared" si="38"/>
        <v>5847692</v>
      </c>
      <c r="S135" s="136">
        <f t="shared" si="38"/>
        <v>0</v>
      </c>
      <c r="T135" s="136">
        <f t="shared" si="38"/>
        <v>6031236</v>
      </c>
      <c r="U135" s="136">
        <f t="shared" si="38"/>
        <v>0</v>
      </c>
      <c r="V135" s="136">
        <f t="shared" si="38"/>
        <v>6681884</v>
      </c>
      <c r="W135" s="136">
        <f t="shared" si="38"/>
        <v>0</v>
      </c>
      <c r="X135" s="136">
        <f t="shared" si="38"/>
        <v>6898354</v>
      </c>
      <c r="Y135" s="136">
        <f t="shared" si="38"/>
        <v>0</v>
      </c>
      <c r="Z135" s="136">
        <f t="shared" si="38"/>
        <v>7578792</v>
      </c>
      <c r="AA135" s="136">
        <f t="shared" si="38"/>
        <v>0</v>
      </c>
      <c r="AB135" s="136">
        <f>AB136+AB139+476654</f>
        <v>8386531</v>
      </c>
      <c r="AC135" s="136">
        <f t="shared" si="38"/>
        <v>0</v>
      </c>
      <c r="AD135" s="136">
        <f t="shared" si="38"/>
        <v>8718501</v>
      </c>
      <c r="AE135" s="136">
        <f t="shared" si="38"/>
        <v>0</v>
      </c>
      <c r="AF135" s="136">
        <f>AF136+AF139+560046</f>
        <v>9457500</v>
      </c>
      <c r="AG135" s="136">
        <f t="shared" si="38"/>
        <v>0</v>
      </c>
      <c r="AH135" s="136">
        <f>AH136+AH139+731315</f>
        <v>10349467</v>
      </c>
      <c r="AI135" s="136">
        <f t="shared" si="38"/>
        <v>0</v>
      </c>
      <c r="AJ135" s="136">
        <f>AJ136+AJ139+754158</f>
        <v>10599094</v>
      </c>
      <c r="AK135" s="136">
        <f t="shared" si="38"/>
        <v>0</v>
      </c>
      <c r="AL135" s="136">
        <f>AL136+AL139+818173</f>
        <v>11334692</v>
      </c>
      <c r="AM135" s="136">
        <f t="shared" si="38"/>
        <v>0</v>
      </c>
      <c r="AN135" s="136">
        <f>AN136+AN139+886517</f>
        <v>11607327</v>
      </c>
      <c r="AO135" s="136">
        <f t="shared" si="38"/>
        <v>0</v>
      </c>
      <c r="AP135" s="136">
        <f>AP136+AP139+941477</f>
        <v>12286073</v>
      </c>
      <c r="AQ135" s="136">
        <f>AQ136+AQ139</f>
        <v>0</v>
      </c>
      <c r="AR135" s="136">
        <f>AR136+AR139+1117216</f>
        <v>12658686</v>
      </c>
      <c r="AS135" s="136">
        <f>AS136+AS139</f>
        <v>0</v>
      </c>
      <c r="AT135" s="136">
        <f>AT136+AT139+1307035</f>
        <v>13585552</v>
      </c>
    </row>
    <row r="136" spans="1:46">
      <c r="B136" s="132"/>
      <c r="C136" s="137" t="s">
        <v>239</v>
      </c>
      <c r="D136" s="103">
        <f t="shared" ref="D136:AQ136" si="39">D137+D138</f>
        <v>0</v>
      </c>
      <c r="E136" s="103">
        <f t="shared" si="39"/>
        <v>0</v>
      </c>
      <c r="F136" s="103">
        <f t="shared" si="39"/>
        <v>0</v>
      </c>
      <c r="G136" s="103">
        <f t="shared" si="39"/>
        <v>0</v>
      </c>
      <c r="H136" s="103">
        <f t="shared" si="39"/>
        <v>3097341</v>
      </c>
      <c r="I136" s="103">
        <f t="shared" si="39"/>
        <v>0</v>
      </c>
      <c r="J136" s="103">
        <f t="shared" si="39"/>
        <v>3308457</v>
      </c>
      <c r="K136" s="103">
        <f t="shared" si="39"/>
        <v>0</v>
      </c>
      <c r="L136" s="103">
        <f t="shared" si="39"/>
        <v>3366059</v>
      </c>
      <c r="M136" s="103">
        <f t="shared" si="39"/>
        <v>0</v>
      </c>
      <c r="N136" s="103">
        <f t="shared" si="39"/>
        <v>499948</v>
      </c>
      <c r="O136" s="103">
        <f t="shared" si="39"/>
        <v>0</v>
      </c>
      <c r="P136" s="103">
        <f t="shared" si="39"/>
        <v>4155955</v>
      </c>
      <c r="Q136" s="103">
        <f t="shared" si="39"/>
        <v>0</v>
      </c>
      <c r="R136" s="103">
        <f t="shared" si="39"/>
        <v>4498070</v>
      </c>
      <c r="S136" s="103">
        <f t="shared" si="39"/>
        <v>0</v>
      </c>
      <c r="T136" s="103">
        <f t="shared" si="39"/>
        <v>4578527</v>
      </c>
      <c r="U136" s="103">
        <f t="shared" si="39"/>
        <v>0</v>
      </c>
      <c r="V136" s="103">
        <f t="shared" si="39"/>
        <v>4951865</v>
      </c>
      <c r="W136" s="103">
        <f t="shared" si="39"/>
        <v>0</v>
      </c>
      <c r="X136" s="103">
        <f t="shared" si="39"/>
        <v>5074962</v>
      </c>
      <c r="Y136" s="103">
        <f t="shared" si="39"/>
        <v>0</v>
      </c>
      <c r="Z136" s="103">
        <f t="shared" si="39"/>
        <v>5538831</v>
      </c>
      <c r="AA136" s="103">
        <f t="shared" si="39"/>
        <v>0</v>
      </c>
      <c r="AB136" s="103">
        <f t="shared" si="39"/>
        <v>5810519</v>
      </c>
      <c r="AC136" s="103">
        <f t="shared" si="39"/>
        <v>0</v>
      </c>
      <c r="AD136" s="103">
        <f t="shared" si="39"/>
        <v>6320910</v>
      </c>
      <c r="AE136" s="103">
        <f t="shared" si="39"/>
        <v>0</v>
      </c>
      <c r="AF136" s="103">
        <f>AF137+AF138</f>
        <v>6387662</v>
      </c>
      <c r="AG136" s="103">
        <f t="shared" si="39"/>
        <v>0</v>
      </c>
      <c r="AH136" s="103">
        <f t="shared" si="39"/>
        <v>6826231</v>
      </c>
      <c r="AI136" s="103">
        <f t="shared" si="39"/>
        <v>0</v>
      </c>
      <c r="AJ136" s="103">
        <f t="shared" si="39"/>
        <v>6971907</v>
      </c>
      <c r="AK136" s="103">
        <f t="shared" si="39"/>
        <v>0</v>
      </c>
      <c r="AL136" s="103">
        <f t="shared" si="39"/>
        <v>7403438</v>
      </c>
      <c r="AM136" s="103">
        <f t="shared" si="39"/>
        <v>0</v>
      </c>
      <c r="AN136" s="103">
        <f t="shared" si="39"/>
        <v>7492686</v>
      </c>
      <c r="AO136" s="103">
        <f t="shared" si="39"/>
        <v>0</v>
      </c>
      <c r="AP136" s="103">
        <f t="shared" si="39"/>
        <v>7718727</v>
      </c>
      <c r="AQ136" s="103">
        <f t="shared" si="39"/>
        <v>0</v>
      </c>
      <c r="AR136" s="103">
        <f>AR137+AR138</f>
        <v>7755028</v>
      </c>
      <c r="AS136" s="103">
        <f t="shared" ref="AS136:AT136" si="40">AS137+AS138</f>
        <v>0</v>
      </c>
      <c r="AT136" s="103">
        <f t="shared" si="40"/>
        <v>7964919</v>
      </c>
    </row>
    <row r="137" spans="1:46">
      <c r="B137" s="132"/>
      <c r="C137" s="137" t="s">
        <v>240</v>
      </c>
      <c r="D137" s="69">
        <f>[1]!s_stmnote_bank_711($C$6,D6,1,2,1000000)</f>
        <v>0</v>
      </c>
      <c r="E137" s="69">
        <f>[1]!s_stmnote_bank_711($C$6,E6,1,2,1000000)</f>
        <v>0</v>
      </c>
      <c r="F137" s="69">
        <f>[1]!s_stmnote_bank_711($C$6,F6,1,2,1000000)</f>
        <v>0</v>
      </c>
      <c r="G137" s="69">
        <f>[1]!s_stmnote_bank_711($C$6,G6,1,2,1000000)</f>
        <v>0</v>
      </c>
      <c r="H137" s="69">
        <f>[1]!s_stmnote_bank_711($C$6,H6,1,2,1000000)</f>
        <v>2743088</v>
      </c>
      <c r="I137" s="69">
        <f>[1]!s_stmnote_bank_711($C$6,I6,1,2,1000000)</f>
        <v>0</v>
      </c>
      <c r="J137" s="69">
        <f>[1]!s_stmnote_bank_711($C$6,J6,1,2,1000000)</f>
        <v>3094302</v>
      </c>
      <c r="K137" s="69">
        <f>[1]!s_stmnote_bank_711($C$6,K6,1,2,1000000)</f>
        <v>0</v>
      </c>
      <c r="L137" s="69">
        <f>[1]!s_stmnote_bank_711($C$6,L6,1,2,1000000)</f>
        <v>3135615</v>
      </c>
      <c r="M137" s="69">
        <f>[1]!s_stmnote_bank_711($C$6,M6,1,2,1000000)</f>
        <v>0</v>
      </c>
      <c r="N137" s="69">
        <f>[1]!s_stmnote_bank_711($C$6,N6,1,2,1000000)</f>
        <v>0</v>
      </c>
      <c r="O137" s="69">
        <f>[1]!s_stmnote_bank_711($C$6,O6,1,2,1000000)</f>
        <v>0</v>
      </c>
      <c r="P137" s="69">
        <f>[1]!s_stmnote_bank_711($C$6,P6,1,2,1000000)</f>
        <v>3698346</v>
      </c>
      <c r="Q137" s="69">
        <f>[1]!s_stmnote_bank_711($C$6,Q6,1,2,1000000)</f>
        <v>0</v>
      </c>
      <c r="R137" s="69">
        <f>[1]!s_stmnote_bank_711($C$6,R6,1,2,1000000)</f>
        <v>4250234</v>
      </c>
      <c r="S137" s="69">
        <f>[1]!s_stmnote_bank_711($C$6,S6,1,2,1000000)</f>
        <v>0</v>
      </c>
      <c r="T137" s="69">
        <f>[1]!s_stmnote_bank_711($C$6,T6,1,2,1000000)</f>
        <v>4377715</v>
      </c>
      <c r="U137" s="69">
        <f>[1]!s_stmnote_bank_711($C$6,U6,1,2,1000000)</f>
        <v>0</v>
      </c>
      <c r="V137" s="69">
        <f>[1]!s_stmnote_bank_711($C$6,V6,1,2,1000000)</f>
        <v>4844073</v>
      </c>
      <c r="W137" s="69">
        <f>[1]!s_stmnote_bank_711($C$6,W6,1,2,1000000)</f>
        <v>0</v>
      </c>
      <c r="X137" s="69">
        <f>[1]!s_stmnote_bank_711($C$6,X6,1,2,1000000)</f>
        <v>4964056</v>
      </c>
      <c r="Y137" s="69">
        <f>[1]!s_stmnote_bank_711($C$6,Y6,1,2,1000000)</f>
        <v>0</v>
      </c>
      <c r="Z137" s="69">
        <f>[1]!s_stmnote_bank_711($C$6,Z6,1,2,1000000)</f>
        <v>5380460</v>
      </c>
      <c r="AA137" s="69">
        <f>[1]!s_stmnote_bank_711($C$6,AA6,1,2,1000000)</f>
        <v>0</v>
      </c>
      <c r="AB137" s="69">
        <f>[1]!s_stmnote_bank_711($C$6,AB6,1,2,1000000)</f>
        <v>5618165</v>
      </c>
      <c r="AC137" s="69">
        <f>[1]!s_stmnote_bank_711($C$6,AC6,1,2,1000000)</f>
        <v>0</v>
      </c>
      <c r="AD137" s="69">
        <f>[1]!s_stmnote_bank_711($C$6,AD6,1,2,1000000)</f>
        <v>6138785</v>
      </c>
      <c r="AE137" s="69">
        <f>[1]!s_stmnote_bank_711($C$6,AE6,1,2,1000000)</f>
        <v>0</v>
      </c>
      <c r="AF137" s="69">
        <f>[1]!s_stmnote_bank_711($C$6,AF6,1,2,1000000)</f>
        <v>6216071</v>
      </c>
      <c r="AG137" s="69">
        <f>[1]!s_stmnote_bank_711($C$6,AG6,1,2,1000000)</f>
        <v>0</v>
      </c>
      <c r="AH137" s="69">
        <f>[1]!s_stmnote_bank_711($C$6,AH6,1,2,1000000)</f>
        <v>6685215</v>
      </c>
      <c r="AI137" s="69">
        <f>[1]!s_stmnote_bank_711($C$6,AI6,1,2,1000000)</f>
        <v>0</v>
      </c>
      <c r="AJ137" s="69">
        <f>[1]!s_stmnote_bank_711($C$6,AJ6,1,2,1000000)</f>
        <v>6750524</v>
      </c>
      <c r="AK137" s="69">
        <f>[1]!s_stmnote_bank_711($C$6,AK6,1,2,1000000)</f>
        <v>0</v>
      </c>
      <c r="AL137" s="69">
        <f>[1]!s_stmnote_bank_711($C$6,AL6,1,2,1000000)</f>
        <v>7029913</v>
      </c>
      <c r="AM137" s="69">
        <f>[1]!s_stmnote_bank_711($C$6,AM6,1,2,1000000)</f>
        <v>0</v>
      </c>
      <c r="AN137" s="69">
        <f>[1]!s_stmnote_bank_711($C$6,AN6,1,2,1000000)</f>
        <v>7060495</v>
      </c>
      <c r="AO137" s="69">
        <f>[1]!s_stmnote_bank_711($C$6,AO6,1,2,1000000)</f>
        <v>0</v>
      </c>
      <c r="AP137" s="69">
        <f>[1]!s_stmnote_bank_711($C$6,AP6,1,2,1000000)</f>
        <v>7149759</v>
      </c>
      <c r="AQ137" s="69">
        <f>[1]!s_stmnote_bank_711($C$6,AQ6,1,2,1000000)</f>
        <v>0</v>
      </c>
      <c r="AR137" s="69">
        <f>[1]!s_stmnote_bank_711($C$6,AR6,1,2,1000000)</f>
        <v>7077009</v>
      </c>
      <c r="AS137" s="69">
        <f>[1]!s_stmnote_bank_711($C$6,AS6,1,2,1000000)</f>
        <v>0</v>
      </c>
      <c r="AT137" s="69">
        <f>[1]!s_stmnote_bank_711($C$6,AT6,1,2,1000000)</f>
        <v>7464190</v>
      </c>
    </row>
    <row r="138" spans="1:46">
      <c r="B138" s="132"/>
      <c r="C138" s="137" t="s">
        <v>241</v>
      </c>
      <c r="D138" s="69">
        <f>[1]!s_stmnote_bank_713($C$6,D6,1,2,1000000)</f>
        <v>0</v>
      </c>
      <c r="E138" s="69">
        <f>[1]!s_stmnote_bank_713($C$6,E6,1,2,1000000)</f>
        <v>0</v>
      </c>
      <c r="F138" s="69">
        <f>[1]!s_stmnote_bank_713($C$6,F6,1,2,1000000)</f>
        <v>0</v>
      </c>
      <c r="G138" s="69">
        <f>[1]!s_stmnote_bank_713($C$6,G6,1,2,1000000)</f>
        <v>0</v>
      </c>
      <c r="H138" s="69">
        <f>[1]!s_stmnote_bank_713($C$6,H6,1,2,1000000)</f>
        <v>354253</v>
      </c>
      <c r="I138" s="69">
        <f>[1]!s_stmnote_bank_713($C$6,I6,1,2,1000000)</f>
        <v>0</v>
      </c>
      <c r="J138" s="69">
        <f>[1]!s_stmnote_bank_713($C$6,J6,1,2,1000000)</f>
        <v>214155</v>
      </c>
      <c r="K138" s="69">
        <f>[1]!s_stmnote_bank_713($C$6,K6,1,2,1000000)</f>
        <v>0</v>
      </c>
      <c r="L138" s="69">
        <f>[1]!s_stmnote_bank_713($C$6,L6,1,2,1000000)</f>
        <v>230444</v>
      </c>
      <c r="M138" s="69">
        <f>[1]!s_stmnote_bank_713($C$6,M6,1,2,1000000)</f>
        <v>0</v>
      </c>
      <c r="N138" s="69">
        <f>[1]!s_stmnote_bank_713($C$6,N6,1,2,1000000)</f>
        <v>499948</v>
      </c>
      <c r="O138" s="69">
        <f>[1]!s_stmnote_bank_713($C$6,O6,1,2,1000000)</f>
        <v>0</v>
      </c>
      <c r="P138" s="69">
        <f>[1]!s_stmnote_bank_713($C$6,P6,1,2,1000000)</f>
        <v>457609</v>
      </c>
      <c r="Q138" s="69">
        <f>[1]!s_stmnote_bank_713($C$6,Q6,1,2,1000000)</f>
        <v>0</v>
      </c>
      <c r="R138" s="69">
        <f>[1]!s_stmnote_bank_713($C$6,R6,1,2,1000000)</f>
        <v>247836</v>
      </c>
      <c r="S138" s="69">
        <f>[1]!s_stmnote_bank_713($C$6,S6,1,2,1000000)</f>
        <v>0</v>
      </c>
      <c r="T138" s="69">
        <f>[1]!s_stmnote_bank_713($C$6,T6,1,2,1000000)</f>
        <v>200812</v>
      </c>
      <c r="U138" s="69">
        <f>[1]!s_stmnote_bank_713($C$6,U6,1,2,1000000)</f>
        <v>0</v>
      </c>
      <c r="V138" s="69">
        <f>[1]!s_stmnote_bank_713($C$6,V6,1,2,1000000)</f>
        <v>107792</v>
      </c>
      <c r="W138" s="69">
        <f>[1]!s_stmnote_bank_713($C$6,W6,1,2,1000000)</f>
        <v>0</v>
      </c>
      <c r="X138" s="69">
        <f>[1]!s_stmnote_bank_713($C$6,X6,1,2,1000000)</f>
        <v>110906</v>
      </c>
      <c r="Y138" s="69">
        <f>[1]!s_stmnote_bank_713($C$6,Y6,1,2,1000000)</f>
        <v>0</v>
      </c>
      <c r="Z138" s="69">
        <f>[1]!s_stmnote_bank_713($C$6,Z6,1,2,1000000)</f>
        <v>158371</v>
      </c>
      <c r="AA138" s="69">
        <f>[1]!s_stmnote_bank_713($C$6,AA6,1,2,1000000)</f>
        <v>0</v>
      </c>
      <c r="AB138" s="69">
        <f>[1]!s_stmnote_bank_713($C$6,AB6,1,2,1000000)</f>
        <v>192354</v>
      </c>
      <c r="AC138" s="69">
        <f>[1]!s_stmnote_bank_713($C$6,AC6,1,2,1000000)</f>
        <v>0</v>
      </c>
      <c r="AD138" s="69">
        <f>[1]!s_stmnote_bank_713($C$6,AD6,1,2,1000000)</f>
        <v>182125</v>
      </c>
      <c r="AE138" s="69">
        <f>[1]!s_stmnote_bank_713($C$6,AE6,1,2,1000000)</f>
        <v>0</v>
      </c>
      <c r="AF138" s="69">
        <f>[1]!s_stmnote_bank_713($C$6,AF6,1,2,1000000)</f>
        <v>171591</v>
      </c>
      <c r="AG138" s="69">
        <f>[1]!s_stmnote_bank_713($C$6,AG6,1,2,1000000)</f>
        <v>0</v>
      </c>
      <c r="AH138" s="69">
        <f>[1]!s_stmnote_bank_713($C$6,AH6,1,2,1000000)</f>
        <v>141016</v>
      </c>
      <c r="AI138" s="69">
        <f>[1]!s_stmnote_bank_713($C$6,AI6,1,2,1000000)</f>
        <v>0</v>
      </c>
      <c r="AJ138" s="69">
        <f>[1]!s_stmnote_bank_713($C$6,AJ6,1,2,1000000)</f>
        <v>221383</v>
      </c>
      <c r="AK138" s="69">
        <f>[1]!s_stmnote_bank_713($C$6,AK6,1,2,1000000)</f>
        <v>0</v>
      </c>
      <c r="AL138" s="69">
        <f>[1]!s_stmnote_bank_713($C$6,AL6,1,2,1000000)</f>
        <v>373525</v>
      </c>
      <c r="AM138" s="69">
        <f>[1]!s_stmnote_bank_713($C$6,AM6,1,2,1000000)</f>
        <v>0</v>
      </c>
      <c r="AN138" s="69">
        <f>[1]!s_stmnote_bank_713($C$6,AN6,1,2,1000000)</f>
        <v>432191</v>
      </c>
      <c r="AO138" s="69">
        <f>[1]!s_stmnote_bank_713($C$6,AO6,1,2,1000000)</f>
        <v>0</v>
      </c>
      <c r="AP138" s="69">
        <f>[1]!s_stmnote_bank_713($C$6,AP6,1,2,1000000)</f>
        <v>568968</v>
      </c>
      <c r="AQ138" s="69">
        <f>[1]!s_stmnote_bank_713($C$6,AQ6,1,2,1000000)</f>
        <v>0</v>
      </c>
      <c r="AR138" s="69">
        <f>[1]!s_stmnote_bank_713($C$6,AR6,1,2,1000000)</f>
        <v>678019</v>
      </c>
      <c r="AS138" s="69">
        <f>[1]!s_stmnote_bank_713($C$6,AS6,1,2,1000000)</f>
        <v>0</v>
      </c>
      <c r="AT138" s="69">
        <f>[1]!s_stmnote_bank_713($C$6,AT6,1,2,1000000)</f>
        <v>500729</v>
      </c>
    </row>
    <row r="139" spans="1:46">
      <c r="B139" s="132"/>
      <c r="C139" s="138" t="s">
        <v>242</v>
      </c>
      <c r="D139" s="70">
        <f>[1]!s_stmnote_bank_712($C$6,D6,1,2,1000000)</f>
        <v>0</v>
      </c>
      <c r="E139" s="70">
        <f>[1]!s_stmnote_bank_712($C$6,E6,1,2,1000000)</f>
        <v>0</v>
      </c>
      <c r="F139" s="70">
        <f>[1]!s_stmnote_bank_712($C$6,F6,1,2,1000000)</f>
        <v>0</v>
      </c>
      <c r="G139" s="70">
        <f>[1]!s_stmnote_bank_712($C$6,G6,1,2,1000000)</f>
        <v>0</v>
      </c>
      <c r="H139" s="70">
        <f>[1]!s_stmnote_bank_712($C$6,H6,1,2,1000000)</f>
        <v>664134</v>
      </c>
      <c r="I139" s="70">
        <f>[1]!s_stmnote_bank_712($C$6,I6,1,2,1000000)</f>
        <v>0</v>
      </c>
      <c r="J139" s="70">
        <f>[1]!s_stmnote_bank_712($C$6,J6,1,2,1000000)</f>
        <v>779637</v>
      </c>
      <c r="K139" s="70">
        <f>[1]!s_stmnote_bank_712($C$6,K6,1,2,1000000)</f>
        <v>0</v>
      </c>
      <c r="L139" s="70">
        <f>[1]!s_stmnote_bank_712($C$6,L6,1,2,1000000)</f>
        <v>796763</v>
      </c>
      <c r="M139" s="70">
        <f>[1]!s_stmnote_bank_712($C$6,M6,1,2,1000000)</f>
        <v>0</v>
      </c>
      <c r="N139" s="70">
        <f>[1]!s_stmnote_bank_712($C$6,N6,1,2,1000000)</f>
        <v>0</v>
      </c>
      <c r="O139" s="70">
        <f>[1]!s_stmnote_bank_712($C$6,O6,1,2,1000000)</f>
        <v>0</v>
      </c>
      <c r="P139" s="70">
        <f>[1]!s_stmnote_bank_712($C$6,P6,1,2,1000000)</f>
        <v>983203</v>
      </c>
      <c r="Q139" s="70">
        <f>[1]!s_stmnote_bank_712($C$6,Q6,1,2,1000000)</f>
        <v>0</v>
      </c>
      <c r="R139" s="70">
        <f>[1]!s_stmnote_bank_712($C$6,R6,1,2,1000000)</f>
        <v>1349622</v>
      </c>
      <c r="S139" s="70">
        <f>[1]!s_stmnote_bank_712($C$6,S6,1,2,1000000)</f>
        <v>0</v>
      </c>
      <c r="T139" s="70">
        <f>[1]!s_stmnote_bank_712($C$6,T6,1,2,1000000)</f>
        <v>1452709</v>
      </c>
      <c r="U139" s="70">
        <f>[1]!s_stmnote_bank_712($C$6,U6,1,2,1000000)</f>
        <v>0</v>
      </c>
      <c r="V139" s="70">
        <f>[1]!s_stmnote_bank_712($C$6,V6,1,2,1000000)</f>
        <v>1730019</v>
      </c>
      <c r="W139" s="70">
        <f>[1]!s_stmnote_bank_712($C$6,W6,1,2,1000000)</f>
        <v>0</v>
      </c>
      <c r="X139" s="70">
        <f>[1]!s_stmnote_bank_712($C$6,X6,1,2,1000000)</f>
        <v>1823392</v>
      </c>
      <c r="Y139" s="70">
        <f>[1]!s_stmnote_bank_712($C$6,Y6,1,2,1000000)</f>
        <v>0</v>
      </c>
      <c r="Z139" s="70">
        <f>[1]!s_stmnote_bank_712($C$6,Z6,1,2,1000000)</f>
        <v>2039961</v>
      </c>
      <c r="AA139" s="70">
        <f>[1]!s_stmnote_bank_712($C$6,AA6,1,2,1000000)</f>
        <v>0</v>
      </c>
      <c r="AB139" s="70">
        <f>[1]!s_stmnote_bank_712($C$6,AB6,1,2,1000000)</f>
        <v>2099358</v>
      </c>
      <c r="AC139" s="70">
        <f>[1]!s_stmnote_bank_712($C$6,AC6,1,2,1000000)</f>
        <v>0</v>
      </c>
      <c r="AD139" s="70">
        <f>[1]!s_stmnote_bank_712($C$6,AD6,1,2,1000000)</f>
        <v>2397591</v>
      </c>
      <c r="AE139" s="70">
        <f>[1]!s_stmnote_bank_712($C$6,AE6,1,2,1000000)</f>
        <v>0</v>
      </c>
      <c r="AF139" s="70">
        <f>[1]!s_stmnote_bank_712($C$6,AF6,1,2,1000000)</f>
        <v>2509792</v>
      </c>
      <c r="AG139" s="70">
        <f>[1]!s_stmnote_bank_712($C$6,AG6,1,2,1000000)</f>
        <v>0</v>
      </c>
      <c r="AH139" s="70">
        <f>[1]!s_stmnote_bank_712($C$6,AH6,1,2,1000000)</f>
        <v>2791921</v>
      </c>
      <c r="AI139" s="70">
        <f>[1]!s_stmnote_bank_712($C$6,AI6,1,2,1000000)</f>
        <v>0</v>
      </c>
      <c r="AJ139" s="70">
        <f>[1]!s_stmnote_bank_712($C$6,AJ6,1,2,1000000)</f>
        <v>2873029</v>
      </c>
      <c r="AK139" s="70">
        <f>[1]!s_stmnote_bank_712($C$6,AK6,1,2,1000000)</f>
        <v>0</v>
      </c>
      <c r="AL139" s="70">
        <f>[1]!s_stmnote_bank_712($C$6,AL6,1,2,1000000)</f>
        <v>3113081</v>
      </c>
      <c r="AM139" s="70">
        <f>[1]!s_stmnote_bank_712($C$6,AM6,1,2,1000000)</f>
        <v>0</v>
      </c>
      <c r="AN139" s="70">
        <f>[1]!s_stmnote_bank_712($C$6,AN6,1,2,1000000)</f>
        <v>3228124</v>
      </c>
      <c r="AO139" s="70">
        <f>[1]!s_stmnote_bank_712($C$6,AO6,1,2,1000000)</f>
        <v>0</v>
      </c>
      <c r="AP139" s="70">
        <f>[1]!s_stmnote_bank_712($C$6,AP6,1,2,1000000)</f>
        <v>3625869</v>
      </c>
      <c r="AQ139" s="70">
        <f>[1]!s_stmnote_bank_712($C$6,AQ6,1,2,1000000)</f>
        <v>0</v>
      </c>
      <c r="AR139" s="70">
        <f>[1]!s_stmnote_bank_712($C$6,AR6,1,2,1000000)</f>
        <v>3786442</v>
      </c>
      <c r="AS139" s="70">
        <f>[1]!s_stmnote_bank_712($C$6,AS6,1,2,1000000)</f>
        <v>0</v>
      </c>
      <c r="AT139" s="70">
        <f>[1]!s_stmnote_bank_712($C$6,AT6,1,2,1000000)</f>
        <v>4313598</v>
      </c>
    </row>
    <row r="140" spans="1:46" s="55" customFormat="1" ht="13.5">
      <c r="A140" s="1"/>
      <c r="B140" s="132"/>
      <c r="C140" s="554" t="s">
        <v>656</v>
      </c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55"/>
      <c r="AB140" s="555"/>
      <c r="AC140" s="555"/>
      <c r="AD140" s="555"/>
      <c r="AE140" s="555"/>
      <c r="AF140" s="555"/>
      <c r="AG140" s="555"/>
      <c r="AH140" s="555"/>
      <c r="AI140" s="555"/>
      <c r="AJ140" s="555"/>
      <c r="AK140" s="555"/>
      <c r="AL140" s="555"/>
      <c r="AM140" s="555"/>
      <c r="AN140" s="555"/>
      <c r="AO140" s="555"/>
      <c r="AP140" s="555"/>
      <c r="AQ140" s="555"/>
      <c r="AR140" s="555"/>
      <c r="AS140" s="555"/>
      <c r="AT140" s="555"/>
    </row>
    <row r="141" spans="1:46">
      <c r="B141" s="132"/>
      <c r="C141" s="139" t="s">
        <v>243</v>
      </c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56"/>
      <c r="AB141" s="556">
        <v>3839494.9999999995</v>
      </c>
      <c r="AC141" s="556"/>
      <c r="AD141" s="556"/>
      <c r="AE141" s="556"/>
      <c r="AF141" s="556">
        <v>3969162.0000000005</v>
      </c>
      <c r="AG141" s="556"/>
      <c r="AH141" s="556">
        <v>4006223.0000000005</v>
      </c>
      <c r="AI141" s="556"/>
      <c r="AJ141" s="556">
        <v>4047961</v>
      </c>
      <c r="AK141" s="556"/>
      <c r="AL141" s="556">
        <v>4169349</v>
      </c>
      <c r="AM141" s="556"/>
      <c r="AN141" s="556">
        <v>4333202</v>
      </c>
      <c r="AO141" s="556"/>
      <c r="AP141" s="556">
        <v>4781923</v>
      </c>
      <c r="AQ141" s="556"/>
      <c r="AR141" s="556">
        <v>4855583</v>
      </c>
      <c r="AS141" s="556"/>
      <c r="AT141" s="556">
        <v>5113807</v>
      </c>
    </row>
    <row r="142" spans="1:46">
      <c r="B142" s="132"/>
      <c r="C142" s="137" t="s">
        <v>244</v>
      </c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</row>
    <row r="143" spans="1:46">
      <c r="B143" s="132"/>
      <c r="C143" s="137" t="s">
        <v>245</v>
      </c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</row>
    <row r="144" spans="1:46">
      <c r="B144" s="132"/>
      <c r="C144" s="140" t="s">
        <v>246</v>
      </c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</row>
    <row r="145" spans="2:46">
      <c r="B145" s="132"/>
      <c r="C145" s="138" t="s">
        <v>247</v>
      </c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41"/>
      <c r="AJ145" s="141"/>
      <c r="AK145" s="141"/>
      <c r="AL145" s="141"/>
      <c r="AM145" s="141"/>
      <c r="AN145" s="141"/>
      <c r="AO145" s="141"/>
      <c r="AP145" s="141"/>
      <c r="AQ145" s="141"/>
      <c r="AR145" s="141"/>
      <c r="AS145" s="141"/>
      <c r="AT145" s="141"/>
    </row>
    <row r="146" spans="2:46">
      <c r="B146" s="132"/>
      <c r="C146" s="139" t="s">
        <v>248</v>
      </c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57"/>
      <c r="AB146" s="557">
        <v>2652396</v>
      </c>
      <c r="AC146" s="557"/>
      <c r="AD146" s="557"/>
      <c r="AE146" s="557"/>
      <c r="AF146" s="557">
        <v>2883971</v>
      </c>
      <c r="AG146" s="557"/>
      <c r="AH146" s="557">
        <v>3046399</v>
      </c>
      <c r="AI146" s="557"/>
      <c r="AJ146" s="557">
        <v>3087982</v>
      </c>
      <c r="AK146" s="557"/>
      <c r="AL146" s="557">
        <v>3302124</v>
      </c>
      <c r="AM146" s="557"/>
      <c r="AN146" s="557">
        <v>3161562</v>
      </c>
      <c r="AO146" s="557"/>
      <c r="AP146" s="557">
        <v>2831848</v>
      </c>
      <c r="AQ146" s="557"/>
      <c r="AR146" s="557">
        <v>2915005</v>
      </c>
      <c r="AS146" s="557"/>
      <c r="AT146" s="557">
        <v>3049809</v>
      </c>
    </row>
    <row r="147" spans="2:46">
      <c r="B147" s="132"/>
      <c r="C147" s="135" t="s">
        <v>249</v>
      </c>
      <c r="D147" s="558"/>
      <c r="E147" s="558"/>
      <c r="F147" s="558"/>
      <c r="G147" s="558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56"/>
      <c r="AB147" s="556">
        <v>853392</v>
      </c>
      <c r="AC147" s="556"/>
      <c r="AD147" s="556"/>
      <c r="AE147" s="556"/>
      <c r="AF147" s="556">
        <v>908823</v>
      </c>
      <c r="AG147" s="556"/>
      <c r="AH147" s="556">
        <v>885134</v>
      </c>
      <c r="AI147" s="556"/>
      <c r="AJ147" s="556">
        <v>826615</v>
      </c>
      <c r="AK147" s="556"/>
      <c r="AL147" s="556">
        <v>1316323</v>
      </c>
      <c r="AM147" s="556"/>
      <c r="AN147" s="556">
        <v>1448398</v>
      </c>
      <c r="AO147" s="556"/>
      <c r="AP147" s="556">
        <v>1382905</v>
      </c>
      <c r="AQ147" s="556"/>
      <c r="AR147" s="556">
        <v>1412253</v>
      </c>
      <c r="AS147" s="556"/>
      <c r="AT147" s="556">
        <v>1648082</v>
      </c>
    </row>
    <row r="148" spans="2:46">
      <c r="B148" s="132"/>
      <c r="C148" s="137" t="s">
        <v>250</v>
      </c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  <c r="AI148" s="143"/>
      <c r="AJ148" s="143"/>
      <c r="AK148" s="143"/>
      <c r="AL148" s="143"/>
      <c r="AM148" s="143"/>
      <c r="AN148" s="143"/>
      <c r="AO148" s="143"/>
      <c r="AP148" s="143"/>
      <c r="AQ148" s="143"/>
      <c r="AR148" s="143"/>
      <c r="AS148" s="143"/>
      <c r="AT148" s="143"/>
    </row>
    <row r="149" spans="2:46">
      <c r="B149" s="132"/>
      <c r="C149" s="137" t="s">
        <v>251</v>
      </c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</row>
    <row r="150" spans="2:46">
      <c r="B150" s="132"/>
      <c r="C150" s="138" t="s">
        <v>252</v>
      </c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</row>
    <row r="151" spans="2:46" ht="13.5" thickBot="1">
      <c r="B151" s="132"/>
      <c r="C151" s="144" t="s">
        <v>253</v>
      </c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  <c r="AB151" s="145"/>
      <c r="AC151" s="145"/>
      <c r="AD151" s="145"/>
      <c r="AE151" s="145"/>
      <c r="AF151" s="145"/>
      <c r="AG151" s="145"/>
      <c r="AH151" s="145"/>
      <c r="AI151" s="145"/>
      <c r="AJ151" s="145"/>
      <c r="AK151" s="145"/>
      <c r="AL151" s="145"/>
      <c r="AM151" s="145"/>
      <c r="AN151" s="145"/>
      <c r="AO151" s="145"/>
      <c r="AP151" s="145"/>
      <c r="AQ151" s="145"/>
      <c r="AR151" s="145"/>
      <c r="AS151" s="145"/>
      <c r="AT151" s="145"/>
    </row>
    <row r="152" spans="2:46">
      <c r="B152" s="131"/>
      <c r="C152" s="126"/>
      <c r="AR152" s="53"/>
    </row>
    <row r="153" spans="2:46" ht="13.5" thickBot="1">
      <c r="B153" s="140"/>
      <c r="C153" s="146"/>
      <c r="AH153" s="53">
        <f>AH155+AH163+AH164</f>
        <v>16628931</v>
      </c>
      <c r="AJ153" s="53">
        <f>AJ155+AJ163+AJ164</f>
        <v>16844587</v>
      </c>
      <c r="AL153" s="53">
        <f>AL155+AL163+AL164</f>
        <v>18277530</v>
      </c>
      <c r="AN153" s="53">
        <f>AN155+AN163+AN164</f>
        <v>18759070</v>
      </c>
      <c r="AP153" s="53">
        <f>AP155+AP163+AP164</f>
        <v>19556519</v>
      </c>
      <c r="AR153" s="53">
        <f>AR155+AR163+AR164</f>
        <v>19996202</v>
      </c>
    </row>
    <row r="154" spans="2:46">
      <c r="B154" s="131"/>
      <c r="C154" s="147" t="s">
        <v>254</v>
      </c>
      <c r="D154" s="148">
        <f>[1]!s_stmnote_bank_59($C$6,D6,1,1000000)</f>
        <v>6478576</v>
      </c>
      <c r="E154" s="148">
        <f>[1]!s_stmnote_bank_59($C$6,E6,1,1000000)</f>
        <v>0</v>
      </c>
      <c r="F154" s="148">
        <f>[1]!s_stmnote_bank_59($C$6,F6,1,1000000)</f>
        <v>7195146</v>
      </c>
      <c r="G154" s="148">
        <f>[1]!s_stmnote_bank_59($C$6,G6,1,1000000)</f>
        <v>0</v>
      </c>
      <c r="H154" s="148">
        <f>[1]!s_stmnote_bank_59($C$6,H6,1,1000000)</f>
        <v>7480706</v>
      </c>
      <c r="I154" s="148">
        <f>[1]!s_stmnote_bank_59($C$6,I6,1,1000000)</f>
        <v>0</v>
      </c>
      <c r="J154" s="148">
        <f>[1]!s_stmnote_bank_59($C$6,J6,1,1000000)</f>
        <v>8182504</v>
      </c>
      <c r="K154" s="148">
        <f>[1]!s_stmnote_bank_59($C$6,K6,1,1000000)</f>
        <v>0</v>
      </c>
      <c r="L154" s="148">
        <f>[1]!s_stmnote_bank_59($C$6,L6,1,1000000)</f>
        <v>8312785</v>
      </c>
      <c r="M154" s="148">
        <f>[1]!s_stmnote_bank_59($C$6,M6,1,1000000)</f>
        <v>0</v>
      </c>
      <c r="N154" s="148">
        <f>[1]!s_stmnote_bank_59($C$6,N6,1,1000000)</f>
        <v>9644502</v>
      </c>
      <c r="O154" s="148">
        <f>[1]!s_stmnote_bank_59($C$6,O6,1,1000000)</f>
        <v>0</v>
      </c>
      <c r="P154" s="148">
        <f>[1]!s_stmnote_bank_59($C$6,P6,1,1000000)</f>
        <v>10159519</v>
      </c>
      <c r="Q154" s="148">
        <f>[1]!s_stmnote_bank_59($C$6,Q6,1,1000000)</f>
        <v>0</v>
      </c>
      <c r="R154" s="148">
        <f>[1]!s_stmnote_bank_59($C$6,R6,1,1000000)</f>
        <v>11281047</v>
      </c>
      <c r="S154" s="148">
        <f>[1]!s_stmnote_bank_59($C$6,S6,1,1000000)</f>
        <v>0</v>
      </c>
      <c r="T154" s="148">
        <f>[1]!s_stmnote_bank_59($C$6,T6,1,1000000)</f>
        <v>11601100</v>
      </c>
      <c r="U154" s="148">
        <f>[1]!s_stmnote_bank_59($C$6,U6,1,1000000)</f>
        <v>0</v>
      </c>
      <c r="V154" s="148">
        <f>[1]!s_stmnote_bank_59($C$6,V6,1,1000000)</f>
        <v>12489166</v>
      </c>
      <c r="W154" s="148">
        <f>[1]!s_stmnote_bank_59($C$6,W6,1,1000000)</f>
        <v>0</v>
      </c>
      <c r="X154" s="148">
        <f>[1]!s_stmnote_bank_59($C$6,X6,1,1000000)</f>
        <v>12905068</v>
      </c>
      <c r="Y154" s="148">
        <f>[1]!s_stmnote_bank_59($C$6,Y6,1,1000000)</f>
        <v>0</v>
      </c>
      <c r="Z154" s="148">
        <f>[1]!s_stmnote_bank_59($C$6,Z6,1,1000000)</f>
        <v>14070357</v>
      </c>
      <c r="AA154" s="148">
        <f>[1]!s_stmnote_bank_59($C$6,AA6,1,1000000)</f>
        <v>0</v>
      </c>
      <c r="AB154" s="148">
        <f>[1]!s_stmnote_bank_59($C$6,AB6,1,1000000)</f>
        <v>14469308</v>
      </c>
      <c r="AC154" s="148">
        <f>[1]!s_stmnote_bank_59($C$6,AC6,1,1000000)</f>
        <v>0</v>
      </c>
      <c r="AD154" s="148">
        <f>[1]!s_stmnote_bank_59($C$6,AD6,1,1000000)</f>
        <v>15580577</v>
      </c>
      <c r="AE154" s="148">
        <f>[1]!s_stmnote_bank_59($C$6,AE6,1,1000000)</f>
        <v>0</v>
      </c>
      <c r="AF154" s="148">
        <f>[1]!s_stmnote_bank_59($C$6,AF6,1,1000000)</f>
        <v>15820472</v>
      </c>
      <c r="AG154" s="148">
        <f>[1]!s_stmnote_bank_59($C$6,AG6,1,1000000)</f>
        <v>0</v>
      </c>
      <c r="AH154" s="148">
        <f>[1]!s_stmnote_bank_59($C$6,AH6,1,1000000)</f>
        <v>16628931</v>
      </c>
      <c r="AI154" s="148">
        <f>[1]!s_stmnote_bank_59($C$6,AI6,1,1000000)</f>
        <v>0</v>
      </c>
      <c r="AJ154" s="148">
        <f>[1]!s_stmnote_bank_59($C$6,AJ6,1,1000000)</f>
        <v>16844587</v>
      </c>
      <c r="AK154" s="148">
        <f>[1]!s_stmnote_bank_59($C$6,AK6,1,1000000)</f>
        <v>0</v>
      </c>
      <c r="AL154" s="148">
        <f>[1]!s_stmnote_bank_59($C$6,AL6,1,1000000)</f>
        <v>18277530</v>
      </c>
      <c r="AM154" s="148">
        <f>[1]!s_stmnote_bank_59($C$6,AM6,1,1000000)</f>
        <v>0</v>
      </c>
      <c r="AN154" s="148">
        <f>[1]!s_stmnote_bank_59($C$6,AN6,1,1000000)</f>
        <v>18759070</v>
      </c>
      <c r="AO154" s="148">
        <f>[1]!s_stmnote_bank_59($C$6,AO6,1,1000000)</f>
        <v>0</v>
      </c>
      <c r="AP154" s="148">
        <f>[1]!s_stmnote_bank_59($C$6,AP6,1,1000000)</f>
        <v>19556519</v>
      </c>
      <c r="AQ154" s="148">
        <f>[1]!s_stmnote_bank_59($C$6,AQ6,1,1000000)</f>
        <v>0</v>
      </c>
      <c r="AR154" s="148">
        <f>[1]!s_stmnote_bank_59($C$6,AR6,1,1000000)</f>
        <v>19996202</v>
      </c>
      <c r="AS154" s="148">
        <f>[1]!s_stmnote_bank_59($C$6,AS6,1,1000000)</f>
        <v>0</v>
      </c>
      <c r="AT154" s="148">
        <f>[1]!s_stmnote_bank_59($C$6,AT6,1,1000000)</f>
        <v>21317929</v>
      </c>
    </row>
    <row r="155" spans="2:46">
      <c r="B155" s="131"/>
      <c r="C155" s="135" t="s">
        <v>255</v>
      </c>
      <c r="D155" s="142">
        <f t="shared" ref="D155:AQ155" si="41">D156+D159+D162</f>
        <v>0</v>
      </c>
      <c r="E155" s="142">
        <f t="shared" si="41"/>
        <v>0</v>
      </c>
      <c r="F155" s="142">
        <f t="shared" si="41"/>
        <v>0</v>
      </c>
      <c r="G155" s="142">
        <f t="shared" si="41"/>
        <v>0</v>
      </c>
      <c r="H155" s="142">
        <f t="shared" si="41"/>
        <v>6440360</v>
      </c>
      <c r="I155" s="142">
        <f t="shared" si="41"/>
        <v>0</v>
      </c>
      <c r="J155" s="142">
        <f t="shared" si="41"/>
        <v>6895458</v>
      </c>
      <c r="K155" s="142">
        <f t="shared" si="41"/>
        <v>0</v>
      </c>
      <c r="L155" s="142">
        <f t="shared" si="41"/>
        <v>7224883</v>
      </c>
      <c r="M155" s="142">
        <f t="shared" si="41"/>
        <v>0</v>
      </c>
      <c r="N155" s="142">
        <f t="shared" si="41"/>
        <v>8561126</v>
      </c>
      <c r="O155" s="142">
        <f t="shared" si="41"/>
        <v>0</v>
      </c>
      <c r="P155" s="142">
        <f t="shared" si="41"/>
        <v>8937086</v>
      </c>
      <c r="Q155" s="142">
        <f t="shared" si="41"/>
        <v>0</v>
      </c>
      <c r="R155" s="142">
        <f t="shared" si="41"/>
        <v>9858639</v>
      </c>
      <c r="S155" s="142">
        <f t="shared" si="41"/>
        <v>0</v>
      </c>
      <c r="T155" s="142">
        <f t="shared" si="41"/>
        <v>10168318</v>
      </c>
      <c r="U155" s="142">
        <f t="shared" si="41"/>
        <v>0</v>
      </c>
      <c r="V155" s="142">
        <f t="shared" si="41"/>
        <v>10887141</v>
      </c>
      <c r="W155" s="142">
        <f t="shared" si="41"/>
        <v>0</v>
      </c>
      <c r="X155" s="142">
        <f t="shared" si="41"/>
        <v>11090308</v>
      </c>
      <c r="Y155" s="142">
        <f t="shared" si="41"/>
        <v>0</v>
      </c>
      <c r="Z155" s="142">
        <f t="shared" si="41"/>
        <v>11696950</v>
      </c>
      <c r="AA155" s="142">
        <f t="shared" si="41"/>
        <v>0</v>
      </c>
      <c r="AB155" s="142">
        <f t="shared" si="41"/>
        <v>12183705</v>
      </c>
      <c r="AC155" s="142">
        <f t="shared" si="41"/>
        <v>0</v>
      </c>
      <c r="AD155" s="142">
        <f t="shared" si="41"/>
        <v>13203875</v>
      </c>
      <c r="AE155" s="142">
        <f t="shared" si="41"/>
        <v>0</v>
      </c>
      <c r="AF155" s="142">
        <f t="shared" si="41"/>
        <v>13448107</v>
      </c>
      <c r="AG155" s="142">
        <f t="shared" si="41"/>
        <v>0</v>
      </c>
      <c r="AH155" s="142">
        <f t="shared" si="41"/>
        <v>14402012</v>
      </c>
      <c r="AI155" s="142">
        <f t="shared" si="41"/>
        <v>0</v>
      </c>
      <c r="AJ155" s="142">
        <f t="shared" si="41"/>
        <v>14627258</v>
      </c>
      <c r="AK155" s="142">
        <f t="shared" si="41"/>
        <v>0</v>
      </c>
      <c r="AL155" s="142">
        <f t="shared" si="41"/>
        <v>15201636</v>
      </c>
      <c r="AM155" s="142">
        <f t="shared" si="41"/>
        <v>0</v>
      </c>
      <c r="AN155" s="142">
        <f t="shared" si="41"/>
        <v>15579271</v>
      </c>
      <c r="AO155" s="142">
        <f t="shared" si="41"/>
        <v>0</v>
      </c>
      <c r="AP155" s="142">
        <f>AP156+AP159+AP162</f>
        <v>16373524</v>
      </c>
      <c r="AQ155" s="142">
        <f t="shared" si="41"/>
        <v>0</v>
      </c>
      <c r="AR155" s="142">
        <f>AR156+AR159+AR162</f>
        <v>16878531</v>
      </c>
      <c r="AS155" s="142">
        <f t="shared" ref="AS155:AT155" si="42">AS156+AS159+AS162</f>
        <v>0</v>
      </c>
      <c r="AT155" s="142">
        <f t="shared" si="42"/>
        <v>17952242</v>
      </c>
    </row>
    <row r="156" spans="2:46">
      <c r="B156" s="131"/>
      <c r="C156" s="137" t="s">
        <v>256</v>
      </c>
      <c r="D156" s="128">
        <f>D157+D158</f>
        <v>0</v>
      </c>
      <c r="E156" s="128">
        <f t="shared" ref="E156:AT156" si="43">E157+E158</f>
        <v>0</v>
      </c>
      <c r="F156" s="128">
        <f t="shared" si="43"/>
        <v>0</v>
      </c>
      <c r="G156" s="128">
        <f t="shared" si="43"/>
        <v>0</v>
      </c>
      <c r="H156" s="128">
        <f t="shared" si="43"/>
        <v>3329531</v>
      </c>
      <c r="I156" s="128">
        <f t="shared" si="43"/>
        <v>0</v>
      </c>
      <c r="J156" s="128">
        <f t="shared" si="43"/>
        <v>3532189</v>
      </c>
      <c r="K156" s="128">
        <f t="shared" si="43"/>
        <v>0</v>
      </c>
      <c r="L156" s="128">
        <f t="shared" si="43"/>
        <v>3720832</v>
      </c>
      <c r="M156" s="128">
        <f t="shared" si="43"/>
        <v>0</v>
      </c>
      <c r="N156" s="128">
        <f t="shared" si="43"/>
        <v>4123623</v>
      </c>
      <c r="O156" s="128">
        <f t="shared" si="43"/>
        <v>0</v>
      </c>
      <c r="P156" s="128">
        <f t="shared" si="43"/>
        <v>4449487</v>
      </c>
      <c r="Q156" s="128">
        <f t="shared" si="43"/>
        <v>0</v>
      </c>
      <c r="R156" s="128">
        <f t="shared" si="43"/>
        <v>5211360</v>
      </c>
      <c r="S156" s="128">
        <f t="shared" si="43"/>
        <v>0</v>
      </c>
      <c r="T156" s="128">
        <f t="shared" si="43"/>
        <v>5346351</v>
      </c>
      <c r="U156" s="128">
        <f t="shared" si="43"/>
        <v>0</v>
      </c>
      <c r="V156" s="128">
        <f t="shared" si="43"/>
        <v>5759046</v>
      </c>
      <c r="W156" s="128">
        <f t="shared" si="43"/>
        <v>0</v>
      </c>
      <c r="X156" s="128">
        <f t="shared" si="43"/>
        <v>5830898</v>
      </c>
      <c r="Y156" s="128">
        <f t="shared" si="43"/>
        <v>0</v>
      </c>
      <c r="Z156" s="128">
        <f t="shared" si="43"/>
        <v>5978523</v>
      </c>
      <c r="AA156" s="128">
        <f t="shared" si="43"/>
        <v>0</v>
      </c>
      <c r="AB156" s="128">
        <f t="shared" si="43"/>
        <v>6177935</v>
      </c>
      <c r="AC156" s="128">
        <f t="shared" si="43"/>
        <v>0</v>
      </c>
      <c r="AD156" s="128">
        <f t="shared" si="43"/>
        <v>6474914</v>
      </c>
      <c r="AE156" s="128">
        <f t="shared" si="43"/>
        <v>0</v>
      </c>
      <c r="AF156" s="128">
        <f t="shared" si="43"/>
        <v>6578416</v>
      </c>
      <c r="AG156" s="128">
        <f t="shared" si="43"/>
        <v>0</v>
      </c>
      <c r="AH156" s="128">
        <f t="shared" si="43"/>
        <v>6705842</v>
      </c>
      <c r="AI156" s="128">
        <f t="shared" si="43"/>
        <v>0</v>
      </c>
      <c r="AJ156" s="128">
        <f t="shared" si="43"/>
        <v>6805798</v>
      </c>
      <c r="AK156" s="128">
        <f t="shared" si="43"/>
        <v>0</v>
      </c>
      <c r="AL156" s="128">
        <f t="shared" si="43"/>
        <v>6964384</v>
      </c>
      <c r="AM156" s="128">
        <f t="shared" si="43"/>
        <v>0</v>
      </c>
      <c r="AN156" s="128">
        <f t="shared" si="43"/>
        <v>7246013</v>
      </c>
      <c r="AO156" s="128">
        <f t="shared" si="43"/>
        <v>0</v>
      </c>
      <c r="AP156" s="128">
        <f t="shared" si="43"/>
        <v>7896405</v>
      </c>
      <c r="AQ156" s="128">
        <f t="shared" si="43"/>
        <v>0</v>
      </c>
      <c r="AR156" s="128">
        <f t="shared" si="43"/>
        <v>8248188</v>
      </c>
      <c r="AS156" s="128">
        <f t="shared" si="43"/>
        <v>0</v>
      </c>
      <c r="AT156" s="128">
        <f t="shared" si="43"/>
        <v>8833891</v>
      </c>
    </row>
    <row r="157" spans="2:46" ht="13.5">
      <c r="B157" s="131"/>
      <c r="C157" s="137" t="s">
        <v>264</v>
      </c>
      <c r="D157" s="69">
        <f>[1]!s_stmnote_bank_624($C$6,D6,1,2,1000000)</f>
        <v>0</v>
      </c>
      <c r="E157" s="69">
        <f>[1]!s_stmnote_bank_624($C$6,E6,1,2,1000000)</f>
        <v>0</v>
      </c>
      <c r="F157" s="69">
        <f>[1]!s_stmnote_bank_624($C$6,F6,1,2,1000000)</f>
        <v>0</v>
      </c>
      <c r="G157" s="69">
        <f>[1]!s_stmnote_bank_624($C$6,G6,1,2,1000000)</f>
        <v>0</v>
      </c>
      <c r="H157" s="69">
        <f>[1]!s_stmnote_bank_624($C$6,H6,1,2,1000000)</f>
        <v>2192679</v>
      </c>
      <c r="I157" s="69">
        <f>[1]!s_stmnote_bank_624($C$6,I6,1,2,1000000)</f>
        <v>0</v>
      </c>
      <c r="J157" s="69">
        <f>[1]!s_stmnote_bank_624($C$6,J6,1,2,1000000)</f>
        <v>2353749</v>
      </c>
      <c r="K157" s="69">
        <f>[1]!s_stmnote_bank_624($C$6,K6,1,2,1000000)</f>
        <v>0</v>
      </c>
      <c r="L157" s="69">
        <f>[1]!s_stmnote_bank_624($C$6,L6,1,2,1000000)</f>
        <v>2439832</v>
      </c>
      <c r="M157" s="69">
        <f>[1]!s_stmnote_bank_624($C$6,M6,1,2,1000000)</f>
        <v>0</v>
      </c>
      <c r="N157" s="69">
        <f>[1]!s_stmnote_bank_624($C$6,N6,1,2,1000000)</f>
        <v>2676108</v>
      </c>
      <c r="O157" s="69">
        <f>[1]!s_stmnote_bank_624($C$6,O6,1,2,1000000)</f>
        <v>0</v>
      </c>
      <c r="P157" s="69">
        <f>[1]!s_stmnote_bank_624($C$6,P6,1,2,1000000)</f>
        <v>2911786</v>
      </c>
      <c r="Q157" s="69">
        <f>[1]!s_stmnote_bank_624($C$6,Q6,1,2,1000000)</f>
        <v>0</v>
      </c>
      <c r="R157" s="69">
        <f>[1]!s_stmnote_bank_624($C$6,R6,1,2,1000000)</f>
        <v>3291916</v>
      </c>
      <c r="S157" s="69">
        <f>[1]!s_stmnote_bank_624($C$6,S6,1,2,1000000)</f>
        <v>0</v>
      </c>
      <c r="T157" s="69">
        <f>[1]!s_stmnote_bank_624($C$6,T6,1,2,1000000)</f>
        <v>3403001</v>
      </c>
      <c r="U157" s="69">
        <f>[1]!s_stmnote_bank_624($C$6,U6,1,2,1000000)</f>
        <v>0</v>
      </c>
      <c r="V157" s="69">
        <f>[1]!s_stmnote_bank_624($C$6,V6,1,2,1000000)</f>
        <v>3567215</v>
      </c>
      <c r="W157" s="69">
        <f>[1]!s_stmnote_bank_624($C$6,W6,1,2,1000000)</f>
        <v>0</v>
      </c>
      <c r="X157" s="69">
        <f>[1]!s_stmnote_bank_624($C$6,X6,1,2,1000000)</f>
        <v>3636027</v>
      </c>
      <c r="Y157" s="69">
        <f>[1]!s_stmnote_bank_624($C$6,Y6,1,2,1000000)</f>
        <v>0</v>
      </c>
      <c r="Z157" s="69">
        <f>[1]!s_stmnote_bank_624($C$6,Z6,1,2,1000000)</f>
        <v>3544438</v>
      </c>
      <c r="AA157" s="69">
        <f>[1]!s_stmnote_bank_624($C$6,AA6,1,2,1000000)</f>
        <v>0</v>
      </c>
      <c r="AB157" s="69">
        <f>[1]!s_stmnote_bank_624($C$6,AB6,1,2,1000000)</f>
        <v>3668004</v>
      </c>
      <c r="AC157" s="69">
        <f>[1]!s_stmnote_bank_624($C$6,AC6,1,2,1000000)</f>
        <v>0</v>
      </c>
      <c r="AD157" s="69">
        <f>[1]!s_stmnote_bank_624($C$6,AD6,1,2,1000000)</f>
        <v>3668012</v>
      </c>
      <c r="AE157" s="69">
        <f>[1]!s_stmnote_bank_624($C$6,AE6,1,2,1000000)</f>
        <v>0</v>
      </c>
      <c r="AF157" s="69">
        <f>[1]!s_stmnote_bank_624($C$6,AF6,1,2,1000000)</f>
        <v>3771329</v>
      </c>
      <c r="AG157" s="69">
        <f>[1]!s_stmnote_bank_624($C$6,AG6,1,2,1000000)</f>
        <v>0</v>
      </c>
      <c r="AH157" s="69">
        <f>[1]!s_stmnote_bank_624($C$6,AH6,1,2,1000000)</f>
        <v>3738446</v>
      </c>
      <c r="AI157" s="69">
        <f>[1]!s_stmnote_bank_624($C$6,AI6,1,2,1000000)</f>
        <v>0</v>
      </c>
      <c r="AJ157" s="69">
        <f>[1]!s_stmnote_bank_624($C$6,AJ6,1,2,1000000)</f>
        <v>3853902</v>
      </c>
      <c r="AK157" s="69">
        <f>[1]!s_stmnote_bank_624($C$6,AK6,1,2,1000000)</f>
        <v>0</v>
      </c>
      <c r="AL157" s="69">
        <f>[1]!s_stmnote_bank_624($C$6,AL6,1,2,1000000)</f>
        <v>3882374</v>
      </c>
      <c r="AM157" s="69">
        <f>[1]!s_stmnote_bank_624($C$6,AM6,1,2,1000000)</f>
        <v>0</v>
      </c>
      <c r="AN157" s="69">
        <f>[1]!s_stmnote_bank_624($C$6,AN6,1,2,1000000)</f>
        <v>4114568</v>
      </c>
      <c r="AO157" s="69">
        <f>[1]!s_stmnote_bank_624($C$6,AO6,1,2,1000000)</f>
        <v>0</v>
      </c>
      <c r="AP157" s="69">
        <f>[1]!s_stmnote_bank_624($C$6,AP6,1,2,1000000)</f>
        <v>4469017</v>
      </c>
      <c r="AQ157" s="69">
        <f>[1]!s_stmnote_bank_624($C$6,AQ6,1,2,1000000)</f>
        <v>0</v>
      </c>
      <c r="AR157" s="69">
        <f>[1]!s_stmnote_bank_624($C$6,AR6,1,2,1000000)</f>
        <v>4807607</v>
      </c>
      <c r="AS157" s="69">
        <f>[1]!s_stmnote_bank_624($C$6,AS6,1,2,1000000)</f>
        <v>0</v>
      </c>
      <c r="AT157" s="69">
        <f>[1]!s_stmnote_bank_624($C$6,AT6,1,2,1000000)</f>
        <v>5180872</v>
      </c>
    </row>
    <row r="158" spans="2:46" ht="13.5">
      <c r="B158" s="131"/>
      <c r="C158" s="137" t="s">
        <v>265</v>
      </c>
      <c r="D158" s="69">
        <f>[1]!s_stmnote_bank_622($C$6,D6,1,2,1000000)</f>
        <v>0</v>
      </c>
      <c r="E158" s="69">
        <f>[1]!s_stmnote_bank_622($C$6,E6,1,2,1000000)</f>
        <v>0</v>
      </c>
      <c r="F158" s="69">
        <f>[1]!s_stmnote_bank_622($C$6,F6,1,2,1000000)</f>
        <v>0</v>
      </c>
      <c r="G158" s="69">
        <f>[1]!s_stmnote_bank_622($C$6,G6,1,2,1000000)</f>
        <v>0</v>
      </c>
      <c r="H158" s="69">
        <f>[1]!s_stmnote_bank_622($C$6,H6,1,2,1000000)</f>
        <v>1136852</v>
      </c>
      <c r="I158" s="69">
        <f>[1]!s_stmnote_bank_622($C$6,I6,1,2,1000000)</f>
        <v>0</v>
      </c>
      <c r="J158" s="69">
        <f>[1]!s_stmnote_bank_622($C$6,J6,1,2,1000000)</f>
        <v>1178440</v>
      </c>
      <c r="K158" s="69">
        <f>[1]!s_stmnote_bank_622($C$6,K6,1,2,1000000)</f>
        <v>0</v>
      </c>
      <c r="L158" s="69">
        <f>[1]!s_stmnote_bank_622($C$6,L6,1,2,1000000)</f>
        <v>1281000</v>
      </c>
      <c r="M158" s="69">
        <f>[1]!s_stmnote_bank_622($C$6,M6,1,2,1000000)</f>
        <v>0</v>
      </c>
      <c r="N158" s="69">
        <f>[1]!s_stmnote_bank_622($C$6,N6,1,2,1000000)</f>
        <v>1447515</v>
      </c>
      <c r="O158" s="69">
        <f>[1]!s_stmnote_bank_622($C$6,O6,1,2,1000000)</f>
        <v>0</v>
      </c>
      <c r="P158" s="69">
        <f>[1]!s_stmnote_bank_622($C$6,P6,1,2,1000000)</f>
        <v>1537701</v>
      </c>
      <c r="Q158" s="69">
        <f>[1]!s_stmnote_bank_622($C$6,Q6,1,2,1000000)</f>
        <v>0</v>
      </c>
      <c r="R158" s="69">
        <f>[1]!s_stmnote_bank_622($C$6,R6,1,2,1000000)</f>
        <v>1919444</v>
      </c>
      <c r="S158" s="69">
        <f>[1]!s_stmnote_bank_622($C$6,S6,1,2,1000000)</f>
        <v>0</v>
      </c>
      <c r="T158" s="69">
        <f>[1]!s_stmnote_bank_622($C$6,T6,1,2,1000000)</f>
        <v>1943350</v>
      </c>
      <c r="U158" s="69">
        <f>[1]!s_stmnote_bank_622($C$6,U6,1,2,1000000)</f>
        <v>0</v>
      </c>
      <c r="V158" s="69">
        <f>[1]!s_stmnote_bank_622($C$6,V6,1,2,1000000)</f>
        <v>2191831</v>
      </c>
      <c r="W158" s="69">
        <f>[1]!s_stmnote_bank_622($C$6,W6,1,2,1000000)</f>
        <v>0</v>
      </c>
      <c r="X158" s="69">
        <f>[1]!s_stmnote_bank_622($C$6,X6,1,2,1000000)</f>
        <v>2194871</v>
      </c>
      <c r="Y158" s="69">
        <f>[1]!s_stmnote_bank_622($C$6,Y6,1,2,1000000)</f>
        <v>0</v>
      </c>
      <c r="Z158" s="69">
        <f>[1]!s_stmnote_bank_622($C$6,Z6,1,2,1000000)</f>
        <v>2434085</v>
      </c>
      <c r="AA158" s="69">
        <f>[1]!s_stmnote_bank_622($C$6,AA6,1,2,1000000)</f>
        <v>0</v>
      </c>
      <c r="AB158" s="69">
        <f>[1]!s_stmnote_bank_622($C$6,AB6,1,2,1000000)</f>
        <v>2509931</v>
      </c>
      <c r="AC158" s="69">
        <f>[1]!s_stmnote_bank_622($C$6,AC6,1,2,1000000)</f>
        <v>0</v>
      </c>
      <c r="AD158" s="69">
        <f>[1]!s_stmnote_bank_622($C$6,AD6,1,2,1000000)</f>
        <v>2806902</v>
      </c>
      <c r="AE158" s="69">
        <f>[1]!s_stmnote_bank_622($C$6,AE6,1,2,1000000)</f>
        <v>0</v>
      </c>
      <c r="AF158" s="69">
        <f>[1]!s_stmnote_bank_622($C$6,AF6,1,2,1000000)</f>
        <v>2807087</v>
      </c>
      <c r="AG158" s="69">
        <f>[1]!s_stmnote_bank_622($C$6,AG6,1,2,1000000)</f>
        <v>0</v>
      </c>
      <c r="AH158" s="69">
        <f>[1]!s_stmnote_bank_622($C$6,AH6,1,2,1000000)</f>
        <v>2967396</v>
      </c>
      <c r="AI158" s="69">
        <f>[1]!s_stmnote_bank_622($C$6,AI6,1,2,1000000)</f>
        <v>0</v>
      </c>
      <c r="AJ158" s="69">
        <f>[1]!s_stmnote_bank_622($C$6,AJ6,1,2,1000000)</f>
        <v>2951896</v>
      </c>
      <c r="AK158" s="69">
        <f>[1]!s_stmnote_bank_622($C$6,AK6,1,2,1000000)</f>
        <v>0</v>
      </c>
      <c r="AL158" s="69">
        <f>[1]!s_stmnote_bank_622($C$6,AL6,1,2,1000000)</f>
        <v>3082010</v>
      </c>
      <c r="AM158" s="69">
        <f>[1]!s_stmnote_bank_622($C$6,AM6,1,2,1000000)</f>
        <v>0</v>
      </c>
      <c r="AN158" s="69">
        <f>[1]!s_stmnote_bank_622($C$6,AN6,1,2,1000000)</f>
        <v>3131445</v>
      </c>
      <c r="AO158" s="69">
        <f>[1]!s_stmnote_bank_622($C$6,AO6,1,2,1000000)</f>
        <v>0</v>
      </c>
      <c r="AP158" s="69">
        <f>[1]!s_stmnote_bank_622($C$6,AP6,1,2,1000000)</f>
        <v>3427388</v>
      </c>
      <c r="AQ158" s="69">
        <f>[1]!s_stmnote_bank_622($C$6,AQ6,1,2,1000000)</f>
        <v>0</v>
      </c>
      <c r="AR158" s="69">
        <f>[1]!s_stmnote_bank_622($C$6,AR6,1,2,1000000)</f>
        <v>3440581</v>
      </c>
      <c r="AS158" s="69">
        <f>[1]!s_stmnote_bank_622($C$6,AS6,1,2,1000000)</f>
        <v>0</v>
      </c>
      <c r="AT158" s="69">
        <f>[1]!s_stmnote_bank_622($C$6,AT6,1,2,1000000)</f>
        <v>3653019</v>
      </c>
    </row>
    <row r="159" spans="2:46" ht="13.5">
      <c r="B159" s="131"/>
      <c r="C159" s="250" t="s">
        <v>266</v>
      </c>
      <c r="D159" s="149">
        <f>D160+D161</f>
        <v>0</v>
      </c>
      <c r="E159" s="149">
        <f t="shared" ref="E159:AQ159" si="44">E160+E161</f>
        <v>0</v>
      </c>
      <c r="F159" s="149">
        <f t="shared" si="44"/>
        <v>0</v>
      </c>
      <c r="G159" s="149">
        <f t="shared" si="44"/>
        <v>0</v>
      </c>
      <c r="H159" s="149">
        <f t="shared" si="44"/>
        <v>3110829</v>
      </c>
      <c r="I159" s="149">
        <f t="shared" si="44"/>
        <v>0</v>
      </c>
      <c r="J159" s="149">
        <f t="shared" si="44"/>
        <v>3363269</v>
      </c>
      <c r="K159" s="149">
        <f t="shared" si="44"/>
        <v>0</v>
      </c>
      <c r="L159" s="149">
        <f t="shared" si="44"/>
        <v>3504051</v>
      </c>
      <c r="M159" s="149">
        <f t="shared" si="44"/>
        <v>0</v>
      </c>
      <c r="N159" s="149">
        <f t="shared" si="44"/>
        <v>4437503</v>
      </c>
      <c r="O159" s="149">
        <f t="shared" si="44"/>
        <v>0</v>
      </c>
      <c r="P159" s="149">
        <f t="shared" si="44"/>
        <v>4487599</v>
      </c>
      <c r="Q159" s="149">
        <f t="shared" si="44"/>
        <v>0</v>
      </c>
      <c r="R159" s="149">
        <f t="shared" si="44"/>
        <v>4647279</v>
      </c>
      <c r="S159" s="149">
        <f t="shared" si="44"/>
        <v>0</v>
      </c>
      <c r="T159" s="149">
        <f t="shared" si="44"/>
        <v>4821967</v>
      </c>
      <c r="U159" s="149">
        <f t="shared" si="44"/>
        <v>0</v>
      </c>
      <c r="V159" s="149">
        <f t="shared" si="44"/>
        <v>5128095</v>
      </c>
      <c r="W159" s="149">
        <f t="shared" si="44"/>
        <v>0</v>
      </c>
      <c r="X159" s="149">
        <f t="shared" si="44"/>
        <v>5259410</v>
      </c>
      <c r="Y159" s="149">
        <f t="shared" si="44"/>
        <v>0</v>
      </c>
      <c r="Z159" s="149">
        <f t="shared" si="44"/>
        <v>5718427</v>
      </c>
      <c r="AA159" s="149">
        <f t="shared" si="44"/>
        <v>0</v>
      </c>
      <c r="AB159" s="149">
        <f t="shared" si="44"/>
        <v>6005770</v>
      </c>
      <c r="AC159" s="149">
        <f t="shared" si="44"/>
        <v>0</v>
      </c>
      <c r="AD159" s="149">
        <f t="shared" si="44"/>
        <v>6728961</v>
      </c>
      <c r="AE159" s="149">
        <f t="shared" si="44"/>
        <v>0</v>
      </c>
      <c r="AF159" s="149">
        <f t="shared" si="44"/>
        <v>6869691</v>
      </c>
      <c r="AG159" s="149">
        <f t="shared" si="44"/>
        <v>0</v>
      </c>
      <c r="AH159" s="149">
        <f t="shared" si="44"/>
        <v>7209324</v>
      </c>
      <c r="AI159" s="149">
        <f t="shared" si="44"/>
        <v>0</v>
      </c>
      <c r="AJ159" s="149">
        <f t="shared" si="44"/>
        <v>7309861</v>
      </c>
      <c r="AK159" s="149">
        <f t="shared" si="44"/>
        <v>0</v>
      </c>
      <c r="AL159" s="149">
        <f t="shared" si="44"/>
        <v>7659306</v>
      </c>
      <c r="AM159" s="149">
        <f t="shared" si="44"/>
        <v>0</v>
      </c>
      <c r="AN159" s="149">
        <f t="shared" si="44"/>
        <v>7729239</v>
      </c>
      <c r="AO159" s="149">
        <f t="shared" si="44"/>
        <v>0</v>
      </c>
      <c r="AP159" s="149">
        <f t="shared" si="44"/>
        <v>7891789</v>
      </c>
      <c r="AQ159" s="149">
        <f t="shared" si="44"/>
        <v>0</v>
      </c>
      <c r="AR159" s="149">
        <f>AR160+AR161</f>
        <v>7937305</v>
      </c>
      <c r="AS159" s="149">
        <f t="shared" ref="AS159:AT159" si="45">AS160+AS161</f>
        <v>0</v>
      </c>
      <c r="AT159" s="149">
        <f t="shared" si="45"/>
        <v>8393947</v>
      </c>
    </row>
    <row r="160" spans="2:46" ht="13.5">
      <c r="B160" s="131"/>
      <c r="C160" s="137" t="s">
        <v>267</v>
      </c>
      <c r="D160" s="69">
        <f>[1]!s_stmnote_bank_623($C$6,D6,1,2,1000000)</f>
        <v>0</v>
      </c>
      <c r="E160" s="69">
        <f>[1]!s_stmnote_bank_623($C$6,E6,1,2,1000000)</f>
        <v>0</v>
      </c>
      <c r="F160" s="69">
        <f>[1]!s_stmnote_bank_623($C$6,F6,1,2,1000000)</f>
        <v>0</v>
      </c>
      <c r="G160" s="69">
        <f>[1]!s_stmnote_bank_623($C$6,G6,1,2,1000000)</f>
        <v>0</v>
      </c>
      <c r="H160" s="69">
        <f>[1]!s_stmnote_bank_623($C$6,H6,1,2,1000000)</f>
        <v>979717</v>
      </c>
      <c r="I160" s="69">
        <f>[1]!s_stmnote_bank_623($C$6,I6,1,2,1000000)</f>
        <v>0</v>
      </c>
      <c r="J160" s="69">
        <f>[1]!s_stmnote_bank_623($C$6,J6,1,2,1000000)</f>
        <v>1157765</v>
      </c>
      <c r="K160" s="69">
        <f>[1]!s_stmnote_bank_623($C$6,K6,1,2,1000000)</f>
        <v>0</v>
      </c>
      <c r="L160" s="69">
        <f>[1]!s_stmnote_bank_623($C$6,L6,1,2,1000000)</f>
        <v>1227435</v>
      </c>
      <c r="M160" s="69">
        <f>[1]!s_stmnote_bank_623($C$6,M6,1,2,1000000)</f>
        <v>0</v>
      </c>
      <c r="N160" s="69">
        <f>[1]!s_stmnote_bank_623($C$6,N6,1,2,1000000)</f>
        <v>1560086</v>
      </c>
      <c r="O160" s="69">
        <f>[1]!s_stmnote_bank_623($C$6,O6,1,2,1000000)</f>
        <v>0</v>
      </c>
      <c r="P160" s="69">
        <f>[1]!s_stmnote_bank_623($C$6,P6,1,2,1000000)</f>
        <v>1618171</v>
      </c>
      <c r="Q160" s="69">
        <f>[1]!s_stmnote_bank_623($C$6,Q6,1,2,1000000)</f>
        <v>0</v>
      </c>
      <c r="R160" s="69">
        <f>[1]!s_stmnote_bank_623($C$6,R6,1,2,1000000)</f>
        <v>1763274</v>
      </c>
      <c r="S160" s="69">
        <f>[1]!s_stmnote_bank_623($C$6,S6,1,2,1000000)</f>
        <v>0</v>
      </c>
      <c r="T160" s="69">
        <f>[1]!s_stmnote_bank_623($C$6,T6,1,2,1000000)</f>
        <v>1869683</v>
      </c>
      <c r="U160" s="69">
        <f>[1]!s_stmnote_bank_623($C$6,U6,1,2,1000000)</f>
        <v>0</v>
      </c>
      <c r="V160" s="69">
        <f>[1]!s_stmnote_bank_623($C$6,V6,1,2,1000000)</f>
        <v>2001320</v>
      </c>
      <c r="W160" s="69">
        <f>[1]!s_stmnote_bank_623($C$6,W6,1,2,1000000)</f>
        <v>0</v>
      </c>
      <c r="X160" s="69">
        <f>[1]!s_stmnote_bank_623($C$6,X6,1,2,1000000)</f>
        <v>2071114</v>
      </c>
      <c r="Y160" s="69">
        <f>[1]!s_stmnote_bank_623($C$6,Y6,1,2,1000000)</f>
        <v>0</v>
      </c>
      <c r="Z160" s="69">
        <f>[1]!s_stmnote_bank_623($C$6,Z6,1,2,1000000)</f>
        <v>2241789</v>
      </c>
      <c r="AA160" s="69">
        <f>[1]!s_stmnote_bank_623($C$6,AA6,1,2,1000000)</f>
        <v>0</v>
      </c>
      <c r="AB160" s="69">
        <f>[1]!s_stmnote_bank_623($C$6,AB6,1,2,1000000)</f>
        <v>2443236</v>
      </c>
      <c r="AC160" s="69">
        <f>[1]!s_stmnote_bank_623($C$6,AC6,1,2,1000000)</f>
        <v>0</v>
      </c>
      <c r="AD160" s="69">
        <f>[1]!s_stmnote_bank_623($C$6,AD6,1,2,1000000)</f>
        <v>2893288</v>
      </c>
      <c r="AE160" s="69">
        <f>[1]!s_stmnote_bank_623($C$6,AE6,1,2,1000000)</f>
        <v>0</v>
      </c>
      <c r="AF160" s="69">
        <f>[1]!s_stmnote_bank_623($C$6,AF6,1,2,1000000)</f>
        <v>3011134</v>
      </c>
      <c r="AG160" s="69">
        <f>[1]!s_stmnote_bank_623($C$6,AG6,1,2,1000000)</f>
        <v>0</v>
      </c>
      <c r="AH160" s="69">
        <f>[1]!s_stmnote_bank_623($C$6,AH6,1,2,1000000)</f>
        <v>3310621</v>
      </c>
      <c r="AI160" s="69">
        <f>[1]!s_stmnote_bank_623($C$6,AI6,1,2,1000000)</f>
        <v>0</v>
      </c>
      <c r="AJ160" s="69">
        <f>[1]!s_stmnote_bank_623($C$6,AJ6,1,2,1000000)</f>
        <v>3398080</v>
      </c>
      <c r="AK160" s="69">
        <f>[1]!s_stmnote_bank_623($C$6,AK6,1,2,1000000)</f>
        <v>0</v>
      </c>
      <c r="AL160" s="69">
        <f>[1]!s_stmnote_bank_623($C$6,AL6,1,2,1000000)</f>
        <v>3615510</v>
      </c>
      <c r="AM160" s="69">
        <f>[1]!s_stmnote_bank_623($C$6,AM6,1,2,1000000)</f>
        <v>0</v>
      </c>
      <c r="AN160" s="69">
        <f>[1]!s_stmnote_bank_623($C$6,AN6,1,2,1000000)</f>
        <v>3655043</v>
      </c>
      <c r="AO160" s="69">
        <f>[1]!s_stmnote_bank_623($C$6,AO6,1,2,1000000)</f>
        <v>0</v>
      </c>
      <c r="AP160" s="69">
        <f>[1]!s_stmnote_bank_623($C$6,AP6,1,2,1000000)</f>
        <v>3653960</v>
      </c>
      <c r="AQ160" s="69">
        <f>[1]!s_stmnote_bank_623($C$6,AQ6,1,2,1000000)</f>
        <v>0</v>
      </c>
      <c r="AR160" s="69">
        <f>[1]!s_stmnote_bank_623($C$6,AR6,1,2,1000000)</f>
        <v>3674017</v>
      </c>
      <c r="AS160" s="69">
        <f>[1]!s_stmnote_bank_623($C$6,AS6,1,2,1000000)</f>
        <v>0</v>
      </c>
      <c r="AT160" s="69">
        <f>[1]!s_stmnote_bank_623($C$6,AT6,1,2,1000000)</f>
        <v>3948889</v>
      </c>
    </row>
    <row r="161" spans="2:46" ht="13.5">
      <c r="B161" s="131"/>
      <c r="C161" s="137" t="s">
        <v>268</v>
      </c>
      <c r="D161" s="69">
        <f>[1]!s_stmnote_bank_621($C$6,D6,1,2,1000000)</f>
        <v>0</v>
      </c>
      <c r="E161" s="69">
        <f>[1]!s_stmnote_bank_621($C$6,E6,1,2,1000000)</f>
        <v>0</v>
      </c>
      <c r="F161" s="69">
        <f>[1]!s_stmnote_bank_621($C$6,F6,1,2,1000000)</f>
        <v>0</v>
      </c>
      <c r="G161" s="69">
        <f>[1]!s_stmnote_bank_621($C$6,G6,1,2,1000000)</f>
        <v>0</v>
      </c>
      <c r="H161" s="69">
        <f>[1]!s_stmnote_bank_621($C$6,H6,1,2,1000000)</f>
        <v>2131112</v>
      </c>
      <c r="I161" s="69">
        <f>[1]!s_stmnote_bank_621($C$6,I6,1,2,1000000)</f>
        <v>0</v>
      </c>
      <c r="J161" s="69">
        <f>[1]!s_stmnote_bank_621($C$6,J6,1,2,1000000)</f>
        <v>2205504</v>
      </c>
      <c r="K161" s="69">
        <f>[1]!s_stmnote_bank_621($C$6,K6,1,2,1000000)</f>
        <v>0</v>
      </c>
      <c r="L161" s="69">
        <f>[1]!s_stmnote_bank_621($C$6,L6,1,2,1000000)</f>
        <v>2276616</v>
      </c>
      <c r="M161" s="69">
        <f>[1]!s_stmnote_bank_621($C$6,M6,1,2,1000000)</f>
        <v>0</v>
      </c>
      <c r="N161" s="69">
        <f>[1]!s_stmnote_bank_621($C$6,N6,1,2,1000000)</f>
        <v>2877417</v>
      </c>
      <c r="O161" s="69">
        <f>[1]!s_stmnote_bank_621($C$6,O6,1,2,1000000)</f>
        <v>0</v>
      </c>
      <c r="P161" s="69">
        <f>[1]!s_stmnote_bank_621($C$6,P6,1,2,1000000)</f>
        <v>2869428</v>
      </c>
      <c r="Q161" s="69">
        <f>[1]!s_stmnote_bank_621($C$6,Q6,1,2,1000000)</f>
        <v>0</v>
      </c>
      <c r="R161" s="69">
        <f>[1]!s_stmnote_bank_621($C$6,R6,1,2,1000000)</f>
        <v>2884005</v>
      </c>
      <c r="S161" s="69">
        <f>[1]!s_stmnote_bank_621($C$6,S6,1,2,1000000)</f>
        <v>0</v>
      </c>
      <c r="T161" s="69">
        <f>[1]!s_stmnote_bank_621($C$6,T6,1,2,1000000)</f>
        <v>2952284</v>
      </c>
      <c r="U161" s="69">
        <f>[1]!s_stmnote_bank_621($C$6,U6,1,2,1000000)</f>
        <v>0</v>
      </c>
      <c r="V161" s="69">
        <f>[1]!s_stmnote_bank_621($C$6,V6,1,2,1000000)</f>
        <v>3126775</v>
      </c>
      <c r="W161" s="69">
        <f>[1]!s_stmnote_bank_621($C$6,W6,1,2,1000000)</f>
        <v>0</v>
      </c>
      <c r="X161" s="69">
        <f>[1]!s_stmnote_bank_621($C$6,X6,1,2,1000000)</f>
        <v>3188296</v>
      </c>
      <c r="Y161" s="69">
        <f>[1]!s_stmnote_bank_621($C$6,Y6,1,2,1000000)</f>
        <v>0</v>
      </c>
      <c r="Z161" s="69">
        <f>[1]!s_stmnote_bank_621($C$6,Z6,1,2,1000000)</f>
        <v>3476638</v>
      </c>
      <c r="AA161" s="69">
        <f>[1]!s_stmnote_bank_621($C$6,AA6,1,2,1000000)</f>
        <v>0</v>
      </c>
      <c r="AB161" s="69">
        <f>[1]!s_stmnote_bank_621($C$6,AB6,1,2,1000000)</f>
        <v>3562534</v>
      </c>
      <c r="AC161" s="69">
        <f>[1]!s_stmnote_bank_621($C$6,AC6,1,2,1000000)</f>
        <v>0</v>
      </c>
      <c r="AD161" s="69">
        <f>[1]!s_stmnote_bank_621($C$6,AD6,1,2,1000000)</f>
        <v>3835673</v>
      </c>
      <c r="AE161" s="69">
        <f>[1]!s_stmnote_bank_621($C$6,AE6,1,2,1000000)</f>
        <v>0</v>
      </c>
      <c r="AF161" s="69">
        <f>[1]!s_stmnote_bank_621($C$6,AF6,1,2,1000000)</f>
        <v>3858557</v>
      </c>
      <c r="AG161" s="69">
        <f>[1]!s_stmnote_bank_621($C$6,AG6,1,2,1000000)</f>
        <v>0</v>
      </c>
      <c r="AH161" s="69">
        <f>[1]!s_stmnote_bank_621($C$6,AH6,1,2,1000000)</f>
        <v>3898703</v>
      </c>
      <c r="AI161" s="69">
        <f>[1]!s_stmnote_bank_621($C$6,AI6,1,2,1000000)</f>
        <v>0</v>
      </c>
      <c r="AJ161" s="69">
        <f>[1]!s_stmnote_bank_621($C$6,AJ6,1,2,1000000)</f>
        <v>3911781</v>
      </c>
      <c r="AK161" s="69">
        <f>[1]!s_stmnote_bank_621($C$6,AK6,1,2,1000000)</f>
        <v>0</v>
      </c>
      <c r="AL161" s="69">
        <f>[1]!s_stmnote_bank_621($C$6,AL6,1,2,1000000)</f>
        <v>4043796</v>
      </c>
      <c r="AM161" s="69">
        <f>[1]!s_stmnote_bank_621($C$6,AM6,1,2,1000000)</f>
        <v>0</v>
      </c>
      <c r="AN161" s="69">
        <f>[1]!s_stmnote_bank_621($C$6,AN6,1,2,1000000)</f>
        <v>4074196</v>
      </c>
      <c r="AO161" s="69">
        <f>[1]!s_stmnote_bank_621($C$6,AO6,1,2,1000000)</f>
        <v>0</v>
      </c>
      <c r="AP161" s="69">
        <f>[1]!s_stmnote_bank_621($C$6,AP6,1,2,1000000)</f>
        <v>4237829</v>
      </c>
      <c r="AQ161" s="69">
        <f>[1]!s_stmnote_bank_621($C$6,AQ6,1,2,1000000)</f>
        <v>0</v>
      </c>
      <c r="AR161" s="69">
        <f>[1]!s_stmnote_bank_621($C$6,AR6,1,2,1000000)</f>
        <v>4263288</v>
      </c>
      <c r="AS161" s="69">
        <f>[1]!s_stmnote_bank_621($C$6,AS6,1,2,1000000)</f>
        <v>0</v>
      </c>
      <c r="AT161" s="69">
        <f>[1]!s_stmnote_bank_621($C$6,AT6,1,2,1000000)</f>
        <v>4445058</v>
      </c>
    </row>
    <row r="162" spans="2:46" ht="13.5">
      <c r="B162" s="131"/>
      <c r="C162" s="251" t="s">
        <v>269</v>
      </c>
      <c r="D162" s="70">
        <f>[1]!s_stmnote_bank_625($C$6,D6,1,2,1000000)</f>
        <v>0</v>
      </c>
      <c r="E162" s="70">
        <f>[1]!s_stmnote_bank_625($C$6,E6,1,2,1000000)</f>
        <v>0</v>
      </c>
      <c r="F162" s="70">
        <f>[1]!s_stmnote_bank_625($C$6,F6,1,2,1000000)</f>
        <v>0</v>
      </c>
      <c r="G162" s="70">
        <f>[1]!s_stmnote_bank_625($C$6,G6,1,2,1000000)</f>
        <v>0</v>
      </c>
      <c r="H162" s="70">
        <f>[1]!s_stmnote_bank_625($C$6,H6,1,2,1000000)</f>
        <v>0</v>
      </c>
      <c r="I162" s="70">
        <f>[1]!s_stmnote_bank_625($C$6,I6,1,2,1000000)</f>
        <v>0</v>
      </c>
      <c r="J162" s="70">
        <f>[1]!s_stmnote_bank_625($C$6,J6,1,2,1000000)</f>
        <v>0</v>
      </c>
      <c r="K162" s="70">
        <f>[1]!s_stmnote_bank_625($C$6,K6,1,2,1000000)</f>
        <v>0</v>
      </c>
      <c r="L162" s="70">
        <f>[1]!s_stmnote_bank_625($C$6,L6,1,2,1000000)</f>
        <v>0</v>
      </c>
      <c r="M162" s="70">
        <f>[1]!s_stmnote_bank_625($C$6,M6,1,2,1000000)</f>
        <v>0</v>
      </c>
      <c r="N162" s="70">
        <f>[1]!s_stmnote_bank_625($C$6,N6,1,2,1000000)</f>
        <v>0</v>
      </c>
      <c r="O162" s="70">
        <f>[1]!s_stmnote_bank_625($C$6,O6,1,2,1000000)</f>
        <v>0</v>
      </c>
      <c r="P162" s="70">
        <f>[1]!s_stmnote_bank_625($C$6,P6,1,2,1000000)</f>
        <v>0</v>
      </c>
      <c r="Q162" s="70">
        <f>[1]!s_stmnote_bank_625($C$6,Q6,1,2,1000000)</f>
        <v>0</v>
      </c>
      <c r="R162" s="70">
        <f>[1]!s_stmnote_bank_625($C$6,R6,1,2,1000000)</f>
        <v>0</v>
      </c>
      <c r="S162" s="70">
        <f>[1]!s_stmnote_bank_625($C$6,S6,1,2,1000000)</f>
        <v>0</v>
      </c>
      <c r="T162" s="70">
        <f>[1]!s_stmnote_bank_625($C$6,T6,1,2,1000000)</f>
        <v>0</v>
      </c>
      <c r="U162" s="70">
        <f>[1]!s_stmnote_bank_625($C$6,U6,1,2,1000000)</f>
        <v>0</v>
      </c>
      <c r="V162" s="70">
        <f>[1]!s_stmnote_bank_625($C$6,V6,1,2,1000000)</f>
        <v>0</v>
      </c>
      <c r="W162" s="70">
        <f>[1]!s_stmnote_bank_625($C$6,W6,1,2,1000000)</f>
        <v>0</v>
      </c>
      <c r="X162" s="70">
        <f>[1]!s_stmnote_bank_625($C$6,X6,1,2,1000000)</f>
        <v>0</v>
      </c>
      <c r="Y162" s="70">
        <f>[1]!s_stmnote_bank_625($C$6,Y6,1,2,1000000)</f>
        <v>0</v>
      </c>
      <c r="Z162" s="70">
        <f>[1]!s_stmnote_bank_625($C$6,Z6,1,2,1000000)</f>
        <v>0</v>
      </c>
      <c r="AA162" s="70">
        <f>[1]!s_stmnote_bank_625($C$6,AA6,1,2,1000000)</f>
        <v>0</v>
      </c>
      <c r="AB162" s="70">
        <f>[1]!s_stmnote_bank_625($C$6,AB6,1,2,1000000)</f>
        <v>0</v>
      </c>
      <c r="AC162" s="70">
        <f>[1]!s_stmnote_bank_625($C$6,AC6,1,2,1000000)</f>
        <v>0</v>
      </c>
      <c r="AD162" s="70">
        <f>[1]!s_stmnote_bank_625($C$6,AD6,1,2,1000000)</f>
        <v>0</v>
      </c>
      <c r="AE162" s="70">
        <f>[1]!s_stmnote_bank_625($C$6,AE6,1,2,1000000)</f>
        <v>0</v>
      </c>
      <c r="AF162" s="70">
        <f>[1]!s_stmnote_bank_625($C$6,AF6,1,2,1000000)</f>
        <v>0</v>
      </c>
      <c r="AG162" s="70">
        <f>[1]!s_stmnote_bank_625($C$6,AG6,1,2,1000000)</f>
        <v>0</v>
      </c>
      <c r="AH162" s="70">
        <v>486846</v>
      </c>
      <c r="AI162" s="70">
        <f>[1]!s_stmnote_bank_625($C$6,AI6,1,2,1000000)</f>
        <v>0</v>
      </c>
      <c r="AJ162" s="70">
        <v>511599</v>
      </c>
      <c r="AK162" s="70">
        <f>[1]!s_stmnote_bank_625($C$6,AK6,1,2,1000000)</f>
        <v>0</v>
      </c>
      <c r="AL162" s="70">
        <v>577946</v>
      </c>
      <c r="AM162" s="70">
        <f>[1]!s_stmnote_bank_625($C$6,AM6,1,2,1000000)</f>
        <v>0</v>
      </c>
      <c r="AN162" s="70">
        <v>604019</v>
      </c>
      <c r="AO162" s="70">
        <f>[1]!s_stmnote_bank_625($C$6,AO6,1,2,1000000)</f>
        <v>0</v>
      </c>
      <c r="AP162" s="70">
        <v>585330</v>
      </c>
      <c r="AQ162" s="70">
        <f>[1]!s_stmnote_bank_625($C$6,AQ6,1,2,1000000)</f>
        <v>0</v>
      </c>
      <c r="AR162" s="70">
        <f>[1]!s_stmnote_bank_625($C$6,AR6,1,2,1000000)</f>
        <v>693038</v>
      </c>
      <c r="AS162" s="70">
        <f>[1]!s_stmnote_bank_625($C$6,AS6,1,2,1000000)</f>
        <v>0</v>
      </c>
      <c r="AT162" s="70">
        <f>[1]!s_stmnote_bank_625($C$6,AT6,1,2,1000000)</f>
        <v>724404</v>
      </c>
    </row>
    <row r="163" spans="2:46">
      <c r="B163" s="131"/>
      <c r="C163" s="139" t="s">
        <v>257</v>
      </c>
      <c r="D163" s="558"/>
      <c r="E163" s="558"/>
      <c r="F163" s="558"/>
      <c r="G163" s="558"/>
      <c r="H163" s="558"/>
      <c r="I163" s="558"/>
      <c r="J163" s="558"/>
      <c r="K163" s="558"/>
      <c r="L163" s="558"/>
      <c r="M163" s="558"/>
      <c r="N163" s="558"/>
      <c r="O163" s="558"/>
      <c r="P163" s="558"/>
      <c r="Q163" s="558"/>
      <c r="R163" s="558"/>
      <c r="S163" s="558"/>
      <c r="T163" s="558"/>
      <c r="U163" s="558"/>
      <c r="V163" s="558"/>
      <c r="W163" s="558"/>
      <c r="X163" s="558"/>
      <c r="Y163" s="558"/>
      <c r="Z163" s="558"/>
      <c r="AA163" s="558"/>
      <c r="AB163" s="558">
        <v>264493</v>
      </c>
      <c r="AC163" s="558"/>
      <c r="AD163" s="558"/>
      <c r="AE163" s="558"/>
      <c r="AF163" s="558">
        <v>291733</v>
      </c>
      <c r="AG163" s="558"/>
      <c r="AH163" s="558">
        <v>383933</v>
      </c>
      <c r="AI163" s="558"/>
      <c r="AJ163" s="558">
        <v>397785</v>
      </c>
      <c r="AK163" s="558"/>
      <c r="AL163" s="558">
        <v>418878</v>
      </c>
      <c r="AM163" s="558"/>
      <c r="AN163" s="558">
        <v>435460.00000000006</v>
      </c>
      <c r="AO163" s="558"/>
      <c r="AP163" s="558">
        <v>486426</v>
      </c>
      <c r="AQ163" s="558"/>
      <c r="AR163" s="558">
        <v>521697</v>
      </c>
      <c r="AS163" s="558"/>
      <c r="AT163" s="558">
        <v>622388</v>
      </c>
    </row>
    <row r="164" spans="2:46">
      <c r="B164" s="131"/>
      <c r="C164" s="150" t="s">
        <v>258</v>
      </c>
      <c r="D164" s="558"/>
      <c r="E164" s="558"/>
      <c r="F164" s="558"/>
      <c r="G164" s="558"/>
      <c r="H164" s="558"/>
      <c r="I164" s="558"/>
      <c r="J164" s="558"/>
      <c r="K164" s="558"/>
      <c r="L164" s="558"/>
      <c r="M164" s="558"/>
      <c r="N164" s="558"/>
      <c r="O164" s="558"/>
      <c r="P164" s="558"/>
      <c r="Q164" s="558"/>
      <c r="R164" s="558"/>
      <c r="S164" s="558"/>
      <c r="T164" s="558"/>
      <c r="U164" s="558"/>
      <c r="V164" s="558"/>
      <c r="W164" s="558"/>
      <c r="X164" s="558"/>
      <c r="Y164" s="558"/>
      <c r="Z164" s="558"/>
      <c r="AA164" s="558"/>
      <c r="AB164" s="558">
        <v>1694972</v>
      </c>
      <c r="AC164" s="558"/>
      <c r="AD164" s="558"/>
      <c r="AE164" s="558"/>
      <c r="AF164" s="558">
        <v>1685541.9999999998</v>
      </c>
      <c r="AG164" s="558"/>
      <c r="AH164" s="558">
        <v>1842986</v>
      </c>
      <c r="AI164" s="558"/>
      <c r="AJ164" s="558">
        <v>1819543.9999999998</v>
      </c>
      <c r="AK164" s="558"/>
      <c r="AL164" s="558">
        <v>2657016</v>
      </c>
      <c r="AM164" s="558"/>
      <c r="AN164" s="558">
        <v>2744339</v>
      </c>
      <c r="AO164" s="558"/>
      <c r="AP164" s="558">
        <v>2696569</v>
      </c>
      <c r="AQ164" s="558"/>
      <c r="AR164" s="558">
        <v>2595974</v>
      </c>
      <c r="AS164" s="558"/>
      <c r="AT164" s="558">
        <v>2743299</v>
      </c>
    </row>
    <row r="165" spans="2:46">
      <c r="B165" s="131"/>
      <c r="C165" s="137" t="s">
        <v>259</v>
      </c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</row>
    <row r="166" spans="2:46">
      <c r="B166" s="131"/>
      <c r="C166" s="137" t="s">
        <v>260</v>
      </c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143"/>
      <c r="AO166" s="143"/>
      <c r="AP166" s="143"/>
      <c r="AQ166" s="143"/>
      <c r="AR166" s="143"/>
      <c r="AS166" s="143"/>
      <c r="AT166" s="143"/>
    </row>
    <row r="167" spans="2:46">
      <c r="B167" s="131"/>
      <c r="C167" s="137" t="s">
        <v>261</v>
      </c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  <c r="AP167" s="143"/>
      <c r="AQ167" s="143"/>
      <c r="AR167" s="143"/>
      <c r="AS167" s="143"/>
      <c r="AT167" s="143"/>
    </row>
    <row r="168" spans="2:46">
      <c r="B168" s="131"/>
      <c r="C168" s="151" t="s">
        <v>262</v>
      </c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  <c r="AA168" s="152"/>
      <c r="AB168" s="152"/>
      <c r="AC168" s="152"/>
      <c r="AD168" s="152"/>
      <c r="AE168" s="152"/>
      <c r="AF168" s="152"/>
      <c r="AG168" s="152"/>
      <c r="AH168" s="152">
        <v>0</v>
      </c>
      <c r="AI168" s="152"/>
      <c r="AJ168" s="152"/>
      <c r="AK168" s="152"/>
      <c r="AL168" s="152"/>
      <c r="AM168" s="152"/>
      <c r="AN168" s="152"/>
      <c r="AO168" s="152"/>
      <c r="AP168" s="152"/>
      <c r="AQ168" s="152"/>
      <c r="AR168" s="152"/>
      <c r="AS168" s="152"/>
      <c r="AT168" s="152"/>
    </row>
    <row r="169" spans="2:46" ht="13.5" thickBot="1">
      <c r="B169" s="131"/>
      <c r="C169" s="144" t="s">
        <v>263</v>
      </c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  <c r="AB169" s="145"/>
      <c r="AC169" s="145"/>
      <c r="AD169" s="145"/>
      <c r="AE169" s="145"/>
      <c r="AF169" s="145"/>
      <c r="AG169" s="145"/>
      <c r="AH169" s="145"/>
      <c r="AI169" s="145"/>
      <c r="AJ169" s="145"/>
      <c r="AK169" s="145"/>
      <c r="AL169" s="145"/>
      <c r="AM169" s="145"/>
      <c r="AN169" s="145"/>
      <c r="AO169" s="145"/>
      <c r="AP169" s="145"/>
      <c r="AQ169" s="145"/>
      <c r="AR169" s="145"/>
      <c r="AS169" s="145"/>
      <c r="AT169" s="145"/>
    </row>
    <row r="170" spans="2:46" s="32" customFormat="1" ht="13.5" thickBot="1">
      <c r="B170" s="255"/>
      <c r="C170" s="253"/>
      <c r="D170" s="256"/>
      <c r="E170" s="256"/>
      <c r="F170" s="256"/>
      <c r="G170" s="256"/>
      <c r="H170" s="256"/>
      <c r="I170" s="256"/>
      <c r="J170" s="256"/>
      <c r="K170" s="256"/>
      <c r="L170" s="256"/>
      <c r="M170" s="256"/>
      <c r="N170" s="256"/>
      <c r="O170" s="256"/>
      <c r="P170" s="256"/>
      <c r="Q170" s="256"/>
      <c r="R170" s="256"/>
      <c r="S170" s="256"/>
      <c r="T170" s="256"/>
      <c r="U170" s="256"/>
      <c r="V170" s="256"/>
      <c r="W170" s="256"/>
      <c r="X170" s="256"/>
      <c r="Y170" s="256"/>
      <c r="Z170" s="256"/>
      <c r="AA170" s="256"/>
      <c r="AB170" s="256"/>
      <c r="AC170" s="256"/>
      <c r="AD170" s="256"/>
      <c r="AE170" s="256"/>
      <c r="AF170" s="256"/>
      <c r="AG170" s="256"/>
      <c r="AH170" s="256"/>
      <c r="AI170" s="256"/>
      <c r="AJ170" s="256"/>
      <c r="AK170" s="256"/>
      <c r="AL170" s="256"/>
      <c r="AM170" s="256"/>
      <c r="AN170" s="256"/>
      <c r="AO170" s="256"/>
      <c r="AP170" s="256"/>
      <c r="AQ170" s="256"/>
      <c r="AR170" s="256"/>
      <c r="AS170" s="256"/>
    </row>
    <row r="171" spans="2:46" ht="13.5" thickTop="1">
      <c r="AN171" s="153"/>
      <c r="AR171" s="153"/>
    </row>
    <row r="172" spans="2:46" ht="13.5">
      <c r="B172" s="112" t="s">
        <v>134</v>
      </c>
    </row>
    <row r="173" spans="2:46" ht="13.5" thickBot="1">
      <c r="B173" s="131"/>
      <c r="C173" s="44"/>
      <c r="Z173" s="53"/>
      <c r="AB173" s="53">
        <f>AB175+AB180+AB185+AB186</f>
        <v>721439</v>
      </c>
      <c r="AF173" s="53">
        <f>AF175+AF180+AF185+AF186</f>
        <v>767111</v>
      </c>
      <c r="AJ173" s="53">
        <f>AJ175+AJ180+AJ185+AJ186</f>
        <v>849879</v>
      </c>
      <c r="AL173" s="53">
        <f>AL175+AL180+AL185+AL186</f>
        <v>437295</v>
      </c>
      <c r="AN173" s="53">
        <f>AN175+AN180+AN185+AN186</f>
        <v>871779</v>
      </c>
      <c r="AR173" s="53">
        <f>AR175+AR180+AR185+AR186</f>
        <v>791480</v>
      </c>
      <c r="AT173" s="53">
        <f>AT175+AT180+AT185+AT186</f>
        <v>418353</v>
      </c>
    </row>
    <row r="174" spans="2:46" ht="13.5">
      <c r="B174" s="46"/>
      <c r="C174" s="133" t="s">
        <v>135</v>
      </c>
      <c r="D174" s="84">
        <f>D70</f>
        <v>272941</v>
      </c>
      <c r="E174" s="84">
        <f t="shared" ref="E174:AR174" si="46">E70</f>
        <v>78476</v>
      </c>
      <c r="F174" s="84">
        <f t="shared" si="46"/>
        <v>163798</v>
      </c>
      <c r="G174" s="84">
        <f t="shared" si="46"/>
        <v>256255</v>
      </c>
      <c r="H174" s="84">
        <f t="shared" si="46"/>
        <v>357287</v>
      </c>
      <c r="I174" s="84">
        <f t="shared" si="46"/>
        <v>105609</v>
      </c>
      <c r="J174" s="84">
        <f t="shared" si="46"/>
        <v>215011</v>
      </c>
      <c r="K174" s="84">
        <f t="shared" si="46"/>
        <v>327426</v>
      </c>
      <c r="L174" s="84">
        <f t="shared" si="46"/>
        <v>440574</v>
      </c>
      <c r="M174" s="84">
        <f t="shared" si="46"/>
        <v>100066</v>
      </c>
      <c r="N174" s="84">
        <f t="shared" si="46"/>
        <v>199277</v>
      </c>
      <c r="O174" s="84">
        <f t="shared" si="46"/>
        <v>300819</v>
      </c>
      <c r="P174" s="84">
        <f t="shared" si="46"/>
        <v>405878</v>
      </c>
      <c r="Q174" s="84">
        <f t="shared" si="46"/>
        <v>106036</v>
      </c>
      <c r="R174" s="84">
        <f t="shared" si="46"/>
        <v>219865</v>
      </c>
      <c r="S174" s="84">
        <f t="shared" si="46"/>
        <v>338818</v>
      </c>
      <c r="T174" s="84">
        <f t="shared" si="46"/>
        <v>462762</v>
      </c>
      <c r="U174" s="84">
        <f t="shared" si="46"/>
        <v>130893</v>
      </c>
      <c r="V174" s="84">
        <f t="shared" si="46"/>
        <v>272719</v>
      </c>
      <c r="W174" s="84">
        <f t="shared" si="46"/>
        <v>426187</v>
      </c>
      <c r="X174" s="84">
        <f t="shared" si="46"/>
        <v>589580</v>
      </c>
      <c r="Y174" s="84">
        <f t="shared" si="46"/>
        <v>174348</v>
      </c>
      <c r="Z174" s="84">
        <f t="shared" si="46"/>
        <v>354522</v>
      </c>
      <c r="AA174" s="84">
        <f t="shared" si="46"/>
        <v>537317</v>
      </c>
      <c r="AB174" s="84">
        <f t="shared" si="46"/>
        <v>721439</v>
      </c>
      <c r="AC174" s="84">
        <f t="shared" si="46"/>
        <v>184303</v>
      </c>
      <c r="AD174" s="84">
        <f t="shared" si="46"/>
        <v>372507</v>
      </c>
      <c r="AE174" s="84">
        <f t="shared" si="46"/>
        <v>566769</v>
      </c>
      <c r="AF174" s="84">
        <f t="shared" si="46"/>
        <v>767111</v>
      </c>
      <c r="AG174" s="84">
        <f t="shared" si="46"/>
        <v>203145</v>
      </c>
      <c r="AH174" s="84">
        <f>AH70</f>
        <v>412613</v>
      </c>
      <c r="AI174" s="84">
        <f t="shared" si="46"/>
        <v>627651</v>
      </c>
      <c r="AJ174" s="84">
        <f t="shared" si="46"/>
        <v>849879</v>
      </c>
      <c r="AK174" s="84">
        <f t="shared" si="46"/>
        <v>216836</v>
      </c>
      <c r="AL174" s="84">
        <f>AL70</f>
        <v>437295</v>
      </c>
      <c r="AM174" s="84">
        <f t="shared" si="46"/>
        <v>656988</v>
      </c>
      <c r="AN174" s="84">
        <f t="shared" si="46"/>
        <v>871779</v>
      </c>
      <c r="AO174" s="84">
        <f t="shared" si="46"/>
        <v>200475</v>
      </c>
      <c r="AP174" s="84">
        <f t="shared" si="46"/>
        <v>395228</v>
      </c>
      <c r="AQ174" s="84">
        <f t="shared" si="46"/>
        <v>590694</v>
      </c>
      <c r="AR174" s="84">
        <f t="shared" si="46"/>
        <v>791480</v>
      </c>
      <c r="AS174" s="84">
        <f t="shared" ref="AS174:AT174" si="47">AS70</f>
        <v>203987</v>
      </c>
      <c r="AT174" s="84">
        <f t="shared" si="47"/>
        <v>418353</v>
      </c>
    </row>
    <row r="175" spans="2:46">
      <c r="B175" s="132"/>
      <c r="C175" s="135" t="s">
        <v>270</v>
      </c>
      <c r="D175" s="154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5"/>
      <c r="Y175" s="156"/>
      <c r="Z175" s="156"/>
      <c r="AA175" s="156"/>
      <c r="AB175" s="156">
        <f>AB176+AB179+15118</f>
        <v>519852</v>
      </c>
      <c r="AC175" s="156"/>
      <c r="AD175" s="156"/>
      <c r="AE175" s="156"/>
      <c r="AF175" s="156">
        <f>AF176+AF179+18714</f>
        <v>548640</v>
      </c>
      <c r="AG175" s="156"/>
      <c r="AH175" s="156">
        <f>AH176+AH179+12596</f>
        <v>297753</v>
      </c>
      <c r="AI175" s="156"/>
      <c r="AJ175" s="156">
        <f>AJ176+AJ179+26645</f>
        <v>615488</v>
      </c>
      <c r="AK175" s="156"/>
      <c r="AL175" s="156">
        <f>AL176+AL179+14730</f>
        <v>311862</v>
      </c>
      <c r="AM175" s="156"/>
      <c r="AN175" s="156">
        <f>AN176+AN179+30755</f>
        <v>616541</v>
      </c>
      <c r="AO175" s="156"/>
      <c r="AP175" s="156">
        <f>AP176+AP179+16544</f>
        <v>270749</v>
      </c>
      <c r="AQ175" s="156"/>
      <c r="AR175" s="156">
        <f>AR176+AR179+35502</f>
        <v>538219</v>
      </c>
      <c r="AS175" s="156">
        <f t="shared" ref="AS175" si="48">AS176+AS179+35502</f>
        <v>35502</v>
      </c>
      <c r="AT175" s="156">
        <f>AT176+AT179+20797</f>
        <v>278043</v>
      </c>
    </row>
    <row r="176" spans="2:46">
      <c r="B176" s="132"/>
      <c r="C176" s="137" t="s">
        <v>271</v>
      </c>
      <c r="D176" s="157">
        <f t="shared" ref="D176:AQ176" si="49">D177+D178</f>
        <v>0</v>
      </c>
      <c r="E176" s="157">
        <f t="shared" si="49"/>
        <v>0</v>
      </c>
      <c r="F176" s="157">
        <f t="shared" si="49"/>
        <v>0</v>
      </c>
      <c r="G176" s="157">
        <f t="shared" si="49"/>
        <v>0</v>
      </c>
      <c r="H176" s="157">
        <f t="shared" si="49"/>
        <v>188784</v>
      </c>
      <c r="I176" s="157">
        <f t="shared" si="49"/>
        <v>0</v>
      </c>
      <c r="J176" s="157">
        <f t="shared" si="49"/>
        <v>116892</v>
      </c>
      <c r="K176" s="157">
        <f t="shared" si="49"/>
        <v>0</v>
      </c>
      <c r="L176" s="157">
        <f t="shared" si="49"/>
        <v>242175</v>
      </c>
      <c r="M176" s="157">
        <f t="shared" si="49"/>
        <v>0</v>
      </c>
      <c r="N176" s="157">
        <f t="shared" si="49"/>
        <v>6054</v>
      </c>
      <c r="O176" s="157">
        <f t="shared" si="49"/>
        <v>0</v>
      </c>
      <c r="P176" s="157">
        <f t="shared" si="49"/>
        <v>223709</v>
      </c>
      <c r="Q176" s="157">
        <f t="shared" si="49"/>
        <v>0</v>
      </c>
      <c r="R176" s="157">
        <f t="shared" si="49"/>
        <v>114674</v>
      </c>
      <c r="S176" s="157">
        <f t="shared" si="49"/>
        <v>0</v>
      </c>
      <c r="T176" s="157">
        <f t="shared" si="49"/>
        <v>237634</v>
      </c>
      <c r="U176" s="157">
        <f t="shared" si="49"/>
        <v>0</v>
      </c>
      <c r="V176" s="157">
        <f t="shared" si="49"/>
        <v>139471</v>
      </c>
      <c r="W176" s="157">
        <f t="shared" si="49"/>
        <v>0</v>
      </c>
      <c r="X176" s="157">
        <f t="shared" si="49"/>
        <v>304593</v>
      </c>
      <c r="Y176" s="157">
        <f t="shared" si="49"/>
        <v>0</v>
      </c>
      <c r="Z176" s="157">
        <f t="shared" si="49"/>
        <v>183912</v>
      </c>
      <c r="AA176" s="157">
        <f t="shared" si="49"/>
        <v>0</v>
      </c>
      <c r="AB176" s="157">
        <f t="shared" si="49"/>
        <v>378959</v>
      </c>
      <c r="AC176" s="157">
        <f t="shared" si="49"/>
        <v>0</v>
      </c>
      <c r="AD176" s="157">
        <f t="shared" si="49"/>
        <v>190237</v>
      </c>
      <c r="AE176" s="157">
        <f t="shared" si="49"/>
        <v>0</v>
      </c>
      <c r="AF176" s="157">
        <f t="shared" si="49"/>
        <v>389318</v>
      </c>
      <c r="AG176" s="157">
        <f t="shared" si="49"/>
        <v>0</v>
      </c>
      <c r="AH176" s="157">
        <f t="shared" si="49"/>
        <v>207102</v>
      </c>
      <c r="AI176" s="157">
        <f t="shared" si="49"/>
        <v>0</v>
      </c>
      <c r="AJ176" s="157">
        <f t="shared" si="49"/>
        <v>426497</v>
      </c>
      <c r="AK176" s="157">
        <f t="shared" si="49"/>
        <v>0</v>
      </c>
      <c r="AL176" s="157">
        <f t="shared" si="49"/>
        <v>214174</v>
      </c>
      <c r="AM176" s="157">
        <f t="shared" si="49"/>
        <v>0</v>
      </c>
      <c r="AN176" s="157">
        <f t="shared" si="49"/>
        <v>413892</v>
      </c>
      <c r="AO176" s="157">
        <f t="shared" si="49"/>
        <v>0</v>
      </c>
      <c r="AP176" s="157">
        <f t="shared" si="49"/>
        <v>178055</v>
      </c>
      <c r="AQ176" s="157">
        <f t="shared" si="49"/>
        <v>0</v>
      </c>
      <c r="AR176" s="157">
        <f>AR177+AR178</f>
        <v>346059</v>
      </c>
      <c r="AS176" s="157">
        <f t="shared" ref="AS176:AT176" si="50">AS177+AS178</f>
        <v>0</v>
      </c>
      <c r="AT176" s="157">
        <f t="shared" si="50"/>
        <v>170143</v>
      </c>
    </row>
    <row r="177" spans="2:46">
      <c r="B177" s="132"/>
      <c r="C177" s="137" t="s">
        <v>272</v>
      </c>
      <c r="D177" s="158">
        <f>[1]!s_stmnote_bank_721($C$6,D6,1,2,1000000)</f>
        <v>0</v>
      </c>
      <c r="E177" s="158">
        <f>[1]!s_stmnote_bank_721($C$6,E6,1,2,1000000)</f>
        <v>0</v>
      </c>
      <c r="F177" s="158">
        <f>[1]!s_stmnote_bank_721($C$6,F6,1,2,1000000)</f>
        <v>0</v>
      </c>
      <c r="G177" s="158">
        <f>[1]!s_stmnote_bank_721($C$6,G6,1,2,1000000)</f>
        <v>0</v>
      </c>
      <c r="H177" s="158">
        <f>[1]!s_stmnote_bank_721($C$6,H6,1,2,1000000)</f>
        <v>174441</v>
      </c>
      <c r="I177" s="158">
        <f>[1]!s_stmnote_bank_721($C$6,I6,1,2,1000000)</f>
        <v>0</v>
      </c>
      <c r="J177" s="158">
        <f>[1]!s_stmnote_bank_721($C$6,J6,1,2,1000000)</f>
        <v>108880</v>
      </c>
      <c r="K177" s="158">
        <f>[1]!s_stmnote_bank_721($C$6,K6,1,2,1000000)</f>
        <v>0</v>
      </c>
      <c r="L177" s="158">
        <f>[1]!s_stmnote_bank_721($C$6,L6,1,2,1000000)</f>
        <v>226646</v>
      </c>
      <c r="M177" s="158">
        <f>[1]!s_stmnote_bank_721($C$6,M6,1,2,1000000)</f>
        <v>0</v>
      </c>
      <c r="N177" s="158">
        <f>[1]!s_stmnote_bank_721($C$6,N6,1,2,1000000)</f>
        <v>0</v>
      </c>
      <c r="O177" s="158">
        <f>[1]!s_stmnote_bank_721($C$6,O6,1,2,1000000)</f>
        <v>0</v>
      </c>
      <c r="P177" s="158">
        <f>[1]!s_stmnote_bank_721($C$6,P6,1,2,1000000)</f>
        <v>213084</v>
      </c>
      <c r="Q177" s="158">
        <f>[1]!s_stmnote_bank_721($C$6,Q6,1,2,1000000)</f>
        <v>0</v>
      </c>
      <c r="R177" s="158">
        <f>[1]!s_stmnote_bank_721($C$6,R6,1,2,1000000)</f>
        <v>110729</v>
      </c>
      <c r="S177" s="158">
        <f>[1]!s_stmnote_bank_721($C$6,S6,1,2,1000000)</f>
        <v>0</v>
      </c>
      <c r="T177" s="158">
        <f>[1]!s_stmnote_bank_721($C$6,T6,1,2,1000000)</f>
        <v>230183</v>
      </c>
      <c r="U177" s="158">
        <f>[1]!s_stmnote_bank_721($C$6,U6,1,2,1000000)</f>
        <v>0</v>
      </c>
      <c r="V177" s="158">
        <f>[1]!s_stmnote_bank_721($C$6,V6,1,2,1000000)</f>
        <v>135258</v>
      </c>
      <c r="W177" s="158">
        <f>[1]!s_stmnote_bank_721($C$6,W6,1,2,1000000)</f>
        <v>0</v>
      </c>
      <c r="X177" s="158">
        <f>[1]!s_stmnote_bank_721($C$6,X6,1,2,1000000)</f>
        <v>294291</v>
      </c>
      <c r="Y177" s="158">
        <f>[1]!s_stmnote_bank_721($C$6,Y6,1,2,1000000)</f>
        <v>0</v>
      </c>
      <c r="Z177" s="158">
        <f>[1]!s_stmnote_bank_721($C$6,Z6,1,2,1000000)</f>
        <v>176289</v>
      </c>
      <c r="AA177" s="158">
        <f>[1]!s_stmnote_bank_721($C$6,AA6,1,2,1000000)</f>
        <v>0</v>
      </c>
      <c r="AB177" s="158">
        <f>[1]!s_stmnote_bank_721($C$6,AB6,1,2,1000000)</f>
        <v>364464</v>
      </c>
      <c r="AC177" s="158">
        <f>[1]!s_stmnote_bank_721($C$6,AC6,1,2,1000000)</f>
        <v>0</v>
      </c>
      <c r="AD177" s="158">
        <f>[1]!s_stmnote_bank_721($C$6,AD6,1,2,1000000)</f>
        <v>185025</v>
      </c>
      <c r="AE177" s="158">
        <f>[1]!s_stmnote_bank_721($C$6,AE6,1,2,1000000)</f>
        <v>0</v>
      </c>
      <c r="AF177" s="158">
        <f>[1]!s_stmnote_bank_721($C$6,AF6,1,2,1000000)</f>
        <v>378988</v>
      </c>
      <c r="AG177" s="158">
        <f>[1]!s_stmnote_bank_721($C$6,AG6,1,2,1000000)</f>
        <v>0</v>
      </c>
      <c r="AH177" s="158">
        <f>[1]!s_stmnote_bank_721($C$6,AH6,1,2,1000000)</f>
        <v>202508</v>
      </c>
      <c r="AI177" s="158">
        <f>[1]!s_stmnote_bank_721($C$6,AI6,1,2,1000000)</f>
        <v>0</v>
      </c>
      <c r="AJ177" s="158">
        <f>[1]!s_stmnote_bank_721($C$6,AJ6,1,2,1000000)</f>
        <v>413751</v>
      </c>
      <c r="AK177" s="158">
        <f>[1]!s_stmnote_bank_721($C$6,AK6,1,2,1000000)</f>
        <v>0</v>
      </c>
      <c r="AL177" s="158">
        <f>[1]!s_stmnote_bank_721($C$6,AL6,1,2,1000000)</f>
        <v>204597</v>
      </c>
      <c r="AM177" s="158">
        <f>[1]!s_stmnote_bank_721($C$6,AM6,1,2,1000000)</f>
        <v>0</v>
      </c>
      <c r="AN177" s="158">
        <f>[1]!s_stmnote_bank_721($C$6,AN6,1,2,1000000)</f>
        <v>394299</v>
      </c>
      <c r="AO177" s="158">
        <f>[1]!s_stmnote_bank_721($C$6,AO6,1,2,1000000)</f>
        <v>0</v>
      </c>
      <c r="AP177" s="158">
        <f>[1]!s_stmnote_bank_721($C$6,AP6,1,2,1000000)</f>
        <v>167945</v>
      </c>
      <c r="AQ177" s="158">
        <f>[1]!s_stmnote_bank_721($C$6,AQ6,1,2,1000000)</f>
        <v>0</v>
      </c>
      <c r="AR177" s="158">
        <f>[1]!s_stmnote_bank_721($C$6,AR6,1,2,1000000)</f>
        <v>323952</v>
      </c>
      <c r="AS177" s="158">
        <f>[1]!s_stmnote_bank_721($C$6,AS6,1,2,1000000)</f>
        <v>0</v>
      </c>
      <c r="AT177" s="158">
        <f>[1]!s_stmnote_bank_721($C$6,AT6,1,2,1000000)</f>
        <v>161385</v>
      </c>
    </row>
    <row r="178" spans="2:46">
      <c r="B178" s="132"/>
      <c r="C178" s="137" t="s">
        <v>273</v>
      </c>
      <c r="D178" s="90">
        <f>[1]!s_stmnote_bank_723($C$6,D6,1,2,1000000)</f>
        <v>0</v>
      </c>
      <c r="E178" s="90">
        <f>[1]!s_stmnote_bank_723($C$6,E6,1,2,1000000)</f>
        <v>0</v>
      </c>
      <c r="F178" s="90">
        <f>[1]!s_stmnote_bank_723($C$6,F6,1,2,1000000)</f>
        <v>0</v>
      </c>
      <c r="G178" s="90">
        <f>[1]!s_stmnote_bank_723($C$6,G6,1,2,1000000)</f>
        <v>0</v>
      </c>
      <c r="H178" s="90">
        <f>[1]!s_stmnote_bank_723($C$6,H6,1,2,1000000)</f>
        <v>14343</v>
      </c>
      <c r="I178" s="90">
        <f>[1]!s_stmnote_bank_723($C$6,I6,1,2,1000000)</f>
        <v>0</v>
      </c>
      <c r="J178" s="90">
        <f>[1]!s_stmnote_bank_723($C$6,J6,1,2,1000000)</f>
        <v>8012</v>
      </c>
      <c r="K178" s="90">
        <f>[1]!s_stmnote_bank_723($C$6,K6,1,2,1000000)</f>
        <v>0</v>
      </c>
      <c r="L178" s="90">
        <f>[1]!s_stmnote_bank_723($C$6,L6,1,2,1000000)</f>
        <v>15529</v>
      </c>
      <c r="M178" s="90">
        <f>[1]!s_stmnote_bank_723($C$6,M6,1,2,1000000)</f>
        <v>0</v>
      </c>
      <c r="N178" s="90">
        <f>[1]!s_stmnote_bank_723($C$6,N6,1,2,1000000)</f>
        <v>6054</v>
      </c>
      <c r="O178" s="90">
        <f>[1]!s_stmnote_bank_723($C$6,O6,1,2,1000000)</f>
        <v>0</v>
      </c>
      <c r="P178" s="90">
        <f>[1]!s_stmnote_bank_723($C$6,P6,1,2,1000000)</f>
        <v>10625</v>
      </c>
      <c r="Q178" s="90">
        <f>[1]!s_stmnote_bank_723($C$6,Q6,1,2,1000000)</f>
        <v>0</v>
      </c>
      <c r="R178" s="90">
        <f>[1]!s_stmnote_bank_723($C$6,R6,1,2,1000000)</f>
        <v>3945</v>
      </c>
      <c r="S178" s="90">
        <f>[1]!s_stmnote_bank_723($C$6,S6,1,2,1000000)</f>
        <v>0</v>
      </c>
      <c r="T178" s="90">
        <f>[1]!s_stmnote_bank_723($C$6,T6,1,2,1000000)</f>
        <v>7451</v>
      </c>
      <c r="U178" s="90">
        <f>[1]!s_stmnote_bank_723($C$6,U6,1,2,1000000)</f>
        <v>0</v>
      </c>
      <c r="V178" s="90">
        <f>[1]!s_stmnote_bank_723($C$6,V6,1,2,1000000)</f>
        <v>4213</v>
      </c>
      <c r="W178" s="90">
        <f>[1]!s_stmnote_bank_723($C$6,W6,1,2,1000000)</f>
        <v>0</v>
      </c>
      <c r="X178" s="90">
        <f>[1]!s_stmnote_bank_723($C$6,X6,1,2,1000000)</f>
        <v>10302</v>
      </c>
      <c r="Y178" s="90">
        <f>[1]!s_stmnote_bank_723($C$6,Y6,1,2,1000000)</f>
        <v>0</v>
      </c>
      <c r="Z178" s="90">
        <f>[1]!s_stmnote_bank_723($C$6,Z6,1,2,1000000)</f>
        <v>7623</v>
      </c>
      <c r="AA178" s="90">
        <f>[1]!s_stmnote_bank_723($C$6,AA6,1,2,1000000)</f>
        <v>0</v>
      </c>
      <c r="AB178" s="90">
        <f>[1]!s_stmnote_bank_723($C$6,AB6,1,2,1000000)</f>
        <v>14495</v>
      </c>
      <c r="AC178" s="90">
        <f>[1]!s_stmnote_bank_723($C$6,AC6,1,2,1000000)</f>
        <v>0</v>
      </c>
      <c r="AD178" s="90">
        <f>[1]!s_stmnote_bank_723($C$6,AD6,1,2,1000000)</f>
        <v>5212</v>
      </c>
      <c r="AE178" s="90">
        <f>[1]!s_stmnote_bank_723($C$6,AE6,1,2,1000000)</f>
        <v>0</v>
      </c>
      <c r="AF178" s="90">
        <f>[1]!s_stmnote_bank_723($C$6,AF6,1,2,1000000)</f>
        <v>10330</v>
      </c>
      <c r="AG178" s="90">
        <f>[1]!s_stmnote_bank_723($C$6,AG6,1,2,1000000)</f>
        <v>0</v>
      </c>
      <c r="AH178" s="90">
        <f>[1]!s_stmnote_bank_723($C$6,AH6,1,2,1000000)</f>
        <v>4594</v>
      </c>
      <c r="AI178" s="90">
        <f>[1]!s_stmnote_bank_723($C$6,AI6,1,2,1000000)</f>
        <v>0</v>
      </c>
      <c r="AJ178" s="90">
        <f>[1]!s_stmnote_bank_723($C$6,AJ6,1,2,1000000)</f>
        <v>12746</v>
      </c>
      <c r="AK178" s="90">
        <f>[1]!s_stmnote_bank_723($C$6,AK6,1,2,1000000)</f>
        <v>0</v>
      </c>
      <c r="AL178" s="90">
        <f>[1]!s_stmnote_bank_723($C$6,AL6,1,2,1000000)</f>
        <v>9577</v>
      </c>
      <c r="AM178" s="90">
        <f>[1]!s_stmnote_bank_723($C$6,AM6,1,2,1000000)</f>
        <v>0</v>
      </c>
      <c r="AN178" s="90">
        <f>[1]!s_stmnote_bank_723($C$6,AN6,1,2,1000000)</f>
        <v>19593</v>
      </c>
      <c r="AO178" s="90">
        <f>[1]!s_stmnote_bank_723($C$6,AO6,1,2,1000000)</f>
        <v>0</v>
      </c>
      <c r="AP178" s="90">
        <f>[1]!s_stmnote_bank_723($C$6,AP6,1,2,1000000)</f>
        <v>10110</v>
      </c>
      <c r="AQ178" s="90">
        <f>[1]!s_stmnote_bank_723($C$6,AQ6,1,2,1000000)</f>
        <v>0</v>
      </c>
      <c r="AR178" s="90">
        <f>[1]!s_stmnote_bank_723($C$6,AR6,1,2,1000000)</f>
        <v>22107</v>
      </c>
      <c r="AS178" s="90">
        <f>[1]!s_stmnote_bank_723($C$6,AS6,1,2,1000000)</f>
        <v>0</v>
      </c>
      <c r="AT178" s="90">
        <f>[1]!s_stmnote_bank_723($C$6,AT6,1,2,1000000)</f>
        <v>8758</v>
      </c>
    </row>
    <row r="179" spans="2:46">
      <c r="B179" s="132"/>
      <c r="C179" s="138" t="s">
        <v>274</v>
      </c>
      <c r="D179" s="90">
        <f>[1]!s_stmnote_bank_722($C$6,D6,1,2,1000000)</f>
        <v>0</v>
      </c>
      <c r="E179" s="90">
        <f>[1]!s_stmnote_bank_722($C$6,E6,1,2,1000000)</f>
        <v>0</v>
      </c>
      <c r="F179" s="90">
        <f>[1]!s_stmnote_bank_722($C$6,F6,1,2,1000000)</f>
        <v>0</v>
      </c>
      <c r="G179" s="90">
        <f>[1]!s_stmnote_bank_722($C$6,G6,1,2,1000000)</f>
        <v>0</v>
      </c>
      <c r="H179" s="90">
        <f>[1]!s_stmnote_bank_722($C$6,H6,1,2,1000000)</f>
        <v>41869</v>
      </c>
      <c r="I179" s="90">
        <f>[1]!s_stmnote_bank_722($C$6,I6,1,2,1000000)</f>
        <v>0</v>
      </c>
      <c r="J179" s="90">
        <f>[1]!s_stmnote_bank_722($C$6,J6,1,2,1000000)</f>
        <v>27730</v>
      </c>
      <c r="K179" s="90">
        <f>[1]!s_stmnote_bank_722($C$6,K6,1,2,1000000)</f>
        <v>0</v>
      </c>
      <c r="L179" s="90">
        <f>[1]!s_stmnote_bank_722($C$6,L6,1,2,1000000)</f>
        <v>56776</v>
      </c>
      <c r="M179" s="90">
        <f>[1]!s_stmnote_bank_722($C$6,M6,1,2,1000000)</f>
        <v>0</v>
      </c>
      <c r="N179" s="90">
        <f>[1]!s_stmnote_bank_722($C$6,N6,1,2,1000000)</f>
        <v>0</v>
      </c>
      <c r="O179" s="90">
        <f>[1]!s_stmnote_bank_722($C$6,O6,1,2,1000000)</f>
        <v>0</v>
      </c>
      <c r="P179" s="90">
        <f>[1]!s_stmnote_bank_722($C$6,P6,1,2,1000000)</f>
        <v>48445</v>
      </c>
      <c r="Q179" s="90">
        <f>[1]!s_stmnote_bank_722($C$6,Q6,1,2,1000000)</f>
        <v>0</v>
      </c>
      <c r="R179" s="90">
        <f>[1]!s_stmnote_bank_722($C$6,R6,1,2,1000000)</f>
        <v>32049</v>
      </c>
      <c r="S179" s="90">
        <f>[1]!s_stmnote_bank_722($C$6,S6,1,2,1000000)</f>
        <v>0</v>
      </c>
      <c r="T179" s="90">
        <f>[1]!s_stmnote_bank_722($C$6,T6,1,2,1000000)</f>
        <v>69229</v>
      </c>
      <c r="U179" s="90">
        <f>[1]!s_stmnote_bank_722($C$6,U6,1,2,1000000)</f>
        <v>0</v>
      </c>
      <c r="V179" s="90">
        <f>[1]!s_stmnote_bank_722($C$6,V6,1,2,1000000)</f>
        <v>44829</v>
      </c>
      <c r="W179" s="90">
        <f>[1]!s_stmnote_bank_722($C$6,W6,1,2,1000000)</f>
        <v>0</v>
      </c>
      <c r="X179" s="90">
        <f>[1]!s_stmnote_bank_722($C$6,X6,1,2,1000000)</f>
        <v>96736</v>
      </c>
      <c r="Y179" s="90">
        <f>[1]!s_stmnote_bank_722($C$6,Y6,1,2,1000000)</f>
        <v>0</v>
      </c>
      <c r="Z179" s="90">
        <f>[1]!s_stmnote_bank_722($C$6,Z6,1,2,1000000)</f>
        <v>60990</v>
      </c>
      <c r="AA179" s="90">
        <f>[1]!s_stmnote_bank_722($C$6,AA6,1,2,1000000)</f>
        <v>0</v>
      </c>
      <c r="AB179" s="90">
        <f>[1]!s_stmnote_bank_722($C$6,AB6,1,2,1000000)</f>
        <v>125775</v>
      </c>
      <c r="AC179" s="90">
        <f>[1]!s_stmnote_bank_722($C$6,AC6,1,2,1000000)</f>
        <v>0</v>
      </c>
      <c r="AD179" s="90">
        <f>[1]!s_stmnote_bank_722($C$6,AD6,1,2,1000000)</f>
        <v>66741</v>
      </c>
      <c r="AE179" s="90">
        <f>[1]!s_stmnote_bank_722($C$6,AE6,1,2,1000000)</f>
        <v>0</v>
      </c>
      <c r="AF179" s="90">
        <f>[1]!s_stmnote_bank_722($C$6,AF6,1,2,1000000)</f>
        <v>140608</v>
      </c>
      <c r="AG179" s="90">
        <f>[1]!s_stmnote_bank_722($C$6,AG6,1,2,1000000)</f>
        <v>0</v>
      </c>
      <c r="AH179" s="90">
        <f>[1]!s_stmnote_bank_722($C$6,AH6,1,2,1000000)</f>
        <v>78055</v>
      </c>
      <c r="AI179" s="90">
        <f>[1]!s_stmnote_bank_722($C$6,AI6,1,2,1000000)</f>
        <v>0</v>
      </c>
      <c r="AJ179" s="90">
        <f>[1]!s_stmnote_bank_722($C$6,AJ6,1,2,1000000)</f>
        <v>162346</v>
      </c>
      <c r="AK179" s="90">
        <f>[1]!s_stmnote_bank_722($C$6,AK6,1,2,1000000)</f>
        <v>0</v>
      </c>
      <c r="AL179" s="90">
        <f>[1]!s_stmnote_bank_722($C$6,AL6,1,2,1000000)</f>
        <v>82958</v>
      </c>
      <c r="AM179" s="90">
        <f>[1]!s_stmnote_bank_722($C$6,AM6,1,2,1000000)</f>
        <v>0</v>
      </c>
      <c r="AN179" s="90">
        <f>[1]!s_stmnote_bank_722($C$6,AN6,1,2,1000000)</f>
        <v>171894</v>
      </c>
      <c r="AO179" s="90">
        <f>[1]!s_stmnote_bank_722($C$6,AO6,1,2,1000000)</f>
        <v>0</v>
      </c>
      <c r="AP179" s="90">
        <f>[1]!s_stmnote_bank_722($C$6,AP6,1,2,1000000)</f>
        <v>76150</v>
      </c>
      <c r="AQ179" s="90">
        <f>[1]!s_stmnote_bank_722($C$6,AQ6,1,2,1000000)</f>
        <v>0</v>
      </c>
      <c r="AR179" s="90">
        <f>[1]!s_stmnote_bank_722($C$6,AR6,1,2,1000000)</f>
        <v>156658</v>
      </c>
      <c r="AS179" s="90">
        <f>[1]!s_stmnote_bank_722($C$6,AS6,1,2,1000000)</f>
        <v>0</v>
      </c>
      <c r="AT179" s="90">
        <f>[1]!s_stmnote_bank_722($C$6,AT6,1,2,1000000)</f>
        <v>87103</v>
      </c>
    </row>
    <row r="180" spans="2:46">
      <c r="B180" s="132"/>
      <c r="C180" s="139" t="s">
        <v>275</v>
      </c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56"/>
      <c r="AB180" s="556">
        <v>138159</v>
      </c>
      <c r="AC180" s="556"/>
      <c r="AD180" s="556"/>
      <c r="AE180" s="556"/>
      <c r="AF180" s="556">
        <v>148514</v>
      </c>
      <c r="AG180" s="556"/>
      <c r="AH180" s="556">
        <v>77490</v>
      </c>
      <c r="AI180" s="556"/>
      <c r="AJ180" s="556">
        <v>159262</v>
      </c>
      <c r="AK180" s="556"/>
      <c r="AL180" s="556">
        <v>82664</v>
      </c>
      <c r="AM180" s="556"/>
      <c r="AN180" s="556">
        <v>170833</v>
      </c>
      <c r="AO180" s="556"/>
      <c r="AP180" s="556">
        <v>87675</v>
      </c>
      <c r="AQ180" s="556"/>
      <c r="AR180" s="556">
        <v>177298</v>
      </c>
      <c r="AS180" s="556"/>
      <c r="AT180" s="556">
        <v>90927</v>
      </c>
    </row>
    <row r="181" spans="2:46">
      <c r="B181" s="132"/>
      <c r="C181" s="137" t="s">
        <v>276</v>
      </c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  <c r="AS181" s="85"/>
      <c r="AT181" s="85"/>
    </row>
    <row r="182" spans="2:46">
      <c r="B182" s="132"/>
      <c r="C182" s="137" t="s">
        <v>277</v>
      </c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5"/>
      <c r="AT182" s="85"/>
    </row>
    <row r="183" spans="2:46">
      <c r="B183" s="132"/>
      <c r="C183" s="140" t="s">
        <v>278</v>
      </c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</row>
    <row r="184" spans="2:46">
      <c r="B184" s="132"/>
      <c r="C184" s="138" t="s">
        <v>279</v>
      </c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141"/>
      <c r="AD184" s="141"/>
      <c r="AE184" s="141"/>
      <c r="AF184" s="141"/>
      <c r="AG184" s="141"/>
      <c r="AH184" s="141"/>
      <c r="AI184" s="141"/>
      <c r="AJ184" s="141"/>
      <c r="AK184" s="141"/>
      <c r="AL184" s="141"/>
      <c r="AM184" s="141"/>
      <c r="AN184" s="141"/>
      <c r="AO184" s="141"/>
      <c r="AP184" s="141"/>
      <c r="AQ184" s="141"/>
      <c r="AR184" s="141"/>
      <c r="AS184" s="141"/>
      <c r="AT184" s="141"/>
    </row>
    <row r="185" spans="2:46">
      <c r="B185" s="132"/>
      <c r="C185" s="139" t="s">
        <v>280</v>
      </c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57"/>
      <c r="AB185" s="557">
        <v>41766</v>
      </c>
      <c r="AC185" s="557"/>
      <c r="AD185" s="557"/>
      <c r="AE185" s="557"/>
      <c r="AF185" s="557">
        <v>45487</v>
      </c>
      <c r="AG185" s="557"/>
      <c r="AH185" s="557">
        <v>23695</v>
      </c>
      <c r="AI185" s="557"/>
      <c r="AJ185" s="557">
        <v>48384</v>
      </c>
      <c r="AK185" s="557"/>
      <c r="AL185" s="557">
        <v>24538</v>
      </c>
      <c r="AM185" s="557"/>
      <c r="AN185" s="557">
        <v>47867</v>
      </c>
      <c r="AO185" s="557"/>
      <c r="AP185" s="557">
        <v>21730</v>
      </c>
      <c r="AQ185" s="557"/>
      <c r="AR185" s="557">
        <v>44678</v>
      </c>
      <c r="AS185" s="557"/>
      <c r="AT185" s="557">
        <v>23018</v>
      </c>
    </row>
    <row r="186" spans="2:46">
      <c r="B186" s="132"/>
      <c r="C186" s="135" t="s">
        <v>281</v>
      </c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  <c r="T186" s="559"/>
      <c r="U186" s="559"/>
      <c r="V186" s="559"/>
      <c r="W186" s="559"/>
      <c r="X186" s="559"/>
      <c r="Y186" s="559"/>
      <c r="Z186" s="559"/>
      <c r="AA186" s="559"/>
      <c r="AB186" s="559">
        <v>21662</v>
      </c>
      <c r="AC186" s="559"/>
      <c r="AD186" s="559"/>
      <c r="AE186" s="559"/>
      <c r="AF186" s="559">
        <v>24470</v>
      </c>
      <c r="AG186" s="559"/>
      <c r="AH186" s="559">
        <v>13675</v>
      </c>
      <c r="AI186" s="559"/>
      <c r="AJ186" s="559">
        <v>26745</v>
      </c>
      <c r="AK186" s="559"/>
      <c r="AL186" s="559">
        <v>18231</v>
      </c>
      <c r="AM186" s="559"/>
      <c r="AN186" s="559">
        <v>36538</v>
      </c>
      <c r="AO186" s="559"/>
      <c r="AP186" s="559">
        <v>15074</v>
      </c>
      <c r="AQ186" s="559"/>
      <c r="AR186" s="559">
        <v>31285.000000000004</v>
      </c>
      <c r="AS186" s="559"/>
      <c r="AT186" s="559">
        <v>26365</v>
      </c>
    </row>
    <row r="187" spans="2:46">
      <c r="B187" s="132"/>
      <c r="C187" s="137" t="s">
        <v>282</v>
      </c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  <c r="AI187" s="143"/>
      <c r="AJ187" s="143"/>
      <c r="AK187" s="143"/>
      <c r="AL187" s="143"/>
      <c r="AM187" s="143"/>
      <c r="AN187" s="143"/>
      <c r="AO187" s="143"/>
      <c r="AP187" s="143"/>
      <c r="AQ187" s="143"/>
      <c r="AR187" s="143"/>
      <c r="AS187" s="143"/>
    </row>
    <row r="188" spans="2:46">
      <c r="B188" s="132"/>
      <c r="C188" s="137" t="s">
        <v>283</v>
      </c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85"/>
      <c r="AO188" s="85"/>
      <c r="AP188" s="85"/>
      <c r="AQ188" s="85"/>
      <c r="AR188" s="85"/>
      <c r="AS188" s="85"/>
    </row>
    <row r="189" spans="2:46">
      <c r="B189" s="132"/>
      <c r="C189" s="138" t="s">
        <v>284</v>
      </c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</row>
    <row r="190" spans="2:46" ht="13.5" thickBot="1">
      <c r="B190" s="132"/>
      <c r="C190" s="144" t="s">
        <v>285</v>
      </c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  <c r="AC190" s="145"/>
      <c r="AD190" s="145"/>
      <c r="AE190" s="145"/>
      <c r="AF190" s="145"/>
      <c r="AG190" s="145"/>
      <c r="AH190" s="145"/>
      <c r="AI190" s="145"/>
      <c r="AJ190" s="145"/>
      <c r="AK190" s="145"/>
      <c r="AL190" s="145"/>
      <c r="AM190" s="145"/>
      <c r="AN190" s="145"/>
      <c r="AO190" s="145"/>
      <c r="AP190" s="145"/>
      <c r="AQ190" s="145"/>
      <c r="AR190" s="145"/>
      <c r="AS190" s="145"/>
    </row>
    <row r="191" spans="2:46" s="81" customFormat="1" ht="13.5">
      <c r="B191" s="159"/>
      <c r="C191" s="79" t="s">
        <v>90</v>
      </c>
      <c r="D191" s="80">
        <v>0</v>
      </c>
      <c r="E191" s="80">
        <v>0</v>
      </c>
      <c r="F191" s="80">
        <v>0</v>
      </c>
      <c r="G191" s="80">
        <v>0</v>
      </c>
      <c r="H191" s="80">
        <v>0</v>
      </c>
      <c r="I191" s="80">
        <v>0</v>
      </c>
      <c r="J191" s="80">
        <v>0</v>
      </c>
      <c r="K191" s="80">
        <v>0</v>
      </c>
      <c r="L191" s="80">
        <v>0</v>
      </c>
      <c r="M191" s="80">
        <v>0</v>
      </c>
      <c r="N191" s="80">
        <v>0</v>
      </c>
      <c r="O191" s="80">
        <v>0</v>
      </c>
      <c r="P191" s="80">
        <v>0</v>
      </c>
      <c r="Q191" s="80">
        <v>0</v>
      </c>
      <c r="R191" s="80">
        <v>0</v>
      </c>
      <c r="S191" s="80">
        <v>0</v>
      </c>
      <c r="T191" s="80">
        <v>0</v>
      </c>
      <c r="U191" s="80">
        <v>0</v>
      </c>
      <c r="V191" s="80">
        <v>0</v>
      </c>
      <c r="W191" s="80">
        <v>0</v>
      </c>
      <c r="X191" s="80">
        <v>0</v>
      </c>
      <c r="Y191" s="80">
        <v>0</v>
      </c>
      <c r="Z191" s="80">
        <v>0</v>
      </c>
      <c r="AA191" s="80">
        <v>0</v>
      </c>
      <c r="AB191" s="80">
        <v>0</v>
      </c>
      <c r="AC191" s="80">
        <v>0</v>
      </c>
      <c r="AD191" s="80">
        <v>0</v>
      </c>
      <c r="AE191" s="80">
        <v>0</v>
      </c>
      <c r="AF191" s="80">
        <v>0</v>
      </c>
      <c r="AG191" s="80">
        <v>0</v>
      </c>
      <c r="AH191" s="80">
        <f>IF(AH175=0,0,AH174-AH175-AH180-AH185-AH186-AH190)</f>
        <v>0</v>
      </c>
      <c r="AI191" s="80">
        <f t="shared" ref="AI191:AQ191" si="51">IF(AI175=0,0,AI174-AI175-AI180-AI185-AI186-AI190)</f>
        <v>0</v>
      </c>
      <c r="AJ191" s="80">
        <f t="shared" si="51"/>
        <v>0</v>
      </c>
      <c r="AK191" s="80">
        <f t="shared" si="51"/>
        <v>0</v>
      </c>
      <c r="AL191" s="80">
        <f>IF(AL175=0,0,AL174-AL175-AL180-AL185-AL186-AL190)</f>
        <v>0</v>
      </c>
      <c r="AM191" s="80">
        <f t="shared" si="51"/>
        <v>0</v>
      </c>
      <c r="AN191" s="80">
        <f t="shared" si="51"/>
        <v>0</v>
      </c>
      <c r="AO191" s="80">
        <f t="shared" si="51"/>
        <v>0</v>
      </c>
      <c r="AP191" s="80">
        <f t="shared" si="51"/>
        <v>0</v>
      </c>
      <c r="AQ191" s="80">
        <f t="shared" si="51"/>
        <v>0</v>
      </c>
      <c r="AR191" s="80">
        <f>IF(AR175=0,0,AR174-AR175-AR180-AR185-AR186-AR190)</f>
        <v>-3.637978807091713E-12</v>
      </c>
      <c r="AS191" s="80">
        <v>0</v>
      </c>
    </row>
    <row r="192" spans="2:46">
      <c r="B192" s="131"/>
      <c r="C192" s="126"/>
      <c r="AL192" s="53"/>
    </row>
    <row r="193" spans="2:46" ht="13.5" thickBot="1">
      <c r="B193" s="140"/>
      <c r="C193" s="146"/>
      <c r="T193" s="53"/>
      <c r="U193" s="53"/>
      <c r="V193" s="53"/>
      <c r="W193" s="53"/>
      <c r="X193" s="53"/>
      <c r="Y193" s="53"/>
      <c r="Z193" s="53"/>
      <c r="AA193" s="53"/>
      <c r="AB193" s="53">
        <f>AB195+AB203+AB204</f>
        <v>-303611</v>
      </c>
      <c r="AC193" s="53"/>
      <c r="AD193" s="53"/>
      <c r="AE193" s="53"/>
      <c r="AF193" s="53">
        <f>AF195+AF203+AF204</f>
        <v>-323776</v>
      </c>
      <c r="AG193" s="53"/>
      <c r="AH193" s="53">
        <f>AH195+AH203+AH204</f>
        <v>-175006</v>
      </c>
      <c r="AI193" s="53"/>
      <c r="AJ193" s="53">
        <f>AJ195+AJ203+AJ204</f>
        <v>-356357</v>
      </c>
      <c r="AK193" s="53"/>
      <c r="AL193" s="53">
        <f>AL195+AL203+AL204</f>
        <v>-185208</v>
      </c>
      <c r="AM193" s="53"/>
      <c r="AN193" s="53">
        <f>AN195+AN203+AN204</f>
        <v>-363912</v>
      </c>
      <c r="AO193" s="53"/>
      <c r="AP193" s="53">
        <f>AP195+AP203+AP204</f>
        <v>-160948</v>
      </c>
      <c r="AQ193" s="53"/>
      <c r="AR193" s="53">
        <f>AR195+AR203+AR204</f>
        <v>-319634</v>
      </c>
      <c r="AS193" s="53"/>
    </row>
    <row r="194" spans="2:46" ht="13.5">
      <c r="B194" s="131"/>
      <c r="C194" s="147" t="s">
        <v>136</v>
      </c>
      <c r="D194" s="84">
        <f>D71</f>
        <v>-109823</v>
      </c>
      <c r="E194" s="84">
        <f t="shared" ref="E194:AR194" si="52">E71</f>
        <v>-30374</v>
      </c>
      <c r="F194" s="84">
        <f t="shared" si="52"/>
        <v>-61589</v>
      </c>
      <c r="G194" s="84">
        <f t="shared" si="52"/>
        <v>-96550</v>
      </c>
      <c r="H194" s="84">
        <f t="shared" si="52"/>
        <v>-132822</v>
      </c>
      <c r="I194" s="84">
        <f t="shared" si="52"/>
        <v>-39322</v>
      </c>
      <c r="J194" s="84">
        <f t="shared" si="52"/>
        <v>-83226</v>
      </c>
      <c r="K194" s="84">
        <f t="shared" si="52"/>
        <v>-130859</v>
      </c>
      <c r="L194" s="84">
        <f t="shared" si="52"/>
        <v>-177537</v>
      </c>
      <c r="M194" s="84">
        <f t="shared" si="52"/>
        <v>-42318</v>
      </c>
      <c r="N194" s="84">
        <f t="shared" si="52"/>
        <v>-83239</v>
      </c>
      <c r="O194" s="84">
        <f t="shared" si="52"/>
        <v>-122570</v>
      </c>
      <c r="P194" s="84">
        <f t="shared" si="52"/>
        <v>-160057</v>
      </c>
      <c r="Q194" s="84">
        <f t="shared" si="52"/>
        <v>-37635</v>
      </c>
      <c r="R194" s="84">
        <f t="shared" si="52"/>
        <v>-76553</v>
      </c>
      <c r="S194" s="84">
        <f t="shared" si="52"/>
        <v>-117155</v>
      </c>
      <c r="T194" s="84">
        <f t="shared" si="52"/>
        <v>-159013</v>
      </c>
      <c r="U194" s="84">
        <f t="shared" si="52"/>
        <v>-45517</v>
      </c>
      <c r="V194" s="84">
        <f t="shared" si="52"/>
        <v>-98215</v>
      </c>
      <c r="W194" s="84">
        <f t="shared" si="52"/>
        <v>-159100</v>
      </c>
      <c r="X194" s="84">
        <f t="shared" si="52"/>
        <v>-226816</v>
      </c>
      <c r="Y194" s="84">
        <f t="shared" si="52"/>
        <v>-75532</v>
      </c>
      <c r="Z194" s="84">
        <f t="shared" si="52"/>
        <v>-150464</v>
      </c>
      <c r="AA194" s="84">
        <f t="shared" si="52"/>
        <v>-225948</v>
      </c>
      <c r="AB194" s="84">
        <f t="shared" si="52"/>
        <v>-303611</v>
      </c>
      <c r="AC194" s="84">
        <f t="shared" si="52"/>
        <v>-77586</v>
      </c>
      <c r="AD194" s="84">
        <f t="shared" si="52"/>
        <v>-156618</v>
      </c>
      <c r="AE194" s="84">
        <f t="shared" si="52"/>
        <v>-239133</v>
      </c>
      <c r="AF194" s="84">
        <f>AF71</f>
        <v>-323776</v>
      </c>
      <c r="AG194" s="84">
        <f t="shared" si="52"/>
        <v>-87320</v>
      </c>
      <c r="AH194" s="84">
        <f>AH71</f>
        <v>-175006</v>
      </c>
      <c r="AI194" s="84">
        <f t="shared" si="52"/>
        <v>-264717</v>
      </c>
      <c r="AJ194" s="84">
        <f>AJ71</f>
        <v>-356357</v>
      </c>
      <c r="AK194" s="84">
        <f t="shared" si="52"/>
        <v>-91553</v>
      </c>
      <c r="AL194" s="84">
        <f t="shared" si="52"/>
        <v>-185208</v>
      </c>
      <c r="AM194" s="84">
        <f t="shared" si="52"/>
        <v>-277043</v>
      </c>
      <c r="AN194" s="84">
        <f t="shared" si="52"/>
        <v>-363912</v>
      </c>
      <c r="AO194" s="84">
        <f t="shared" si="52"/>
        <v>-81665</v>
      </c>
      <c r="AP194" s="84">
        <f t="shared" si="52"/>
        <v>-160948</v>
      </c>
      <c r="AQ194" s="84">
        <f t="shared" si="52"/>
        <v>-239336</v>
      </c>
      <c r="AR194" s="84">
        <f t="shared" si="52"/>
        <v>-319634</v>
      </c>
      <c r="AS194" s="84">
        <f t="shared" ref="AS194:AT194" si="53">AS71</f>
        <v>-82017</v>
      </c>
      <c r="AT194" s="84">
        <f t="shared" si="53"/>
        <v>-167431</v>
      </c>
    </row>
    <row r="195" spans="2:46">
      <c r="B195" s="131"/>
      <c r="C195" s="135" t="s">
        <v>286</v>
      </c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160">
        <f t="shared" ref="P195:AO195" si="54">P196+P199</f>
        <v>-143823</v>
      </c>
      <c r="Q195" s="160">
        <f t="shared" si="54"/>
        <v>0</v>
      </c>
      <c r="R195" s="160">
        <f t="shared" si="54"/>
        <v>-67181</v>
      </c>
      <c r="S195" s="160">
        <f t="shared" si="54"/>
        <v>0</v>
      </c>
      <c r="T195" s="160">
        <f t="shared" si="54"/>
        <v>-138565</v>
      </c>
      <c r="U195" s="160">
        <f t="shared" si="54"/>
        <v>0</v>
      </c>
      <c r="V195" s="160">
        <f t="shared" si="54"/>
        <v>-82781</v>
      </c>
      <c r="W195" s="160">
        <f t="shared" si="54"/>
        <v>0</v>
      </c>
      <c r="X195" s="160">
        <f t="shared" si="54"/>
        <v>-185129</v>
      </c>
      <c r="Y195" s="160">
        <f t="shared" si="54"/>
        <v>0</v>
      </c>
      <c r="Z195" s="160">
        <f t="shared" si="54"/>
        <v>-117041</v>
      </c>
      <c r="AA195" s="160">
        <f t="shared" si="54"/>
        <v>0</v>
      </c>
      <c r="AB195" s="160">
        <f>AB196+AB199+AB202</f>
        <v>-249422</v>
      </c>
      <c r="AC195" s="160">
        <f t="shared" si="54"/>
        <v>0</v>
      </c>
      <c r="AD195" s="160">
        <f t="shared" si="54"/>
        <v>-129058</v>
      </c>
      <c r="AE195" s="160">
        <f t="shared" si="54"/>
        <v>0</v>
      </c>
      <c r="AF195" s="160">
        <f>AF196+AF199+AF202</f>
        <v>-273797</v>
      </c>
      <c r="AG195" s="160">
        <f t="shared" si="54"/>
        <v>0</v>
      </c>
      <c r="AH195" s="160">
        <f>AH196+AH199+AH202</f>
        <v>-146493</v>
      </c>
      <c r="AI195" s="160">
        <f t="shared" si="54"/>
        <v>0</v>
      </c>
      <c r="AJ195" s="160">
        <f>AJ196+AJ199+AJ202</f>
        <v>-298941</v>
      </c>
      <c r="AK195" s="160">
        <f t="shared" si="54"/>
        <v>0</v>
      </c>
      <c r="AL195" s="160">
        <f>AL196+AL199+AL202</f>
        <v>-151971</v>
      </c>
      <c r="AM195" s="160">
        <f t="shared" si="54"/>
        <v>0</v>
      </c>
      <c r="AN195" s="160">
        <f>AN196+AN199+AN202</f>
        <v>-298010</v>
      </c>
      <c r="AO195" s="160">
        <f t="shared" si="54"/>
        <v>0</v>
      </c>
      <c r="AP195" s="160">
        <f>AP196+AP199+AP202</f>
        <v>-129967</v>
      </c>
      <c r="AQ195" s="160">
        <f>AQ196+AQ199</f>
        <v>0</v>
      </c>
      <c r="AR195" s="160">
        <f>AR196+AR199+AR202</f>
        <v>-257850</v>
      </c>
      <c r="AS195" s="160">
        <f>AS196+AS199+AS202</f>
        <v>0</v>
      </c>
      <c r="AT195" s="160">
        <f>AT196+AT199+AT202</f>
        <v>-127754</v>
      </c>
    </row>
    <row r="196" spans="2:46" s="55" customFormat="1">
      <c r="B196" s="131"/>
      <c r="C196" s="161" t="s">
        <v>287</v>
      </c>
      <c r="P196" s="162">
        <f t="shared" ref="P196:AO196" si="55">P197+P198</f>
        <v>-24024</v>
      </c>
      <c r="Q196" s="162">
        <f t="shared" si="55"/>
        <v>0</v>
      </c>
      <c r="R196" s="162">
        <f t="shared" si="55"/>
        <v>-13742</v>
      </c>
      <c r="S196" s="162">
        <f t="shared" si="55"/>
        <v>0</v>
      </c>
      <c r="T196" s="162">
        <f t="shared" si="55"/>
        <v>-28805</v>
      </c>
      <c r="U196" s="162">
        <f t="shared" si="55"/>
        <v>0</v>
      </c>
      <c r="V196" s="162">
        <f t="shared" si="55"/>
        <v>-18738</v>
      </c>
      <c r="W196" s="162">
        <f t="shared" si="55"/>
        <v>0</v>
      </c>
      <c r="X196" s="162">
        <f t="shared" si="55"/>
        <v>-39981</v>
      </c>
      <c r="Y196" s="162">
        <f t="shared" si="55"/>
        <v>0</v>
      </c>
      <c r="Z196" s="162">
        <f t="shared" si="55"/>
        <v>-20866</v>
      </c>
      <c r="AA196" s="162">
        <f t="shared" si="55"/>
        <v>0</v>
      </c>
      <c r="AB196" s="162">
        <f t="shared" si="55"/>
        <v>-40033</v>
      </c>
      <c r="AC196" s="162">
        <f t="shared" si="55"/>
        <v>0</v>
      </c>
      <c r="AD196" s="162">
        <f t="shared" si="55"/>
        <v>-18143</v>
      </c>
      <c r="AE196" s="162">
        <f t="shared" si="55"/>
        <v>0</v>
      </c>
      <c r="AF196" s="162">
        <f t="shared" si="55"/>
        <v>-38338</v>
      </c>
      <c r="AG196" s="162">
        <f t="shared" si="55"/>
        <v>0</v>
      </c>
      <c r="AH196" s="162">
        <f t="shared" si="55"/>
        <v>-19602</v>
      </c>
      <c r="AI196" s="162">
        <f t="shared" si="55"/>
        <v>0</v>
      </c>
      <c r="AJ196" s="162">
        <f t="shared" si="55"/>
        <v>-40623</v>
      </c>
      <c r="AK196" s="162">
        <f t="shared" si="55"/>
        <v>0</v>
      </c>
      <c r="AL196" s="162">
        <f t="shared" si="55"/>
        <v>-20141</v>
      </c>
      <c r="AM196" s="162">
        <f t="shared" si="55"/>
        <v>0</v>
      </c>
      <c r="AN196" s="162">
        <f t="shared" si="55"/>
        <v>-40609</v>
      </c>
      <c r="AO196" s="162">
        <f t="shared" si="55"/>
        <v>0</v>
      </c>
      <c r="AP196" s="162">
        <f>AP197+AP198</f>
        <v>-19377</v>
      </c>
      <c r="AQ196" s="162">
        <f>AQ197+AQ198</f>
        <v>0</v>
      </c>
      <c r="AR196" s="162">
        <f>AR197+AR198</f>
        <v>-42452</v>
      </c>
      <c r="AS196" s="162">
        <f t="shared" ref="AS196:AT196" si="56">AS197+AS198</f>
        <v>0</v>
      </c>
      <c r="AT196" s="162">
        <f t="shared" si="56"/>
        <v>-24071</v>
      </c>
    </row>
    <row r="197" spans="2:46">
      <c r="B197" s="131"/>
      <c r="C197" s="137" t="s">
        <v>288</v>
      </c>
      <c r="D197" s="85">
        <f>-[1]!s_stmnote_bank_634($C$6,D6,1,2,1000000)</f>
        <v>0</v>
      </c>
      <c r="E197" s="85">
        <f>-[1]!s_stmnote_bank_634($C$6,E6,1,2,1000000)</f>
        <v>0</v>
      </c>
      <c r="F197" s="85">
        <f>-[1]!s_stmnote_bank_634($C$6,F6,1,2,1000000)</f>
        <v>0</v>
      </c>
      <c r="G197" s="85">
        <f>-[1]!s_stmnote_bank_634($C$6,G6,1,2,1000000)</f>
        <v>0</v>
      </c>
      <c r="H197" s="85">
        <f>-[1]!s_stmnote_bank_634($C$6,H6,1,2,1000000)</f>
        <v>-21607</v>
      </c>
      <c r="I197" s="85">
        <f>-[1]!s_stmnote_bank_634($C$6,I6,1,2,1000000)</f>
        <v>0</v>
      </c>
      <c r="J197" s="85">
        <f>-[1]!s_stmnote_bank_634($C$6,J6,1,2,1000000)</f>
        <v>-12021</v>
      </c>
      <c r="K197" s="85">
        <f>-[1]!s_stmnote_bank_634($C$6,K6,1,2,1000000)</f>
        <v>0</v>
      </c>
      <c r="L197" s="85">
        <f>-[1]!s_stmnote_bank_634($C$6,L6,1,2,1000000)</f>
        <v>-24721</v>
      </c>
      <c r="M197" s="85">
        <f>-[1]!s_stmnote_bank_634($C$6,M6,1,2,1000000)</f>
        <v>0</v>
      </c>
      <c r="N197" s="85">
        <f>-[1]!s_stmnote_bank_634($C$6,N6,1,2,1000000)</f>
        <v>-8232</v>
      </c>
      <c r="O197" s="85">
        <f>-[1]!s_stmnote_bank_634($C$6,O6,1,2,1000000)</f>
        <v>0</v>
      </c>
      <c r="P197" s="85">
        <f>-[1]!s_stmnote_bank_634($C$6,P6,1,2,1000000)</f>
        <v>-18456</v>
      </c>
      <c r="Q197" s="85">
        <f>-[1]!s_stmnote_bank_634($C$6,Q6,1,2,1000000)</f>
        <v>0</v>
      </c>
      <c r="R197" s="85">
        <f>-[1]!s_stmnote_bank_634($C$6,R6,1,2,1000000)</f>
        <v>-10287</v>
      </c>
      <c r="S197" s="85">
        <f>-[1]!s_stmnote_bank_634($C$6,S6,1,2,1000000)</f>
        <v>0</v>
      </c>
      <c r="T197" s="85">
        <f>-[1]!s_stmnote_bank_634($C$6,T6,1,2,1000000)</f>
        <v>-21595</v>
      </c>
      <c r="U197" s="85">
        <f>-[1]!s_stmnote_bank_634($C$6,U6,1,2,1000000)</f>
        <v>0</v>
      </c>
      <c r="V197" s="85">
        <f>-[1]!s_stmnote_bank_634($C$6,V6,1,2,1000000)</f>
        <v>-13466</v>
      </c>
      <c r="W197" s="85">
        <f>-[1]!s_stmnote_bank_634($C$6,W6,1,2,1000000)</f>
        <v>0</v>
      </c>
      <c r="X197" s="85">
        <f>-[1]!s_stmnote_bank_634($C$6,X6,1,2,1000000)</f>
        <v>-29318</v>
      </c>
      <c r="Y197" s="85">
        <f>-[1]!s_stmnote_bank_634($C$6,Y6,1,2,1000000)</f>
        <v>0</v>
      </c>
      <c r="Z197" s="85">
        <f>-[1]!s_stmnote_bank_634($C$6,Z6,1,2,1000000)</f>
        <v>-15276</v>
      </c>
      <c r="AA197" s="85">
        <f>-[1]!s_stmnote_bank_634($C$6,AA6,1,2,1000000)</f>
        <v>0</v>
      </c>
      <c r="AB197" s="85">
        <f>-[1]!s_stmnote_bank_634($C$6,AB6,1,2,1000000)</f>
        <v>-30046</v>
      </c>
      <c r="AC197" s="85">
        <f>-[1]!s_stmnote_bank_634($C$6,AC6,1,2,1000000)</f>
        <v>0</v>
      </c>
      <c r="AD197" s="85">
        <f>-[1]!s_stmnote_bank_634($C$6,AD6,1,2,1000000)</f>
        <v>-13269</v>
      </c>
      <c r="AE197" s="85">
        <f>-[1]!s_stmnote_bank_634($C$6,AE6,1,2,1000000)</f>
        <v>0</v>
      </c>
      <c r="AF197" s="85">
        <f>-[1]!s_stmnote_bank_634($C$6,AF6,1,2,1000000)</f>
        <v>-28454</v>
      </c>
      <c r="AG197" s="85">
        <f>-[1]!s_stmnote_bank_634($C$6,AG6,1,2,1000000)</f>
        <v>0</v>
      </c>
      <c r="AH197" s="85">
        <f>-[1]!s_stmnote_bank_634($C$6,AH6,1,2,1000000)</f>
        <v>-14460</v>
      </c>
      <c r="AI197" s="85">
        <f>-[1]!s_stmnote_bank_634($C$6,AI6,1,2,1000000)</f>
        <v>0</v>
      </c>
      <c r="AJ197" s="85">
        <f>-[1]!s_stmnote_bank_634($C$6,AJ6,1,2,1000000)</f>
        <v>-30297</v>
      </c>
      <c r="AK197" s="85">
        <f>-[1]!s_stmnote_bank_634($C$6,AK6,1,2,1000000)</f>
        <v>0</v>
      </c>
      <c r="AL197" s="85">
        <f>-[1]!s_stmnote_bank_634($C$6,AL6,1,2,1000000)</f>
        <v>-14797</v>
      </c>
      <c r="AM197" s="85">
        <f>-[1]!s_stmnote_bank_634($C$6,AM6,1,2,1000000)</f>
        <v>0</v>
      </c>
      <c r="AN197" s="85">
        <f>-[1]!s_stmnote_bank_634($C$6,AN6,1,2,1000000)</f>
        <v>-30170</v>
      </c>
      <c r="AO197" s="85">
        <f>-[1]!s_stmnote_bank_634($C$6,AO6,1,2,1000000)</f>
        <v>0</v>
      </c>
      <c r="AP197" s="85">
        <f>-[1]!s_stmnote_bank_634($C$6,AP6,1,2,1000000)</f>
        <v>-14238</v>
      </c>
      <c r="AQ197" s="85">
        <f>-[1]!s_stmnote_bank_634($C$6,AQ6,1,2,1000000)</f>
        <v>0</v>
      </c>
      <c r="AR197" s="85">
        <f>-[1]!s_stmnote_bank_634($C$6,AR6,1,2,1000000)</f>
        <v>-31855</v>
      </c>
      <c r="AS197" s="85">
        <f>-[1]!s_stmnote_bank_634($C$6,AS6,1,2,1000000)</f>
        <v>0</v>
      </c>
      <c r="AT197" s="85">
        <f>-[1]!s_stmnote_bank_634($C$6,AT6,1,2,1000000)</f>
        <v>-17032</v>
      </c>
    </row>
    <row r="198" spans="2:46">
      <c r="B198" s="131"/>
      <c r="C198" s="137" t="s">
        <v>289</v>
      </c>
      <c r="D198" s="85">
        <f>-[1]!s_stmnote_bank_632($C$6,D6,1,2,1000000)</f>
        <v>0</v>
      </c>
      <c r="E198" s="85">
        <f>-[1]!s_stmnote_bank_632($C$6,E6,1,2,1000000)</f>
        <v>0</v>
      </c>
      <c r="F198" s="85">
        <f>-[1]!s_stmnote_bank_632($C$6,F6,1,2,1000000)</f>
        <v>0</v>
      </c>
      <c r="G198" s="85">
        <f>-[1]!s_stmnote_bank_632($C$6,G6,1,2,1000000)</f>
        <v>0</v>
      </c>
      <c r="H198" s="85">
        <f>-[1]!s_stmnote_bank_632($C$6,H6,1,2,1000000)</f>
        <v>-9150</v>
      </c>
      <c r="I198" s="85">
        <f>-[1]!s_stmnote_bank_632($C$6,I6,1,2,1000000)</f>
        <v>0</v>
      </c>
      <c r="J198" s="85">
        <f>-[1]!s_stmnote_bank_632($C$6,J6,1,2,1000000)</f>
        <v>-4250</v>
      </c>
      <c r="K198" s="85">
        <f>-[1]!s_stmnote_bank_632($C$6,K6,1,2,1000000)</f>
        <v>0</v>
      </c>
      <c r="L198" s="85">
        <f>-[1]!s_stmnote_bank_632($C$6,L6,1,2,1000000)</f>
        <v>-7590</v>
      </c>
      <c r="M198" s="85">
        <f>-[1]!s_stmnote_bank_632($C$6,M6,1,2,1000000)</f>
        <v>0</v>
      </c>
      <c r="N198" s="85">
        <f>-[1]!s_stmnote_bank_632($C$6,N6,1,2,1000000)</f>
        <v>-2638</v>
      </c>
      <c r="O198" s="85">
        <f>-[1]!s_stmnote_bank_632($C$6,O6,1,2,1000000)</f>
        <v>0</v>
      </c>
      <c r="P198" s="85">
        <f>-[1]!s_stmnote_bank_632($C$6,P6,1,2,1000000)</f>
        <v>-5568</v>
      </c>
      <c r="Q198" s="85">
        <f>-[1]!s_stmnote_bank_632($C$6,Q6,1,2,1000000)</f>
        <v>0</v>
      </c>
      <c r="R198" s="85">
        <f>-[1]!s_stmnote_bank_632($C$6,R6,1,2,1000000)</f>
        <v>-3455</v>
      </c>
      <c r="S198" s="85">
        <f>-[1]!s_stmnote_bank_632($C$6,S6,1,2,1000000)</f>
        <v>0</v>
      </c>
      <c r="T198" s="85">
        <f>-[1]!s_stmnote_bank_632($C$6,T6,1,2,1000000)</f>
        <v>-7210</v>
      </c>
      <c r="U198" s="85">
        <f>-[1]!s_stmnote_bank_632($C$6,U6,1,2,1000000)</f>
        <v>0</v>
      </c>
      <c r="V198" s="85">
        <f>-[1]!s_stmnote_bank_632($C$6,V6,1,2,1000000)</f>
        <v>-5272</v>
      </c>
      <c r="W198" s="85">
        <f>-[1]!s_stmnote_bank_632($C$6,W6,1,2,1000000)</f>
        <v>0</v>
      </c>
      <c r="X198" s="85">
        <f>-[1]!s_stmnote_bank_632($C$6,X6,1,2,1000000)</f>
        <v>-10663</v>
      </c>
      <c r="Y198" s="85">
        <f>-[1]!s_stmnote_bank_632($C$6,Y6,1,2,1000000)</f>
        <v>0</v>
      </c>
      <c r="Z198" s="85">
        <f>-[1]!s_stmnote_bank_632($C$6,Z6,1,2,1000000)</f>
        <v>-5590</v>
      </c>
      <c r="AA198" s="85">
        <f>-[1]!s_stmnote_bank_632($C$6,AA6,1,2,1000000)</f>
        <v>0</v>
      </c>
      <c r="AB198" s="85">
        <f>-[1]!s_stmnote_bank_632($C$6,AB6,1,2,1000000)</f>
        <v>-9987</v>
      </c>
      <c r="AC198" s="85">
        <f>-[1]!s_stmnote_bank_632($C$6,AC6,1,2,1000000)</f>
        <v>0</v>
      </c>
      <c r="AD198" s="85">
        <f>-[1]!s_stmnote_bank_632($C$6,AD6,1,2,1000000)</f>
        <v>-4874</v>
      </c>
      <c r="AE198" s="85">
        <f>-[1]!s_stmnote_bank_632($C$6,AE6,1,2,1000000)</f>
        <v>0</v>
      </c>
      <c r="AF198" s="85">
        <f>-[1]!s_stmnote_bank_632($C$6,AF6,1,2,1000000)</f>
        <v>-9884</v>
      </c>
      <c r="AG198" s="85">
        <f>-[1]!s_stmnote_bank_632($C$6,AG6,1,2,1000000)</f>
        <v>0</v>
      </c>
      <c r="AH198" s="85">
        <f>-[1]!s_stmnote_bank_632($C$6,AH6,1,2,1000000)</f>
        <v>-5142</v>
      </c>
      <c r="AI198" s="85">
        <f>-[1]!s_stmnote_bank_632($C$6,AI6,1,2,1000000)</f>
        <v>0</v>
      </c>
      <c r="AJ198" s="85">
        <f>-[1]!s_stmnote_bank_632($C$6,AJ6,1,2,1000000)</f>
        <v>-10326</v>
      </c>
      <c r="AK198" s="85">
        <f>-[1]!s_stmnote_bank_632($C$6,AK6,1,2,1000000)</f>
        <v>0</v>
      </c>
      <c r="AL198" s="85">
        <f>-[1]!s_stmnote_bank_632($C$6,AL6,1,2,1000000)</f>
        <v>-5344</v>
      </c>
      <c r="AM198" s="85">
        <f>-[1]!s_stmnote_bank_632($C$6,AM6,1,2,1000000)</f>
        <v>0</v>
      </c>
      <c r="AN198" s="85">
        <f>-[1]!s_stmnote_bank_632($C$6,AN6,1,2,1000000)</f>
        <v>-10439</v>
      </c>
      <c r="AO198" s="85">
        <f>-[1]!s_stmnote_bank_632($C$6,AO6,1,2,1000000)</f>
        <v>0</v>
      </c>
      <c r="AP198" s="85">
        <f>-[1]!s_stmnote_bank_632($C$6,AP6,1,2,1000000)</f>
        <v>-5139</v>
      </c>
      <c r="AQ198" s="85">
        <f>-[1]!s_stmnote_bank_632($C$6,AQ6,1,2,1000000)</f>
        <v>0</v>
      </c>
      <c r="AR198" s="85">
        <f>-[1]!s_stmnote_bank_632($C$6,AR6,1,2,1000000)</f>
        <v>-10597</v>
      </c>
      <c r="AS198" s="85">
        <f>-[1]!s_stmnote_bank_632($C$6,AS6,1,2,1000000)</f>
        <v>0</v>
      </c>
      <c r="AT198" s="85">
        <f>-[1]!s_stmnote_bank_632($C$6,AT6,1,2,1000000)</f>
        <v>-7039</v>
      </c>
    </row>
    <row r="199" spans="2:46" s="55" customFormat="1">
      <c r="B199" s="131"/>
      <c r="C199" s="161" t="s">
        <v>290</v>
      </c>
      <c r="D199" s="163"/>
      <c r="E199" s="163"/>
      <c r="F199" s="163"/>
      <c r="G199" s="163"/>
      <c r="H199" s="163">
        <f t="shared" ref="H199:AQ199" si="57">H200+H201</f>
        <v>-80337</v>
      </c>
      <c r="I199" s="163">
        <f t="shared" si="57"/>
        <v>0</v>
      </c>
      <c r="J199" s="163">
        <f t="shared" si="57"/>
        <v>-55204</v>
      </c>
      <c r="K199" s="163">
        <f t="shared" si="57"/>
        <v>0</v>
      </c>
      <c r="L199" s="163">
        <f t="shared" si="57"/>
        <v>-124251</v>
      </c>
      <c r="M199" s="163">
        <f t="shared" si="57"/>
        <v>0</v>
      </c>
      <c r="N199" s="163">
        <f t="shared" si="57"/>
        <v>-64757</v>
      </c>
      <c r="O199" s="163">
        <f t="shared" si="57"/>
        <v>0</v>
      </c>
      <c r="P199" s="163">
        <f t="shared" si="57"/>
        <v>-119799</v>
      </c>
      <c r="Q199" s="163">
        <f t="shared" si="57"/>
        <v>0</v>
      </c>
      <c r="R199" s="163">
        <f t="shared" si="57"/>
        <v>-53439</v>
      </c>
      <c r="S199" s="163">
        <f t="shared" si="57"/>
        <v>0</v>
      </c>
      <c r="T199" s="163">
        <f t="shared" si="57"/>
        <v>-109760</v>
      </c>
      <c r="U199" s="163">
        <f t="shared" si="57"/>
        <v>0</v>
      </c>
      <c r="V199" s="163">
        <f t="shared" si="57"/>
        <v>-64043</v>
      </c>
      <c r="W199" s="163">
        <f t="shared" si="57"/>
        <v>0</v>
      </c>
      <c r="X199" s="163">
        <f t="shared" si="57"/>
        <v>-145148</v>
      </c>
      <c r="Y199" s="163">
        <f t="shared" si="57"/>
        <v>0</v>
      </c>
      <c r="Z199" s="163">
        <f t="shared" si="57"/>
        <v>-96175</v>
      </c>
      <c r="AA199" s="163">
        <f t="shared" si="57"/>
        <v>0</v>
      </c>
      <c r="AB199" s="163">
        <f t="shared" si="57"/>
        <v>-203830</v>
      </c>
      <c r="AC199" s="163">
        <f t="shared" si="57"/>
        <v>0</v>
      </c>
      <c r="AD199" s="163">
        <f t="shared" si="57"/>
        <v>-110915</v>
      </c>
      <c r="AE199" s="163">
        <f t="shared" si="57"/>
        <v>0</v>
      </c>
      <c r="AF199" s="163">
        <f t="shared" si="57"/>
        <v>-228946</v>
      </c>
      <c r="AG199" s="163">
        <f t="shared" si="57"/>
        <v>0</v>
      </c>
      <c r="AH199" s="163">
        <f t="shared" si="57"/>
        <v>-122174</v>
      </c>
      <c r="AI199" s="163">
        <f t="shared" si="57"/>
        <v>0</v>
      </c>
      <c r="AJ199" s="163">
        <f t="shared" si="57"/>
        <v>-248810</v>
      </c>
      <c r="AK199" s="163">
        <f t="shared" si="57"/>
        <v>0</v>
      </c>
      <c r="AL199" s="163">
        <f t="shared" si="57"/>
        <v>-127053</v>
      </c>
      <c r="AM199" s="163">
        <f t="shared" si="57"/>
        <v>0</v>
      </c>
      <c r="AN199" s="163">
        <f t="shared" si="57"/>
        <v>-248330</v>
      </c>
      <c r="AO199" s="163">
        <f t="shared" si="57"/>
        <v>0</v>
      </c>
      <c r="AP199" s="163">
        <f t="shared" si="57"/>
        <v>-105953</v>
      </c>
      <c r="AQ199" s="163">
        <f t="shared" si="57"/>
        <v>0</v>
      </c>
      <c r="AR199" s="163">
        <f>AR200+AR201</f>
        <v>-205666</v>
      </c>
      <c r="AS199" s="163">
        <f t="shared" ref="AS199:AT199" si="58">AS200+AS201</f>
        <v>0</v>
      </c>
      <c r="AT199" s="163">
        <f t="shared" si="58"/>
        <v>-98475</v>
      </c>
    </row>
    <row r="200" spans="2:46">
      <c r="B200" s="131"/>
      <c r="C200" s="137" t="s">
        <v>291</v>
      </c>
      <c r="D200" s="85">
        <f>-[1]!s_stmnote_bank_633($C$6,D6,1,2,1000000)</f>
        <v>0</v>
      </c>
      <c r="E200" s="85">
        <f>-[1]!s_stmnote_bank_633($C$6,E6,1,2,1000000)</f>
        <v>0</v>
      </c>
      <c r="F200" s="85">
        <f>-[1]!s_stmnote_bank_633($C$6,F6,1,2,1000000)</f>
        <v>0</v>
      </c>
      <c r="G200" s="85">
        <f>-[1]!s_stmnote_bank_633($C$6,G6,1,2,1000000)</f>
        <v>0</v>
      </c>
      <c r="H200" s="85">
        <f>-[1]!s_stmnote_bank_633($C$6,H6,1,2,1000000)</f>
        <v>-25445</v>
      </c>
      <c r="I200" s="85">
        <f>-[1]!s_stmnote_bank_633($C$6,I6,1,2,1000000)</f>
        <v>0</v>
      </c>
      <c r="J200" s="85">
        <f>-[1]!s_stmnote_bank_633($C$6,J6,1,2,1000000)</f>
        <v>-18804</v>
      </c>
      <c r="K200" s="85">
        <f>-[1]!s_stmnote_bank_633($C$6,K6,1,2,1000000)</f>
        <v>0</v>
      </c>
      <c r="L200" s="85">
        <f>-[1]!s_stmnote_bank_633($C$6,L6,1,2,1000000)</f>
        <v>-41938</v>
      </c>
      <c r="M200" s="85">
        <f>-[1]!s_stmnote_bank_633($C$6,M6,1,2,1000000)</f>
        <v>0</v>
      </c>
      <c r="N200" s="85">
        <f>-[1]!s_stmnote_bank_633($C$6,N6,1,2,1000000)</f>
        <v>-21377</v>
      </c>
      <c r="O200" s="85">
        <f>-[1]!s_stmnote_bank_633($C$6,O6,1,2,1000000)</f>
        <v>0</v>
      </c>
      <c r="P200" s="85">
        <f>-[1]!s_stmnote_bank_633($C$6,P6,1,2,1000000)</f>
        <v>-39705</v>
      </c>
      <c r="Q200" s="85">
        <f>-[1]!s_stmnote_bank_633($C$6,Q6,1,2,1000000)</f>
        <v>0</v>
      </c>
      <c r="R200" s="85">
        <f>-[1]!s_stmnote_bank_633($C$6,R6,1,2,1000000)</f>
        <v>-18629</v>
      </c>
      <c r="S200" s="85">
        <f>-[1]!s_stmnote_bank_633($C$6,S6,1,2,1000000)</f>
        <v>0</v>
      </c>
      <c r="T200" s="85">
        <f>-[1]!s_stmnote_bank_633($C$6,T6,1,2,1000000)</f>
        <v>-40330</v>
      </c>
      <c r="U200" s="85">
        <f>-[1]!s_stmnote_bank_633($C$6,U6,1,2,1000000)</f>
        <v>0</v>
      </c>
      <c r="V200" s="85">
        <f>-[1]!s_stmnote_bank_633($C$6,V6,1,2,1000000)</f>
        <v>-24365</v>
      </c>
      <c r="W200" s="85">
        <f>-[1]!s_stmnote_bank_633($C$6,W6,1,2,1000000)</f>
        <v>0</v>
      </c>
      <c r="X200" s="85">
        <f>-[1]!s_stmnote_bank_633($C$6,X6,1,2,1000000)</f>
        <v>-56395</v>
      </c>
      <c r="Y200" s="85">
        <f>-[1]!s_stmnote_bank_633($C$6,Y6,1,2,1000000)</f>
        <v>0</v>
      </c>
      <c r="Z200" s="85">
        <f>-[1]!s_stmnote_bank_633($C$6,Z6,1,2,1000000)</f>
        <v>-36878</v>
      </c>
      <c r="AA200" s="85">
        <f>-[1]!s_stmnote_bank_633($C$6,AA6,1,2,1000000)</f>
        <v>0</v>
      </c>
      <c r="AB200" s="85">
        <f>-[1]!s_stmnote_bank_633($C$6,AB6,1,2,1000000)</f>
        <v>-81383</v>
      </c>
      <c r="AC200" s="85">
        <f>-[1]!s_stmnote_bank_633($C$6,AC6,1,2,1000000)</f>
        <v>0</v>
      </c>
      <c r="AD200" s="85">
        <f>-[1]!s_stmnote_bank_633($C$6,AD6,1,2,1000000)</f>
        <v>-46691</v>
      </c>
      <c r="AE200" s="85">
        <f>-[1]!s_stmnote_bank_633($C$6,AE6,1,2,1000000)</f>
        <v>0</v>
      </c>
      <c r="AF200" s="85">
        <f>-[1]!s_stmnote_bank_633($C$6,AF6,1,2,1000000)</f>
        <v>-99468</v>
      </c>
      <c r="AG200" s="85">
        <f>-[1]!s_stmnote_bank_633($C$6,AG6,1,2,1000000)</f>
        <v>0</v>
      </c>
      <c r="AH200" s="85">
        <f>-[1]!s_stmnote_bank_633($C$6,AH6,1,2,1000000)</f>
        <v>-56533</v>
      </c>
      <c r="AI200" s="85">
        <f>-[1]!s_stmnote_bank_633($C$6,AI6,1,2,1000000)</f>
        <v>0</v>
      </c>
      <c r="AJ200" s="85">
        <f>-[1]!s_stmnote_bank_633($C$6,AJ6,1,2,1000000)</f>
        <v>-116431</v>
      </c>
      <c r="AK200" s="85">
        <f>-[1]!s_stmnote_bank_633($C$6,AK6,1,2,1000000)</f>
        <v>0</v>
      </c>
      <c r="AL200" s="85">
        <f>-[1]!s_stmnote_bank_633($C$6,AL6,1,2,1000000)</f>
        <v>-59213</v>
      </c>
      <c r="AM200" s="85">
        <f>-[1]!s_stmnote_bank_633($C$6,AM6,1,2,1000000)</f>
        <v>0</v>
      </c>
      <c r="AN200" s="85">
        <f>-[1]!s_stmnote_bank_633($C$6,AN6,1,2,1000000)</f>
        <v>-115366</v>
      </c>
      <c r="AO200" s="85">
        <f>-[1]!s_stmnote_bank_633($C$6,AO6,1,2,1000000)</f>
        <v>0</v>
      </c>
      <c r="AP200" s="85">
        <f>-[1]!s_stmnote_bank_633($C$6,AP6,1,2,1000000)</f>
        <v>-47091</v>
      </c>
      <c r="AQ200" s="85">
        <f>-[1]!s_stmnote_bank_633($C$6,AQ6,1,2,1000000)</f>
        <v>0</v>
      </c>
      <c r="AR200" s="85">
        <f>-[1]!s_stmnote_bank_633($C$6,AR6,1,2,1000000)</f>
        <v>-91153</v>
      </c>
      <c r="AS200" s="85">
        <f>-[1]!s_stmnote_bank_633($C$6,AS6,1,2,1000000)</f>
        <v>0</v>
      </c>
      <c r="AT200" s="85">
        <f>-[1]!s_stmnote_bank_633($C$6,AT6,1,2,1000000)</f>
        <v>-44418</v>
      </c>
    </row>
    <row r="201" spans="2:46">
      <c r="B201" s="131"/>
      <c r="C201" s="137" t="s">
        <v>292</v>
      </c>
      <c r="D201" s="85">
        <f>-[1]!s_stmnote_bank_631($C$6,D6,1,2,1000000)</f>
        <v>0</v>
      </c>
      <c r="E201" s="85">
        <f>-[1]!s_stmnote_bank_631($C$6,E6,1,2,1000000)</f>
        <v>0</v>
      </c>
      <c r="F201" s="85">
        <f>-[1]!s_stmnote_bank_631($C$6,F6,1,2,1000000)</f>
        <v>0</v>
      </c>
      <c r="G201" s="85">
        <f>-[1]!s_stmnote_bank_631($C$6,G6,1,2,1000000)</f>
        <v>0</v>
      </c>
      <c r="H201" s="85">
        <f>-[1]!s_stmnote_bank_631($C$6,H6,1,2,1000000)</f>
        <v>-54892</v>
      </c>
      <c r="I201" s="85">
        <f>-[1]!s_stmnote_bank_631($C$6,I6,1,2,1000000)</f>
        <v>0</v>
      </c>
      <c r="J201" s="85">
        <f>-[1]!s_stmnote_bank_631($C$6,J6,1,2,1000000)</f>
        <v>-36400</v>
      </c>
      <c r="K201" s="85">
        <f>-[1]!s_stmnote_bank_631($C$6,K6,1,2,1000000)</f>
        <v>0</v>
      </c>
      <c r="L201" s="85">
        <f>-[1]!s_stmnote_bank_631($C$6,L6,1,2,1000000)</f>
        <v>-82313</v>
      </c>
      <c r="M201" s="85">
        <f>-[1]!s_stmnote_bank_631($C$6,M6,1,2,1000000)</f>
        <v>0</v>
      </c>
      <c r="N201" s="85">
        <f>-[1]!s_stmnote_bank_631($C$6,N6,1,2,1000000)</f>
        <v>-43380</v>
      </c>
      <c r="O201" s="85">
        <f>-[1]!s_stmnote_bank_631($C$6,O6,1,2,1000000)</f>
        <v>0</v>
      </c>
      <c r="P201" s="85">
        <f>-[1]!s_stmnote_bank_631($C$6,P6,1,2,1000000)</f>
        <v>-80094</v>
      </c>
      <c r="Q201" s="85">
        <f>-[1]!s_stmnote_bank_631($C$6,Q6,1,2,1000000)</f>
        <v>0</v>
      </c>
      <c r="R201" s="85">
        <f>-[1]!s_stmnote_bank_631($C$6,R6,1,2,1000000)</f>
        <v>-34810</v>
      </c>
      <c r="S201" s="85">
        <f>-[1]!s_stmnote_bank_631($C$6,S6,1,2,1000000)</f>
        <v>0</v>
      </c>
      <c r="T201" s="85">
        <f>-[1]!s_stmnote_bank_631($C$6,T6,1,2,1000000)</f>
        <v>-69430</v>
      </c>
      <c r="U201" s="85">
        <f>-[1]!s_stmnote_bank_631($C$6,U6,1,2,1000000)</f>
        <v>0</v>
      </c>
      <c r="V201" s="85">
        <f>-[1]!s_stmnote_bank_631($C$6,V6,1,2,1000000)</f>
        <v>-39678</v>
      </c>
      <c r="W201" s="85">
        <f>-[1]!s_stmnote_bank_631($C$6,W6,1,2,1000000)</f>
        <v>0</v>
      </c>
      <c r="X201" s="85">
        <f>-[1]!s_stmnote_bank_631($C$6,X6,1,2,1000000)</f>
        <v>-88753</v>
      </c>
      <c r="Y201" s="85">
        <f>-[1]!s_stmnote_bank_631($C$6,Y6,1,2,1000000)</f>
        <v>0</v>
      </c>
      <c r="Z201" s="85">
        <f>-[1]!s_stmnote_bank_631($C$6,Z6,1,2,1000000)</f>
        <v>-59297</v>
      </c>
      <c r="AA201" s="85">
        <f>-[1]!s_stmnote_bank_631($C$6,AA6,1,2,1000000)</f>
        <v>0</v>
      </c>
      <c r="AB201" s="85">
        <f>-[1]!s_stmnote_bank_631($C$6,AB6,1,2,1000000)</f>
        <v>-122447</v>
      </c>
      <c r="AC201" s="85">
        <f>-[1]!s_stmnote_bank_631($C$6,AC6,1,2,1000000)</f>
        <v>0</v>
      </c>
      <c r="AD201" s="85">
        <f>-[1]!s_stmnote_bank_631($C$6,AD6,1,2,1000000)</f>
        <v>-64224</v>
      </c>
      <c r="AE201" s="85">
        <f>-[1]!s_stmnote_bank_631($C$6,AE6,1,2,1000000)</f>
        <v>0</v>
      </c>
      <c r="AF201" s="85">
        <f>-[1]!s_stmnote_bank_631($C$6,AF6,1,2,1000000)</f>
        <v>-129478</v>
      </c>
      <c r="AG201" s="85">
        <f>-[1]!s_stmnote_bank_631($C$6,AG6,1,2,1000000)</f>
        <v>0</v>
      </c>
      <c r="AH201" s="85">
        <f>-[1]!s_stmnote_bank_631($C$6,AH6,1,2,1000000)</f>
        <v>-65641</v>
      </c>
      <c r="AI201" s="85">
        <f>-[1]!s_stmnote_bank_631($C$6,AI6,1,2,1000000)</f>
        <v>0</v>
      </c>
      <c r="AJ201" s="85">
        <f>-[1]!s_stmnote_bank_631($C$6,AJ6,1,2,1000000)</f>
        <v>-132379</v>
      </c>
      <c r="AK201" s="85">
        <f>-[1]!s_stmnote_bank_631($C$6,AK6,1,2,1000000)</f>
        <v>0</v>
      </c>
      <c r="AL201" s="85">
        <f>-[1]!s_stmnote_bank_631($C$6,AL6,1,2,1000000)</f>
        <v>-67840</v>
      </c>
      <c r="AM201" s="85">
        <f>-[1]!s_stmnote_bank_631($C$6,AM6,1,2,1000000)</f>
        <v>0</v>
      </c>
      <c r="AN201" s="85">
        <f>-[1]!s_stmnote_bank_631($C$6,AN6,1,2,1000000)</f>
        <v>-132964</v>
      </c>
      <c r="AO201" s="85">
        <f>-[1]!s_stmnote_bank_631($C$6,AO6,1,2,1000000)</f>
        <v>0</v>
      </c>
      <c r="AP201" s="85">
        <f>-[1]!s_stmnote_bank_631($C$6,AP6,1,2,1000000)</f>
        <v>-58862</v>
      </c>
      <c r="AQ201" s="85">
        <f>-[1]!s_stmnote_bank_631($C$6,AQ6,1,2,1000000)</f>
        <v>0</v>
      </c>
      <c r="AR201" s="85">
        <f>-[1]!s_stmnote_bank_631($C$6,AR6,1,2,1000000)</f>
        <v>-114513</v>
      </c>
      <c r="AS201" s="85">
        <f>-[1]!s_stmnote_bank_631($C$6,AS6,1,2,1000000)</f>
        <v>0</v>
      </c>
      <c r="AT201" s="85">
        <f>-[1]!s_stmnote_bank_631($C$6,AT6,1,2,1000000)</f>
        <v>-54057</v>
      </c>
    </row>
    <row r="202" spans="2:46" ht="13.5">
      <c r="B202" s="131"/>
      <c r="C202" s="251" t="s">
        <v>299</v>
      </c>
      <c r="D202" s="365"/>
      <c r="E202" s="365"/>
      <c r="F202" s="365"/>
      <c r="G202" s="365"/>
      <c r="H202" s="365"/>
      <c r="I202" s="365"/>
      <c r="J202" s="365"/>
      <c r="K202" s="365"/>
      <c r="L202" s="365"/>
      <c r="M202" s="365"/>
      <c r="N202" s="365"/>
      <c r="O202" s="365"/>
      <c r="P202" s="365"/>
      <c r="Q202" s="365"/>
      <c r="R202" s="365"/>
      <c r="S202" s="365"/>
      <c r="T202" s="365"/>
      <c r="U202" s="365"/>
      <c r="V202" s="365"/>
      <c r="W202" s="365"/>
      <c r="X202" s="365"/>
      <c r="Y202" s="365"/>
      <c r="Z202" s="365"/>
      <c r="AA202" s="365"/>
      <c r="AB202" s="365">
        <v>-5559</v>
      </c>
      <c r="AC202" s="365"/>
      <c r="AD202" s="365"/>
      <c r="AE202" s="365"/>
      <c r="AF202" s="365">
        <v>-6513</v>
      </c>
      <c r="AG202" s="365"/>
      <c r="AH202" s="365">
        <v>-4717</v>
      </c>
      <c r="AI202" s="365"/>
      <c r="AJ202" s="365">
        <v>-9508</v>
      </c>
      <c r="AK202" s="365"/>
      <c r="AL202" s="365">
        <v>-4777</v>
      </c>
      <c r="AM202" s="365"/>
      <c r="AN202" s="365">
        <v>-9071</v>
      </c>
      <c r="AO202" s="365"/>
      <c r="AP202" s="365">
        <v>-4637</v>
      </c>
      <c r="AQ202" s="365"/>
      <c r="AR202" s="561">
        <v>-9732</v>
      </c>
      <c r="AS202" s="561"/>
      <c r="AT202" s="561">
        <v>-5208</v>
      </c>
    </row>
    <row r="203" spans="2:46">
      <c r="B203" s="131"/>
      <c r="C203" s="139" t="s">
        <v>293</v>
      </c>
      <c r="D203" s="558"/>
      <c r="E203" s="558"/>
      <c r="F203" s="558"/>
      <c r="G203" s="558"/>
      <c r="H203" s="558"/>
      <c r="I203" s="558"/>
      <c r="J203" s="558"/>
      <c r="K203" s="558"/>
      <c r="L203" s="558"/>
      <c r="M203" s="558"/>
      <c r="N203" s="558"/>
      <c r="O203" s="558"/>
      <c r="P203" s="558"/>
      <c r="Q203" s="558"/>
      <c r="R203" s="558"/>
      <c r="S203" s="558"/>
      <c r="T203" s="558"/>
      <c r="U203" s="558"/>
      <c r="V203" s="558"/>
      <c r="W203" s="558"/>
      <c r="X203" s="558"/>
      <c r="Y203" s="558"/>
      <c r="Z203" s="558"/>
      <c r="AA203" s="558"/>
      <c r="AB203" s="558">
        <v>-10728</v>
      </c>
      <c r="AC203" s="558"/>
      <c r="AD203" s="558"/>
      <c r="AE203" s="558"/>
      <c r="AF203" s="558">
        <v>-11770</v>
      </c>
      <c r="AG203" s="558"/>
      <c r="AH203" s="558">
        <v>-7039</v>
      </c>
      <c r="AI203" s="558"/>
      <c r="AJ203" s="558">
        <v>-14615</v>
      </c>
      <c r="AK203" s="558"/>
      <c r="AL203" s="558">
        <v>-7809</v>
      </c>
      <c r="AM203" s="558"/>
      <c r="AN203" s="558">
        <v>-16101</v>
      </c>
      <c r="AO203" s="558"/>
      <c r="AP203" s="558">
        <v>-8383</v>
      </c>
      <c r="AQ203" s="558"/>
      <c r="AR203" s="558">
        <v>-17470</v>
      </c>
      <c r="AS203" s="558"/>
      <c r="AT203" s="558">
        <v>-9479</v>
      </c>
    </row>
    <row r="204" spans="2:46">
      <c r="B204" s="131"/>
      <c r="C204" s="150" t="s">
        <v>294</v>
      </c>
      <c r="D204" s="558"/>
      <c r="E204" s="558"/>
      <c r="F204" s="558"/>
      <c r="G204" s="558"/>
      <c r="H204" s="558"/>
      <c r="I204" s="558"/>
      <c r="J204" s="558"/>
      <c r="K204" s="558"/>
      <c r="L204" s="558"/>
      <c r="M204" s="558"/>
      <c r="N204" s="558"/>
      <c r="O204" s="558"/>
      <c r="P204" s="558"/>
      <c r="Q204" s="558"/>
      <c r="R204" s="558"/>
      <c r="S204" s="558"/>
      <c r="T204" s="558"/>
      <c r="U204" s="558"/>
      <c r="V204" s="558"/>
      <c r="W204" s="558"/>
      <c r="X204" s="558"/>
      <c r="Y204" s="558"/>
      <c r="Z204" s="558"/>
      <c r="AA204" s="558"/>
      <c r="AB204" s="558">
        <v>-43461</v>
      </c>
      <c r="AC204" s="558"/>
      <c r="AD204" s="558"/>
      <c r="AE204" s="558"/>
      <c r="AF204" s="558">
        <v>-38209</v>
      </c>
      <c r="AG204" s="558"/>
      <c r="AH204" s="558">
        <v>-21474</v>
      </c>
      <c r="AI204" s="558"/>
      <c r="AJ204" s="558">
        <v>-42801</v>
      </c>
      <c r="AK204" s="558"/>
      <c r="AL204" s="558">
        <v>-25428</v>
      </c>
      <c r="AM204" s="558"/>
      <c r="AN204" s="558">
        <v>-49801</v>
      </c>
      <c r="AO204" s="558"/>
      <c r="AP204" s="558">
        <v>-22598</v>
      </c>
      <c r="AQ204" s="558"/>
      <c r="AR204" s="558">
        <v>-44314</v>
      </c>
      <c r="AS204" s="558"/>
      <c r="AT204" s="558">
        <v>-30198</v>
      </c>
    </row>
    <row r="205" spans="2:46">
      <c r="B205" s="131"/>
      <c r="C205" s="137" t="s">
        <v>295</v>
      </c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143"/>
      <c r="AE205" s="143"/>
      <c r="AF205" s="143"/>
      <c r="AG205" s="143"/>
      <c r="AH205" s="143"/>
      <c r="AI205" s="143"/>
      <c r="AJ205" s="143"/>
      <c r="AK205" s="143"/>
      <c r="AL205" s="143"/>
      <c r="AM205" s="143"/>
      <c r="AN205" s="143"/>
      <c r="AO205" s="143"/>
      <c r="AP205" s="143"/>
      <c r="AQ205" s="143"/>
      <c r="AR205" s="143"/>
      <c r="AS205" s="143"/>
      <c r="AT205" s="143"/>
    </row>
    <row r="206" spans="2:46">
      <c r="B206" s="131"/>
      <c r="C206" s="137" t="s">
        <v>296</v>
      </c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  <c r="AI206" s="85"/>
      <c r="AJ206" s="85"/>
      <c r="AK206" s="85"/>
      <c r="AL206" s="85"/>
      <c r="AM206" s="85"/>
      <c r="AN206" s="85"/>
      <c r="AO206" s="85"/>
      <c r="AP206" s="85"/>
      <c r="AQ206" s="85"/>
      <c r="AR206" s="85"/>
      <c r="AS206" s="85"/>
      <c r="AT206" s="85"/>
    </row>
    <row r="207" spans="2:46">
      <c r="B207" s="131"/>
      <c r="C207" s="137" t="s">
        <v>297</v>
      </c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85"/>
      <c r="AS207" s="85"/>
      <c r="AT207" s="85"/>
    </row>
    <row r="208" spans="2:46">
      <c r="B208" s="131"/>
      <c r="C208" s="151" t="s">
        <v>298</v>
      </c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  <c r="AA208" s="152"/>
      <c r="AB208" s="152"/>
      <c r="AC208" s="152"/>
      <c r="AD208" s="152"/>
      <c r="AE208" s="152"/>
      <c r="AF208" s="152"/>
      <c r="AG208" s="152"/>
      <c r="AH208" s="152">
        <v>0</v>
      </c>
      <c r="AI208" s="152"/>
      <c r="AJ208" s="152"/>
      <c r="AK208" s="152"/>
      <c r="AL208" s="152"/>
      <c r="AM208" s="152"/>
      <c r="AN208" s="152"/>
      <c r="AO208" s="152"/>
      <c r="AP208" s="152"/>
      <c r="AQ208" s="152"/>
      <c r="AR208" s="152"/>
      <c r="AS208" s="152"/>
      <c r="AT208" s="152"/>
    </row>
    <row r="209" spans="2:46" ht="13.9" thickBot="1">
      <c r="B209" s="131"/>
      <c r="C209" s="144" t="s">
        <v>137</v>
      </c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  <c r="AD209" s="164"/>
      <c r="AE209" s="164"/>
      <c r="AF209" s="164"/>
      <c r="AG209" s="164"/>
      <c r="AH209" s="164"/>
      <c r="AI209" s="164"/>
      <c r="AJ209" s="164"/>
      <c r="AK209" s="164"/>
      <c r="AL209" s="164"/>
      <c r="AM209" s="164"/>
      <c r="AN209" s="164"/>
      <c r="AO209" s="164"/>
      <c r="AP209" s="164"/>
      <c r="AQ209" s="164"/>
      <c r="AR209" s="164"/>
      <c r="AS209" s="164"/>
      <c r="AT209" s="164"/>
    </row>
    <row r="210" spans="2:46" s="166" customFormat="1" ht="13.5">
      <c r="B210" s="165"/>
      <c r="C210" s="79" t="s">
        <v>90</v>
      </c>
      <c r="D210" s="80">
        <v>0</v>
      </c>
      <c r="E210" s="80">
        <v>0</v>
      </c>
      <c r="F210" s="80">
        <v>0</v>
      </c>
      <c r="G210" s="80">
        <v>0</v>
      </c>
      <c r="H210" s="80">
        <v>0</v>
      </c>
      <c r="I210" s="80">
        <v>0</v>
      </c>
      <c r="J210" s="80">
        <v>0</v>
      </c>
      <c r="K210" s="80">
        <v>0</v>
      </c>
      <c r="L210" s="80">
        <v>0</v>
      </c>
      <c r="M210" s="80">
        <v>0</v>
      </c>
      <c r="N210" s="80">
        <v>0</v>
      </c>
      <c r="O210" s="80">
        <v>0</v>
      </c>
      <c r="P210" s="80">
        <v>0</v>
      </c>
      <c r="Q210" s="80">
        <v>0</v>
      </c>
      <c r="R210" s="80">
        <v>0</v>
      </c>
      <c r="S210" s="80">
        <v>0</v>
      </c>
      <c r="T210" s="80">
        <v>0</v>
      </c>
      <c r="U210" s="80">
        <v>0</v>
      </c>
      <c r="V210" s="80">
        <v>0</v>
      </c>
      <c r="W210" s="80">
        <v>0</v>
      </c>
      <c r="X210" s="80">
        <v>0</v>
      </c>
      <c r="Y210" s="80">
        <v>0</v>
      </c>
      <c r="Z210" s="80">
        <v>0</v>
      </c>
      <c r="AA210" s="80">
        <v>0</v>
      </c>
      <c r="AB210" s="80">
        <v>0</v>
      </c>
      <c r="AC210" s="80">
        <v>0</v>
      </c>
      <c r="AD210" s="80">
        <v>0</v>
      </c>
      <c r="AE210" s="80">
        <v>0</v>
      </c>
      <c r="AF210" s="80">
        <v>0</v>
      </c>
      <c r="AG210" s="80">
        <v>0</v>
      </c>
      <c r="AH210" s="80">
        <f>IF(AH195=0,0,AH194-AH195-AH203-AH204)</f>
        <v>0</v>
      </c>
      <c r="AI210" s="80">
        <f>IF(AI195=0,0,AI194-AI195-AI203-AI204)</f>
        <v>0</v>
      </c>
      <c r="AJ210" s="80">
        <f>IF(AJ195=0,0,AJ194-AJ195-AJ203-AJ204)</f>
        <v>0</v>
      </c>
      <c r="AK210" s="80">
        <f>IF(AK195=0,0,AK194-AK195-AK203-AK204)</f>
        <v>0</v>
      </c>
      <c r="AL210" s="80">
        <f>IF(AL195=0,0,AL194-AL195-AL203-AL204)</f>
        <v>0</v>
      </c>
      <c r="AM210" s="80">
        <f>IF(AM195=0,0,AM194-AM195-AM203-AM204)</f>
        <v>0</v>
      </c>
      <c r="AN210" s="80">
        <f>IF(AN195=0,0,AN194-AN195-AN203-AN204)</f>
        <v>0</v>
      </c>
      <c r="AO210" s="80">
        <f>IF(AO195=0,0,AO194-AO195-AO203-AO204)</f>
        <v>0</v>
      </c>
      <c r="AP210" s="80">
        <f>IF(AP195=0,0,AP194-AP195-AP203-AP204)</f>
        <v>0</v>
      </c>
      <c r="AQ210" s="80">
        <f>IF(AQ195=0,0,AQ194-AQ195-AQ203-AQ204)</f>
        <v>0</v>
      </c>
      <c r="AR210" s="80">
        <f>IF(AR195=0,0,AR194-AR195-AR203-AR204)</f>
        <v>0</v>
      </c>
      <c r="AS210" s="80">
        <f>IF(AS195=0,0,AS194-AS195-AS203-AS204)</f>
        <v>0</v>
      </c>
      <c r="AT210" s="80">
        <f>IF(AT195=0,0,AT194-AT195-AT203-AT204)</f>
        <v>0</v>
      </c>
    </row>
    <row r="211" spans="2:46" s="257" customFormat="1" ht="13.5" thickBot="1">
      <c r="B211" s="258"/>
      <c r="C211" s="259"/>
      <c r="D211" s="260"/>
      <c r="E211" s="260"/>
      <c r="F211" s="260"/>
      <c r="G211" s="260"/>
      <c r="H211" s="260"/>
      <c r="I211" s="260"/>
      <c r="J211" s="260"/>
      <c r="K211" s="260"/>
      <c r="L211" s="260"/>
      <c r="M211" s="260"/>
      <c r="N211" s="260"/>
      <c r="O211" s="260"/>
      <c r="P211" s="260"/>
      <c r="Q211" s="260"/>
      <c r="R211" s="260"/>
      <c r="S211" s="260"/>
      <c r="T211" s="260"/>
      <c r="U211" s="260"/>
      <c r="V211" s="260"/>
      <c r="W211" s="260"/>
      <c r="X211" s="260"/>
      <c r="Y211" s="260"/>
      <c r="Z211" s="260"/>
      <c r="AA211" s="260"/>
      <c r="AB211" s="260"/>
      <c r="AC211" s="260"/>
      <c r="AD211" s="260"/>
      <c r="AE211" s="260"/>
      <c r="AF211" s="260"/>
      <c r="AG211" s="260"/>
      <c r="AH211" s="260"/>
      <c r="AI211" s="260"/>
      <c r="AJ211" s="260"/>
      <c r="AK211" s="260"/>
      <c r="AL211" s="260"/>
      <c r="AM211" s="260"/>
      <c r="AN211" s="260"/>
      <c r="AO211" s="260"/>
      <c r="AP211" s="260"/>
      <c r="AQ211" s="260"/>
      <c r="AR211" s="260"/>
      <c r="AS211" s="260"/>
    </row>
    <row r="212" spans="2:46" ht="13.5" thickTop="1"/>
    <row r="213" spans="2:46" ht="13.5">
      <c r="B213" s="112" t="s">
        <v>138</v>
      </c>
    </row>
    <row r="214" spans="2:46" ht="13.5" thickBot="1">
      <c r="B214" s="131"/>
      <c r="C214" s="44"/>
    </row>
    <row r="215" spans="2:46" ht="13.5">
      <c r="B215" s="132"/>
      <c r="C215" s="133" t="s">
        <v>139</v>
      </c>
      <c r="D215" s="167">
        <f>[1]!s_stmnote_bank_58($C$6,D6,1)/100</f>
        <v>3.9900000000000005E-2</v>
      </c>
      <c r="E215" s="167">
        <f>[1]!s_stmnote_bank_58($C$6,E6,1)/100</f>
        <v>0</v>
      </c>
      <c r="F215" s="167">
        <f>[1]!s_stmnote_bank_58($C$6,F6,1)/100</f>
        <v>4.2500000000000003E-2</v>
      </c>
      <c r="G215" s="167">
        <f>[1]!s_stmnote_bank_58($C$6,G6,1)/100</f>
        <v>0</v>
      </c>
      <c r="H215" s="167">
        <f>[1]!s_stmnote_bank_58($C$6,H6,1)/100</f>
        <v>4.4500000000000005E-2</v>
      </c>
      <c r="I215" s="167">
        <f>[1]!s_stmnote_bank_58($C$6,I6,1)/100</f>
        <v>0</v>
      </c>
      <c r="J215" s="167">
        <f>[1]!s_stmnote_bank_58($C$6,J6,1)/100</f>
        <v>4.9100000000000005E-2</v>
      </c>
      <c r="K215" s="167">
        <f>[1]!s_stmnote_bank_58($C$6,K6,1)/100</f>
        <v>0</v>
      </c>
      <c r="L215" s="167">
        <f>[1]!s_stmnote_bank_58($C$6,L6,1)/100</f>
        <v>4.9400000000000006E-2</v>
      </c>
      <c r="M215" s="167">
        <f>[1]!s_stmnote_bank_58($C$6,M6,1)/100</f>
        <v>0</v>
      </c>
      <c r="N215" s="167">
        <f>[1]!s_stmnote_bank_58($C$6,N6,1)/100</f>
        <v>3.8599999999999995E-2</v>
      </c>
      <c r="O215" s="167">
        <f>[1]!s_stmnote_bank_58($C$6,O6,1)/100</f>
        <v>0</v>
      </c>
      <c r="P215" s="167">
        <f>[1]!s_stmnote_bank_58($C$6,P6,1)/100</f>
        <v>3.7400000000000003E-2</v>
      </c>
      <c r="Q215" s="167">
        <f>[1]!s_stmnote_bank_58($C$6,Q6,1)/100</f>
        <v>0</v>
      </c>
      <c r="R215" s="167">
        <f>[1]!s_stmnote_bank_58($C$6,R6,1)/100</f>
        <v>3.6400000000000002E-2</v>
      </c>
      <c r="S215" s="167">
        <f>[1]!s_stmnote_bank_58($C$6,S6,1)/100</f>
        <v>0</v>
      </c>
      <c r="T215" s="167">
        <f>[1]!s_stmnote_bank_58($C$6,T6,1)/100</f>
        <v>3.7200000000000004E-2</v>
      </c>
      <c r="U215" s="167">
        <f>[1]!s_stmnote_bank_58($C$6,U6,1)/100</f>
        <v>0</v>
      </c>
      <c r="V215" s="167">
        <f>[1]!s_stmnote_bank_58($C$6,V6,1)/100</f>
        <v>4.0599999999999997E-2</v>
      </c>
      <c r="W215" s="167">
        <f>[1]!s_stmnote_bank_58($C$6,W6,1)/100</f>
        <v>0</v>
      </c>
      <c r="X215" s="167">
        <f>[1]!s_stmnote_bank_58($C$6,X6,1)/100</f>
        <v>4.2500000000000003E-2</v>
      </c>
      <c r="Y215" s="167">
        <f>[1]!s_stmnote_bank_58($C$6,Y6,1)/100</f>
        <v>0</v>
      </c>
      <c r="Z215" s="167">
        <f>[1]!s_stmnote_bank_58($C$6,Z6,1)/100</f>
        <v>4.6199999999999998E-2</v>
      </c>
      <c r="AA215" s="167">
        <f>[1]!s_stmnote_bank_58($C$6,AA6,1)/100</f>
        <v>0</v>
      </c>
      <c r="AB215" s="167">
        <f>[1]!s_stmnote_bank_58($C$6,AB6,1)/100</f>
        <v>4.5899999999999996E-2</v>
      </c>
      <c r="AC215" s="167">
        <f>[1]!s_stmnote_bank_58($C$6,AC6,1)/100</f>
        <v>0</v>
      </c>
      <c r="AD215" s="167">
        <f>[1]!s_stmnote_bank_58($C$6,AD6,1)/100</f>
        <v>4.4400000000000002E-2</v>
      </c>
      <c r="AE215" s="167">
        <f>[1]!s_stmnote_bank_58($C$6,AE6,1)/100</f>
        <v>0</v>
      </c>
      <c r="AF215" s="167">
        <f>[1]!s_stmnote_bank_58($C$6,AF6,1)/100</f>
        <v>4.4500000000000005E-2</v>
      </c>
      <c r="AG215" s="167"/>
      <c r="AH215" s="168">
        <f>AH174/AH134*2</f>
        <v>4.5125823642004036E-2</v>
      </c>
      <c r="AI215" s="167"/>
      <c r="AJ215" s="168">
        <f>AJ174/AJ134</f>
        <v>4.5786818974948996E-2</v>
      </c>
      <c r="AK215" s="167"/>
      <c r="AL215" s="168">
        <f>AL174/AL134*2</f>
        <v>4.3463313284122722E-2</v>
      </c>
      <c r="AM215" s="167"/>
      <c r="AN215" s="168">
        <f>AN174/AN134</f>
        <v>4.2421326324643661E-2</v>
      </c>
      <c r="AO215" s="167"/>
      <c r="AP215" s="168">
        <f>AP174/AP134*2</f>
        <v>3.7140690800798334E-2</v>
      </c>
      <c r="AQ215" s="167"/>
      <c r="AR215" s="168">
        <f>AR174/AR134</f>
        <v>3.6237393109007442E-2</v>
      </c>
      <c r="AS215" s="168"/>
      <c r="AT215" s="168">
        <f>AT174/AT134</f>
        <v>1.7880434666467212E-2</v>
      </c>
    </row>
    <row r="216" spans="2:46">
      <c r="B216" s="132"/>
      <c r="C216" s="151" t="s">
        <v>300</v>
      </c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  <c r="AB216" s="169"/>
      <c r="AC216" s="169"/>
      <c r="AD216" s="169"/>
      <c r="AE216" s="169"/>
      <c r="AF216" s="169"/>
      <c r="AG216" s="169"/>
      <c r="AH216" s="169">
        <f>AH175/AH135*2</f>
        <v>5.7539774753617746E-2</v>
      </c>
      <c r="AI216" s="169"/>
      <c r="AJ216" s="169">
        <f>AJ175/AJ135</f>
        <v>5.8069868990689201E-2</v>
      </c>
      <c r="AK216" s="169"/>
      <c r="AL216" s="169">
        <f>AL175/AL135*2</f>
        <v>5.5027873717256717E-2</v>
      </c>
      <c r="AM216" s="169"/>
      <c r="AN216" s="169">
        <f>AN175/AN135</f>
        <v>5.3116535788127618E-2</v>
      </c>
      <c r="AO216" s="169"/>
      <c r="AP216" s="169">
        <f>AP175/AP135*2</f>
        <v>4.4074131742502264E-2</v>
      </c>
      <c r="AQ216" s="169"/>
      <c r="AR216" s="169">
        <f>AR175/AR135</f>
        <v>4.2517762112118114E-2</v>
      </c>
      <c r="AS216" s="169"/>
      <c r="AT216" s="169">
        <f>AT175/AT135</f>
        <v>2.0466080436039698E-2</v>
      </c>
    </row>
    <row r="217" spans="2:46">
      <c r="B217" s="132"/>
      <c r="C217" s="137" t="s">
        <v>301</v>
      </c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  <c r="AA217" s="170"/>
      <c r="AB217" s="170"/>
      <c r="AC217" s="170"/>
      <c r="AD217" s="170"/>
      <c r="AE217" s="170"/>
      <c r="AF217" s="170"/>
      <c r="AG217" s="170"/>
      <c r="AH217" s="171"/>
      <c r="AI217" s="170"/>
      <c r="AJ217" s="171"/>
      <c r="AK217" s="170"/>
      <c r="AL217" s="170"/>
      <c r="AM217" s="170"/>
      <c r="AN217" s="170"/>
      <c r="AO217" s="170"/>
      <c r="AP217" s="170"/>
      <c r="AQ217" s="170"/>
      <c r="AR217" s="169"/>
      <c r="AS217" s="169"/>
      <c r="AT217" s="169"/>
    </row>
    <row r="218" spans="2:46" ht="13.5">
      <c r="B218" s="132"/>
      <c r="C218" s="137" t="s">
        <v>314</v>
      </c>
      <c r="D218" s="169" t="e">
        <f>D177/D137</f>
        <v>#DIV/0!</v>
      </c>
      <c r="E218" s="169" t="e">
        <f>E177/E137</f>
        <v>#DIV/0!</v>
      </c>
      <c r="F218" s="169" t="e">
        <f>F177/F137</f>
        <v>#DIV/0!</v>
      </c>
      <c r="G218" s="169" t="e">
        <f>G177/G137</f>
        <v>#DIV/0!</v>
      </c>
      <c r="H218" s="169">
        <f>H177/H137</f>
        <v>6.3592928845155536E-2</v>
      </c>
      <c r="I218" s="169" t="e">
        <f>I177/I137</f>
        <v>#DIV/0!</v>
      </c>
      <c r="J218" s="169">
        <f>J177/J137</f>
        <v>3.5187257093845396E-2</v>
      </c>
      <c r="K218" s="169" t="e">
        <f>K177/K137</f>
        <v>#DIV/0!</v>
      </c>
      <c r="L218" s="169">
        <f>L177/L137</f>
        <v>7.2281195236022278E-2</v>
      </c>
      <c r="M218" s="169" t="e">
        <f>M177/M137</f>
        <v>#DIV/0!</v>
      </c>
      <c r="N218" s="169" t="e">
        <f>N177/N137</f>
        <v>#DIV/0!</v>
      </c>
      <c r="O218" s="169" t="e">
        <f>O177/O137</f>
        <v>#DIV/0!</v>
      </c>
      <c r="P218" s="169">
        <f>P177/P137</f>
        <v>5.7616026191167617E-2</v>
      </c>
      <c r="Q218" s="169" t="e">
        <f>Q177/Q137</f>
        <v>#DIV/0!</v>
      </c>
      <c r="R218" s="169">
        <f>R177/R137</f>
        <v>2.6052447935807771E-2</v>
      </c>
      <c r="S218" s="169" t="e">
        <f>S177/S137</f>
        <v>#DIV/0!</v>
      </c>
      <c r="T218" s="169">
        <f>T177/T137</f>
        <v>5.2580627107977562E-2</v>
      </c>
      <c r="U218" s="169" t="e">
        <f>U177/U137</f>
        <v>#DIV/0!</v>
      </c>
      <c r="V218" s="169">
        <f>V177/V137</f>
        <v>2.7922370286327228E-2</v>
      </c>
      <c r="W218" s="169" t="e">
        <f>W177/W137</f>
        <v>#DIV/0!</v>
      </c>
      <c r="X218" s="169">
        <f>X177/X137</f>
        <v>5.9284383576655865E-2</v>
      </c>
      <c r="Y218" s="169" t="e">
        <f>Y177/Y137</f>
        <v>#DIV/0!</v>
      </c>
      <c r="Z218" s="169">
        <f>Z177/Z137</f>
        <v>3.2764670678715205E-2</v>
      </c>
      <c r="AA218" s="169" t="e">
        <f>AA177/AA137</f>
        <v>#DIV/0!</v>
      </c>
      <c r="AB218" s="169">
        <f>AB177/AB137</f>
        <v>6.4872427207104094E-2</v>
      </c>
      <c r="AC218" s="169" t="e">
        <f>AC177/AC137</f>
        <v>#DIV/0!</v>
      </c>
      <c r="AD218" s="169">
        <f>AD177/AD137</f>
        <v>3.0140329071632253E-2</v>
      </c>
      <c r="AE218" s="169" t="e">
        <f>AE177/AE137</f>
        <v>#DIV/0!</v>
      </c>
      <c r="AF218" s="169">
        <f>AF177/AF137</f>
        <v>6.0969059072845208E-2</v>
      </c>
      <c r="AG218" s="169"/>
      <c r="AH218" s="169">
        <f>AH177/AH137</f>
        <v>3.029192030473216E-2</v>
      </c>
      <c r="AI218" s="169"/>
      <c r="AJ218" s="169">
        <f>AJ177/AJ137</f>
        <v>6.1291686393530338E-2</v>
      </c>
      <c r="AK218" s="169"/>
      <c r="AL218" s="169">
        <f>AL177/AL137</f>
        <v>2.9103774114985492E-2</v>
      </c>
      <c r="AM218" s="169"/>
      <c r="AN218" s="169">
        <f>AN177/AN137</f>
        <v>5.5845801179662334E-2</v>
      </c>
      <c r="AO218" s="169"/>
      <c r="AP218" s="169">
        <f>AP177/AP137</f>
        <v>2.3489602936266802E-2</v>
      </c>
      <c r="AQ218" s="169"/>
      <c r="AR218" s="169">
        <f>AR177/AR137</f>
        <v>4.577527031546802E-2</v>
      </c>
      <c r="AS218" s="169"/>
      <c r="AT218" s="169">
        <f>AT177/AT137</f>
        <v>2.1621234186160857E-2</v>
      </c>
    </row>
    <row r="219" spans="2:46">
      <c r="B219" s="132"/>
      <c r="C219" s="137" t="s">
        <v>302</v>
      </c>
      <c r="D219" s="169" t="e">
        <f>D178/D138</f>
        <v>#DIV/0!</v>
      </c>
      <c r="E219" s="169" t="e">
        <f>E178/E138</f>
        <v>#DIV/0!</v>
      </c>
      <c r="F219" s="169" t="e">
        <f>F178/F138</f>
        <v>#DIV/0!</v>
      </c>
      <c r="G219" s="169" t="e">
        <f>G178/G138</f>
        <v>#DIV/0!</v>
      </c>
      <c r="H219" s="169">
        <f>H178/H138</f>
        <v>4.0488012804408148E-2</v>
      </c>
      <c r="I219" s="169" t="e">
        <f>I178/I138</f>
        <v>#DIV/0!</v>
      </c>
      <c r="J219" s="169">
        <f>J178/J138</f>
        <v>3.7412154747729451E-2</v>
      </c>
      <c r="K219" s="169" t="e">
        <f>K178/K138</f>
        <v>#DIV/0!</v>
      </c>
      <c r="L219" s="169">
        <f>L178/L138</f>
        <v>6.7387304507819684E-2</v>
      </c>
      <c r="M219" s="169" t="e">
        <f>M178/M138</f>
        <v>#DIV/0!</v>
      </c>
      <c r="N219" s="169">
        <f>N178/N138</f>
        <v>1.2109259362973749E-2</v>
      </c>
      <c r="O219" s="169" t="e">
        <f>O178/O138</f>
        <v>#DIV/0!</v>
      </c>
      <c r="P219" s="169">
        <f>P178/P138</f>
        <v>2.3218511873673815E-2</v>
      </c>
      <c r="Q219" s="169" t="e">
        <f>Q178/Q138</f>
        <v>#DIV/0!</v>
      </c>
      <c r="R219" s="169">
        <f>R178/R138</f>
        <v>1.5917784341257929E-2</v>
      </c>
      <c r="S219" s="169" t="e">
        <f>S178/S138</f>
        <v>#DIV/0!</v>
      </c>
      <c r="T219" s="169">
        <f>T178/T138</f>
        <v>3.7104356313367726E-2</v>
      </c>
      <c r="U219" s="169" t="e">
        <f>U178/U138</f>
        <v>#DIV/0!</v>
      </c>
      <c r="V219" s="169">
        <f>V178/V138</f>
        <v>3.9084533175003711E-2</v>
      </c>
      <c r="W219" s="169" t="e">
        <f>W178/W138</f>
        <v>#DIV/0!</v>
      </c>
      <c r="X219" s="169">
        <f>X178/X138</f>
        <v>9.2889473968946673E-2</v>
      </c>
      <c r="Y219" s="169" t="e">
        <f>Y178/Y138</f>
        <v>#DIV/0!</v>
      </c>
      <c r="Z219" s="169">
        <f>Z178/Z138</f>
        <v>4.8133812377266043E-2</v>
      </c>
      <c r="AA219" s="169" t="e">
        <f>AA178/AA138</f>
        <v>#DIV/0!</v>
      </c>
      <c r="AB219" s="169">
        <f>AB178/AB138</f>
        <v>7.5355854310282078E-2</v>
      </c>
      <c r="AC219" s="169" t="e">
        <f>AC178/AC138</f>
        <v>#DIV/0!</v>
      </c>
      <c r="AD219" s="169">
        <f>AD178/AD138</f>
        <v>2.861770761839396E-2</v>
      </c>
      <c r="AE219" s="169" t="e">
        <f>AE178/AE138</f>
        <v>#DIV/0!</v>
      </c>
      <c r="AF219" s="169">
        <f>AF178/AF138</f>
        <v>6.0201292608586698E-2</v>
      </c>
      <c r="AG219" s="169"/>
      <c r="AH219" s="169">
        <f>AH178/AH138</f>
        <v>3.2577863504850514E-2</v>
      </c>
      <c r="AI219" s="169"/>
      <c r="AJ219" s="169">
        <f>AJ178/AJ138</f>
        <v>5.7574429834269115E-2</v>
      </c>
      <c r="AK219" s="169"/>
      <c r="AL219" s="169">
        <f>AL178/AL138</f>
        <v>2.5639515427347569E-2</v>
      </c>
      <c r="AM219" s="169"/>
      <c r="AN219" s="169">
        <f>AN178/AN138</f>
        <v>4.5334123107607517E-2</v>
      </c>
      <c r="AO219" s="169"/>
      <c r="AP219" s="169">
        <f>AP178/AP138</f>
        <v>1.7769013371578015E-2</v>
      </c>
      <c r="AQ219" s="169"/>
      <c r="AR219" s="169">
        <f>AR178/AR138</f>
        <v>3.2605280972952087E-2</v>
      </c>
      <c r="AS219" s="169"/>
      <c r="AT219" s="169">
        <f>AT178/AT138</f>
        <v>1.7490498852672804E-2</v>
      </c>
    </row>
    <row r="220" spans="2:46">
      <c r="B220" s="132"/>
      <c r="C220" s="138" t="s">
        <v>303</v>
      </c>
      <c r="D220" s="169" t="e">
        <f>D179/D139</f>
        <v>#DIV/0!</v>
      </c>
      <c r="E220" s="169" t="e">
        <f>E179/E139</f>
        <v>#DIV/0!</v>
      </c>
      <c r="F220" s="169" t="e">
        <f>F179/F139</f>
        <v>#DIV/0!</v>
      </c>
      <c r="G220" s="169" t="e">
        <f>G179/G139</f>
        <v>#DIV/0!</v>
      </c>
      <c r="H220" s="169">
        <f>H179/H139</f>
        <v>6.3043000358361412E-2</v>
      </c>
      <c r="I220" s="169" t="e">
        <f>I179/I139</f>
        <v>#DIV/0!</v>
      </c>
      <c r="J220" s="169">
        <f>J179/J139</f>
        <v>3.5567834774388594E-2</v>
      </c>
      <c r="K220" s="169" t="e">
        <f>K179/K139</f>
        <v>#DIV/0!</v>
      </c>
      <c r="L220" s="169">
        <f>L179/L139</f>
        <v>7.1258329013771979E-2</v>
      </c>
      <c r="M220" s="169" t="e">
        <f>M179/M139</f>
        <v>#DIV/0!</v>
      </c>
      <c r="N220" s="169" t="e">
        <f>N179/N139</f>
        <v>#DIV/0!</v>
      </c>
      <c r="O220" s="169" t="e">
        <f>O179/O139</f>
        <v>#DIV/0!</v>
      </c>
      <c r="P220" s="169">
        <f>P179/P139</f>
        <v>4.9272632406532527E-2</v>
      </c>
      <c r="Q220" s="169" t="e">
        <f>Q179/Q139</f>
        <v>#DIV/0!</v>
      </c>
      <c r="R220" s="169">
        <f>R179/R139</f>
        <v>2.3746649061737287E-2</v>
      </c>
      <c r="S220" s="169" t="e">
        <f>S179/S139</f>
        <v>#DIV/0!</v>
      </c>
      <c r="T220" s="169">
        <f>T179/T139</f>
        <v>4.7655105048567882E-2</v>
      </c>
      <c r="U220" s="169" t="e">
        <f>U179/U139</f>
        <v>#DIV/0!</v>
      </c>
      <c r="V220" s="169">
        <f>V179/V139</f>
        <v>2.5912432175600384E-2</v>
      </c>
      <c r="W220" s="169" t="e">
        <f>W179/W139</f>
        <v>#DIV/0!</v>
      </c>
      <c r="X220" s="169">
        <f>X179/X139</f>
        <v>5.3052771976623787E-2</v>
      </c>
      <c r="Y220" s="169" t="e">
        <f>Y179/Y139</f>
        <v>#DIV/0!</v>
      </c>
      <c r="Z220" s="169">
        <f>Z179/Z139</f>
        <v>2.9897630395875216E-2</v>
      </c>
      <c r="AA220" s="169" t="e">
        <f>AA179/AA139</f>
        <v>#DIV/0!</v>
      </c>
      <c r="AB220" s="169">
        <f>AB179/AB139</f>
        <v>5.9911172844269535E-2</v>
      </c>
      <c r="AC220" s="169" t="e">
        <f>AC179/AC139</f>
        <v>#DIV/0!</v>
      </c>
      <c r="AD220" s="169">
        <f>AD179/AD139</f>
        <v>2.7836691078670216E-2</v>
      </c>
      <c r="AE220" s="169" t="e">
        <f>AE179/AE139</f>
        <v>#DIV/0!</v>
      </c>
      <c r="AF220" s="169">
        <f>AF179/AF139</f>
        <v>5.6023766112889034E-2</v>
      </c>
      <c r="AG220" s="169"/>
      <c r="AH220" s="169">
        <f>AH179/AH139</f>
        <v>2.7957452950853553E-2</v>
      </c>
      <c r="AI220" s="169"/>
      <c r="AJ220" s="169">
        <f>AJ179/AJ139</f>
        <v>5.6506913087198213E-2</v>
      </c>
      <c r="AK220" s="169"/>
      <c r="AL220" s="169">
        <f>AL179/AL139</f>
        <v>2.6648198360402445E-2</v>
      </c>
      <c r="AM220" s="169"/>
      <c r="AN220" s="169">
        <f>AN179/AN139</f>
        <v>5.3248883871871093E-2</v>
      </c>
      <c r="AO220" s="169"/>
      <c r="AP220" s="169">
        <f>AP179/AP139</f>
        <v>2.1001861898485578E-2</v>
      </c>
      <c r="AQ220" s="169"/>
      <c r="AR220" s="169">
        <f>AR179/AR139</f>
        <v>4.1373405429160147E-2</v>
      </c>
      <c r="AS220" s="169"/>
      <c r="AT220" s="169">
        <f>AT179/AT139</f>
        <v>2.0192655875675015E-2</v>
      </c>
    </row>
    <row r="221" spans="2:46">
      <c r="B221" s="132"/>
      <c r="C221" s="174" t="s">
        <v>304</v>
      </c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  <c r="AA221" s="170"/>
      <c r="AB221" s="170"/>
      <c r="AC221" s="170"/>
      <c r="AD221" s="170"/>
      <c r="AE221" s="170"/>
      <c r="AF221" s="170"/>
      <c r="AG221" s="170"/>
      <c r="AH221" s="171">
        <f>AH180/AH141*2</f>
        <v>3.8684816097356536E-2</v>
      </c>
      <c r="AI221" s="170"/>
      <c r="AJ221" s="171">
        <f>AJ180/AJ141</f>
        <v>3.9343758499649578E-2</v>
      </c>
      <c r="AK221" s="170"/>
      <c r="AL221" s="171">
        <f>AL180/AL141*2</f>
        <v>3.9653192860564082E-2</v>
      </c>
      <c r="AM221" s="170"/>
      <c r="AN221" s="171">
        <f>AN180/AN141</f>
        <v>3.9424194856367188E-2</v>
      </c>
      <c r="AO221" s="170"/>
      <c r="AP221" s="171">
        <f>AP180/AP141*2</f>
        <v>3.6669348293563074E-2</v>
      </c>
      <c r="AQ221" s="170"/>
      <c r="AR221" s="171">
        <f>AR180/AR141</f>
        <v>3.6514255857638518E-2</v>
      </c>
      <c r="AS221" s="171"/>
      <c r="AT221" s="171">
        <f>AT180/AT141</f>
        <v>1.7780686678241866E-2</v>
      </c>
    </row>
    <row r="222" spans="2:46">
      <c r="B222" s="132"/>
      <c r="C222" s="137" t="s">
        <v>305</v>
      </c>
      <c r="D222" s="172"/>
      <c r="E222" s="172"/>
      <c r="F222" s="172"/>
      <c r="G222" s="172"/>
      <c r="H222" s="172"/>
      <c r="I222" s="172"/>
      <c r="J222" s="172"/>
      <c r="K222" s="172"/>
      <c r="L222" s="172"/>
      <c r="M222" s="172"/>
      <c r="N222" s="172"/>
      <c r="O222" s="172"/>
      <c r="P222" s="172"/>
      <c r="Q222" s="172"/>
      <c r="R222" s="172"/>
      <c r="S222" s="172"/>
      <c r="T222" s="172"/>
      <c r="U222" s="172"/>
      <c r="V222" s="172"/>
      <c r="W222" s="172"/>
      <c r="X222" s="172"/>
      <c r="Y222" s="172"/>
      <c r="Z222" s="172"/>
      <c r="AA222" s="172"/>
      <c r="AB222" s="172"/>
      <c r="AC222" s="172"/>
      <c r="AD222" s="172"/>
      <c r="AE222" s="172"/>
      <c r="AF222" s="172"/>
      <c r="AG222" s="172"/>
      <c r="AH222" s="172"/>
      <c r="AI222" s="172"/>
      <c r="AJ222" s="172"/>
      <c r="AK222" s="172"/>
      <c r="AL222" s="172"/>
      <c r="AM222" s="172"/>
      <c r="AN222" s="172"/>
      <c r="AO222" s="172"/>
      <c r="AP222" s="172"/>
      <c r="AQ222" s="172"/>
      <c r="AR222" s="172"/>
      <c r="AS222" s="172"/>
      <c r="AT222" s="172"/>
    </row>
    <row r="223" spans="2:46">
      <c r="B223" s="132"/>
      <c r="C223" s="137" t="s">
        <v>306</v>
      </c>
      <c r="D223" s="172"/>
      <c r="E223" s="172"/>
      <c r="F223" s="172"/>
      <c r="G223" s="172"/>
      <c r="H223" s="172"/>
      <c r="I223" s="172"/>
      <c r="J223" s="172"/>
      <c r="K223" s="172"/>
      <c r="L223" s="172"/>
      <c r="M223" s="172"/>
      <c r="N223" s="172"/>
      <c r="O223" s="172"/>
      <c r="P223" s="172"/>
      <c r="Q223" s="172"/>
      <c r="R223" s="172"/>
      <c r="S223" s="172"/>
      <c r="T223" s="172"/>
      <c r="U223" s="172"/>
      <c r="V223" s="172"/>
      <c r="W223" s="172"/>
      <c r="X223" s="172"/>
      <c r="Y223" s="172"/>
      <c r="Z223" s="172"/>
      <c r="AA223" s="172"/>
      <c r="AB223" s="172"/>
      <c r="AC223" s="172"/>
      <c r="AD223" s="172"/>
      <c r="AE223" s="172"/>
      <c r="AF223" s="172"/>
      <c r="AG223" s="172"/>
      <c r="AH223" s="172"/>
      <c r="AI223" s="172"/>
      <c r="AJ223" s="172"/>
      <c r="AK223" s="172"/>
      <c r="AL223" s="172"/>
      <c r="AM223" s="172"/>
      <c r="AN223" s="172"/>
      <c r="AO223" s="172"/>
      <c r="AP223" s="172"/>
      <c r="AQ223" s="172"/>
      <c r="AR223" s="172"/>
      <c r="AS223" s="172"/>
      <c r="AT223" s="172"/>
    </row>
    <row r="224" spans="2:46">
      <c r="B224" s="132"/>
      <c r="C224" s="140" t="s">
        <v>307</v>
      </c>
      <c r="D224" s="172"/>
      <c r="E224" s="172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  <c r="P224" s="172"/>
      <c r="Q224" s="172"/>
      <c r="R224" s="172"/>
      <c r="S224" s="172"/>
      <c r="T224" s="172"/>
      <c r="U224" s="172"/>
      <c r="V224" s="172"/>
      <c r="W224" s="172"/>
      <c r="X224" s="172"/>
      <c r="Y224" s="172"/>
      <c r="Z224" s="172"/>
      <c r="AA224" s="172"/>
      <c r="AB224" s="172"/>
      <c r="AC224" s="172"/>
      <c r="AD224" s="172"/>
      <c r="AE224" s="172"/>
      <c r="AF224" s="172"/>
      <c r="AG224" s="172"/>
      <c r="AH224" s="172"/>
      <c r="AI224" s="172"/>
      <c r="AJ224" s="172"/>
      <c r="AK224" s="172"/>
      <c r="AL224" s="172"/>
      <c r="AM224" s="172"/>
      <c r="AN224" s="172"/>
      <c r="AO224" s="172"/>
      <c r="AP224" s="172"/>
      <c r="AQ224" s="172"/>
      <c r="AR224" s="172"/>
      <c r="AS224" s="172"/>
      <c r="AT224" s="172"/>
    </row>
    <row r="225" spans="2:46">
      <c r="B225" s="132"/>
      <c r="C225" s="138" t="s">
        <v>308</v>
      </c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  <c r="AA225" s="173"/>
      <c r="AB225" s="173"/>
      <c r="AC225" s="173"/>
      <c r="AD225" s="173"/>
      <c r="AE225" s="173"/>
      <c r="AF225" s="173"/>
      <c r="AG225" s="173"/>
      <c r="AH225" s="173"/>
      <c r="AI225" s="173"/>
      <c r="AJ225" s="173"/>
      <c r="AK225" s="173"/>
      <c r="AL225" s="173"/>
      <c r="AM225" s="173"/>
      <c r="AN225" s="173"/>
      <c r="AO225" s="173"/>
      <c r="AP225" s="173"/>
      <c r="AQ225" s="173"/>
      <c r="AR225" s="173"/>
      <c r="AS225" s="173"/>
      <c r="AT225" s="173"/>
    </row>
    <row r="226" spans="2:46">
      <c r="B226" s="132"/>
      <c r="C226" s="174" t="s">
        <v>309</v>
      </c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  <c r="AA226" s="175"/>
      <c r="AB226" s="171">
        <f>AB185/AB146</f>
        <v>1.5746517488338847E-2</v>
      </c>
      <c r="AC226" s="175"/>
      <c r="AD226" s="175"/>
      <c r="AE226" s="175"/>
      <c r="AF226" s="171">
        <f>AF185/AF146</f>
        <v>1.5772349999358524E-2</v>
      </c>
      <c r="AG226" s="175"/>
      <c r="AH226" s="171">
        <f>AH185/AH146*2</f>
        <v>1.555607128284903E-2</v>
      </c>
      <c r="AI226" s="170"/>
      <c r="AJ226" s="171">
        <f>AJ185/AJ146</f>
        <v>1.56684851142267E-2</v>
      </c>
      <c r="AK226" s="170"/>
      <c r="AL226" s="171">
        <f>AL185/AL146*2</f>
        <v>1.4861949460407907E-2</v>
      </c>
      <c r="AM226" s="170"/>
      <c r="AN226" s="171">
        <f>AN185/AN146</f>
        <v>1.5140300901895961E-2</v>
      </c>
      <c r="AO226" s="170"/>
      <c r="AP226" s="171">
        <f>AP185/AP146*2</f>
        <v>1.5346868899743207E-2</v>
      </c>
      <c r="AQ226" s="170"/>
      <c r="AR226" s="171">
        <f>AR185/AR146</f>
        <v>1.5326903384385275E-2</v>
      </c>
      <c r="AS226" s="171"/>
      <c r="AT226" s="171">
        <f>AT185/AT146</f>
        <v>7.5473578837232103E-3</v>
      </c>
    </row>
    <row r="227" spans="2:46">
      <c r="B227" s="132"/>
      <c r="C227" s="151" t="s">
        <v>310</v>
      </c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  <c r="AB227" s="171">
        <f>AB186/AB147</f>
        <v>2.5383411140484091E-2</v>
      </c>
      <c r="AC227" s="169"/>
      <c r="AD227" s="169"/>
      <c r="AE227" s="169"/>
      <c r="AF227" s="171">
        <f>AF186/AF147</f>
        <v>2.6924934778279157E-2</v>
      </c>
      <c r="AG227" s="169"/>
      <c r="AH227" s="171">
        <f>AH186/AH147*2</f>
        <v>3.0899276267774146E-2</v>
      </c>
      <c r="AI227" s="169"/>
      <c r="AJ227" s="171">
        <f>AJ186/AJ147</f>
        <v>3.2354844758442566E-2</v>
      </c>
      <c r="AK227" s="170"/>
      <c r="AL227" s="171">
        <f>AL186/AL147*2</f>
        <v>2.769988824931267E-2</v>
      </c>
      <c r="AM227" s="170"/>
      <c r="AN227" s="171">
        <f>AN186/AN147</f>
        <v>2.5226491613492975E-2</v>
      </c>
      <c r="AO227" s="170"/>
      <c r="AP227" s="171">
        <f>AP186/AP147*2</f>
        <v>2.1800485210480836E-2</v>
      </c>
      <c r="AQ227" s="170"/>
      <c r="AR227" s="171">
        <f>AR186/AR147</f>
        <v>2.2152546321374429E-2</v>
      </c>
      <c r="AS227" s="171"/>
      <c r="AT227" s="171">
        <f>AT186/AT147</f>
        <v>1.5997383625329323E-2</v>
      </c>
    </row>
    <row r="228" spans="2:46">
      <c r="B228" s="132"/>
      <c r="C228" s="137" t="s">
        <v>311</v>
      </c>
      <c r="D228" s="170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  <c r="AA228" s="170"/>
      <c r="AB228" s="170"/>
      <c r="AC228" s="170"/>
      <c r="AD228" s="170"/>
      <c r="AE228" s="170"/>
      <c r="AF228" s="170"/>
      <c r="AG228" s="170"/>
      <c r="AH228" s="170"/>
      <c r="AI228" s="170"/>
      <c r="AJ228" s="170"/>
      <c r="AK228" s="170"/>
      <c r="AL228" s="170"/>
      <c r="AM228" s="170"/>
      <c r="AN228" s="170"/>
      <c r="AO228" s="170"/>
      <c r="AP228" s="170"/>
      <c r="AQ228" s="170"/>
      <c r="AR228" s="170"/>
      <c r="AS228" s="170"/>
      <c r="AT228" s="170"/>
    </row>
    <row r="229" spans="2:46">
      <c r="B229" s="132"/>
      <c r="C229" s="137" t="s">
        <v>312</v>
      </c>
      <c r="D229" s="172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  <c r="Y229" s="172"/>
      <c r="Z229" s="172"/>
      <c r="AA229" s="172"/>
      <c r="AB229" s="172"/>
      <c r="AC229" s="172"/>
      <c r="AD229" s="172"/>
      <c r="AE229" s="172"/>
      <c r="AF229" s="172"/>
      <c r="AG229" s="172"/>
      <c r="AH229" s="172"/>
      <c r="AI229" s="172"/>
      <c r="AJ229" s="172"/>
      <c r="AK229" s="172"/>
      <c r="AL229" s="172"/>
      <c r="AM229" s="172"/>
      <c r="AN229" s="172"/>
      <c r="AO229" s="172"/>
      <c r="AP229" s="172"/>
      <c r="AQ229" s="172"/>
      <c r="AR229" s="172"/>
      <c r="AS229" s="172"/>
      <c r="AT229" s="172"/>
    </row>
    <row r="230" spans="2:46">
      <c r="B230" s="132"/>
      <c r="C230" s="138" t="s">
        <v>313</v>
      </c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73"/>
      <c r="Z230" s="173"/>
      <c r="AA230" s="173"/>
      <c r="AB230" s="173"/>
      <c r="AC230" s="173"/>
      <c r="AD230" s="173"/>
      <c r="AE230" s="173"/>
      <c r="AF230" s="173"/>
      <c r="AG230" s="173"/>
      <c r="AH230" s="173"/>
      <c r="AI230" s="173"/>
      <c r="AJ230" s="173"/>
      <c r="AK230" s="173"/>
      <c r="AL230" s="173"/>
      <c r="AM230" s="173"/>
      <c r="AN230" s="173"/>
      <c r="AO230" s="173"/>
      <c r="AP230" s="173"/>
      <c r="AQ230" s="173"/>
      <c r="AR230" s="173"/>
      <c r="AS230" s="173"/>
      <c r="AT230" s="173"/>
    </row>
    <row r="231" spans="2:46" ht="13.9" thickBot="1">
      <c r="B231" s="131"/>
      <c r="C231" s="144" t="s">
        <v>140</v>
      </c>
      <c r="D231" s="176"/>
      <c r="E231" s="176"/>
      <c r="F231" s="176"/>
      <c r="G231" s="176"/>
      <c r="H231" s="176"/>
      <c r="I231" s="176"/>
      <c r="J231" s="176"/>
      <c r="K231" s="176"/>
      <c r="L231" s="176"/>
      <c r="M231" s="176"/>
      <c r="N231" s="176"/>
      <c r="O231" s="176"/>
      <c r="P231" s="176"/>
      <c r="Q231" s="176"/>
      <c r="R231" s="176"/>
      <c r="S231" s="176"/>
      <c r="T231" s="176"/>
      <c r="U231" s="176"/>
      <c r="V231" s="176"/>
      <c r="W231" s="176"/>
      <c r="X231" s="176"/>
      <c r="Y231" s="176"/>
      <c r="Z231" s="176"/>
      <c r="AA231" s="176"/>
      <c r="AB231" s="176"/>
      <c r="AC231" s="176"/>
      <c r="AD231" s="176"/>
      <c r="AE231" s="176"/>
      <c r="AF231" s="176"/>
      <c r="AG231" s="176"/>
      <c r="AH231" s="176"/>
      <c r="AI231" s="176"/>
      <c r="AJ231" s="176"/>
      <c r="AK231" s="176"/>
      <c r="AL231" s="176"/>
      <c r="AM231" s="176"/>
      <c r="AN231" s="176"/>
      <c r="AO231" s="176"/>
      <c r="AP231" s="176"/>
      <c r="AQ231" s="176"/>
      <c r="AR231" s="176"/>
      <c r="AS231" s="176"/>
      <c r="AT231" s="176"/>
    </row>
    <row r="232" spans="2:46">
      <c r="B232" s="131"/>
      <c r="C232" s="126"/>
    </row>
    <row r="233" spans="2:46" ht="13.5" thickBot="1">
      <c r="B233" s="140"/>
      <c r="C233" s="146"/>
    </row>
    <row r="234" spans="2:46" ht="13.5">
      <c r="B234" s="131"/>
      <c r="C234" s="151" t="s">
        <v>141</v>
      </c>
      <c r="D234" s="177">
        <f>[1]!s_stmnote_bank_60($C$6,D6,1)/100</f>
        <v>1.7000000000000001E-2</v>
      </c>
      <c r="E234" s="177">
        <f>[1]!s_stmnote_bank_60($C$6,E6,1)/100</f>
        <v>0</v>
      </c>
      <c r="F234" s="177">
        <f>[1]!s_stmnote_bank_60($C$6,F6,1)/100</f>
        <v>1.7100000000000001E-2</v>
      </c>
      <c r="G234" s="177">
        <f>[1]!s_stmnote_bank_60($C$6,G6,1)/100</f>
        <v>0</v>
      </c>
      <c r="H234" s="177">
        <f>[1]!s_stmnote_bank_60($C$6,H6,1)/100</f>
        <v>1.78E-2</v>
      </c>
      <c r="I234" s="177">
        <f>[1]!s_stmnote_bank_60($C$6,I6,1)/100</f>
        <v>0</v>
      </c>
      <c r="J234" s="177">
        <f>[1]!s_stmnote_bank_60($C$6,J6,1)/100</f>
        <v>2.0299999999999999E-2</v>
      </c>
      <c r="K234" s="177">
        <f>[1]!s_stmnote_bank_60($C$6,K6,1)/100</f>
        <v>0</v>
      </c>
      <c r="L234" s="177">
        <f>[1]!s_stmnote_bank_60($C$6,L6,1)/100</f>
        <v>2.1400000000000002E-2</v>
      </c>
      <c r="M234" s="177">
        <f>[1]!s_stmnote_bank_60($C$6,M6,1)/100</f>
        <v>0</v>
      </c>
      <c r="N234" s="177">
        <f>[1]!s_stmnote_bank_60($C$6,N6,1)/100</f>
        <v>1.7299999999999999E-2</v>
      </c>
      <c r="O234" s="177">
        <f>[1]!s_stmnote_bank_60($C$6,O6,1)/100</f>
        <v>0</v>
      </c>
      <c r="P234" s="177">
        <f>[1]!s_stmnote_bank_60($C$6,P6,1)/100</f>
        <v>1.5800000000000002E-2</v>
      </c>
      <c r="Q234" s="177">
        <f>[1]!s_stmnote_bank_60($C$6,Q6,1)/100</f>
        <v>0</v>
      </c>
      <c r="R234" s="177">
        <f>[1]!s_stmnote_bank_60($C$6,R6,1)/100</f>
        <v>1.3600000000000001E-2</v>
      </c>
      <c r="S234" s="177">
        <f>[1]!s_stmnote_bank_60($C$6,S6,1)/100</f>
        <v>0</v>
      </c>
      <c r="T234" s="177">
        <f>[1]!s_stmnote_bank_60($C$6,T6,1)/100</f>
        <v>1.37E-2</v>
      </c>
      <c r="U234" s="177">
        <f>[1]!s_stmnote_bank_60($C$6,U6,1)/100</f>
        <v>0</v>
      </c>
      <c r="V234" s="177">
        <f>[1]!s_stmnote_bank_60($C$6,V6,1)/100</f>
        <v>1.5700000000000002E-2</v>
      </c>
      <c r="W234" s="177">
        <f>[1]!s_stmnote_bank_60($C$6,W6,1)/100</f>
        <v>0</v>
      </c>
      <c r="X234" s="177">
        <f>[1]!s_stmnote_bank_60($C$6,X6,1)/100</f>
        <v>1.7600000000000001E-2</v>
      </c>
      <c r="Y234" s="177">
        <f>[1]!s_stmnote_bank_60($C$6,Y6,1)/100</f>
        <v>0</v>
      </c>
      <c r="Z234" s="177">
        <f>[1]!s_stmnote_bank_60($C$6,Z6,1)/100</f>
        <v>2.1400000000000002E-2</v>
      </c>
      <c r="AA234" s="177">
        <f>[1]!s_stmnote_bank_60($C$6,AA6,1)/100</f>
        <v>0</v>
      </c>
      <c r="AB234" s="177">
        <f>[1]!s_stmnote_bank_60($C$6,AB6,1)/100</f>
        <v>2.1000000000000001E-2</v>
      </c>
      <c r="AC234" s="177">
        <f>[1]!s_stmnote_bank_60($C$6,AC6,1)/100</f>
        <v>0</v>
      </c>
      <c r="AD234" s="177">
        <f>[1]!s_stmnote_bank_60($C$6,AD6,1)/100</f>
        <v>2.0299999999999999E-2</v>
      </c>
      <c r="AE234" s="177">
        <f>[1]!s_stmnote_bank_60($C$6,AE6,1)/100</f>
        <v>0</v>
      </c>
      <c r="AF234" s="177">
        <f>[1]!s_stmnote_bank_60($C$6,AF6,1)/100</f>
        <v>2.0499999999999997E-2</v>
      </c>
      <c r="AG234" s="177"/>
      <c r="AH234" s="177">
        <f>[1]!s_stmnote_bank_60($C$6,AH6,1)/100</f>
        <v>2.12E-2</v>
      </c>
      <c r="AI234" s="177"/>
      <c r="AJ234" s="177">
        <f>[1]!s_stmnote_bank_60($C$6,AJ6,1)/100</f>
        <v>2.12E-2</v>
      </c>
      <c r="AK234" s="177"/>
      <c r="AL234" s="177">
        <f>[1]!s_stmnote_bank_60($C$6,AL6,1)/100</f>
        <v>2.0400000000000001E-2</v>
      </c>
      <c r="AM234" s="177"/>
      <c r="AN234" s="177">
        <f>[1]!s_stmnote_bank_60($C$6,AN6,1)/100</f>
        <v>1.9400000000000001E-2</v>
      </c>
      <c r="AO234" s="177"/>
      <c r="AP234" s="177">
        <f>[1]!s_stmnote_bank_60($C$6,AP6,1)/100</f>
        <v>1.66E-2</v>
      </c>
      <c r="AQ234" s="177"/>
      <c r="AR234" s="177">
        <f>[1]!s_stmnote_bank_60($C$6,AR6,1)/100</f>
        <v>1.6E-2</v>
      </c>
      <c r="AS234" s="177">
        <f>[1]!s_stmnote_bank_60($C$6,AS6,1)/100</f>
        <v>0</v>
      </c>
      <c r="AT234" s="177">
        <f>[1]!s_stmnote_bank_60($C$6,AT6,1)/100</f>
        <v>1.5800000000000002E-2</v>
      </c>
    </row>
    <row r="235" spans="2:46">
      <c r="B235" s="131"/>
      <c r="C235" s="178" t="s">
        <v>315</v>
      </c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  <c r="AA235" s="179"/>
      <c r="AB235" s="171">
        <f>-AB195/AB155</f>
        <v>2.047176946585624E-2</v>
      </c>
      <c r="AC235" s="179"/>
      <c r="AD235" s="179"/>
      <c r="AE235" s="179"/>
      <c r="AF235" s="171">
        <f>-AF195/AF155</f>
        <v>2.0359519745046645E-2</v>
      </c>
      <c r="AG235" s="171"/>
      <c r="AH235" s="171">
        <f>-AH195/AH155*2</f>
        <v>2.0343407573886203E-2</v>
      </c>
      <c r="AI235" s="171"/>
      <c r="AJ235" s="171">
        <f>-AJ195/AJ155</f>
        <v>2.0437254883998082E-2</v>
      </c>
      <c r="AK235" s="171"/>
      <c r="AL235" s="171">
        <f>-AL195/AL155*2</f>
        <v>1.9994032221268818E-2</v>
      </c>
      <c r="AM235" s="171"/>
      <c r="AN235" s="171">
        <f>-AN195/AN155</f>
        <v>1.9128622898979035E-2</v>
      </c>
      <c r="AO235" s="171"/>
      <c r="AP235" s="171">
        <f>-AP195/AP155*2</f>
        <v>1.5875263016073997E-2</v>
      </c>
      <c r="AQ235" s="171"/>
      <c r="AR235" s="171">
        <f>-AR195/AR155</f>
        <v>1.5276803413756802E-2</v>
      </c>
      <c r="AS235" s="171"/>
      <c r="AT235" s="171">
        <f>-AT195/AT155</f>
        <v>7.1163256377671383E-3</v>
      </c>
    </row>
    <row r="236" spans="2:46" s="98" customFormat="1">
      <c r="B236" s="131"/>
      <c r="C236" s="140" t="s">
        <v>316</v>
      </c>
      <c r="D236" s="172"/>
      <c r="E236" s="172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  <c r="P236" s="172"/>
      <c r="Q236" s="172"/>
      <c r="R236" s="172"/>
      <c r="S236" s="172"/>
      <c r="T236" s="172"/>
      <c r="U236" s="172"/>
      <c r="V236" s="172"/>
      <c r="W236" s="172"/>
      <c r="X236" s="172"/>
      <c r="Y236" s="172"/>
      <c r="Z236" s="172"/>
      <c r="AA236" s="172"/>
      <c r="AB236" s="172"/>
      <c r="AC236" s="172"/>
      <c r="AD236" s="172"/>
      <c r="AE236" s="172"/>
      <c r="AF236" s="172"/>
      <c r="AG236" s="172"/>
      <c r="AH236" s="172"/>
      <c r="AI236" s="172"/>
      <c r="AJ236" s="172"/>
      <c r="AK236" s="172"/>
      <c r="AL236" s="172"/>
      <c r="AM236" s="172"/>
      <c r="AN236" s="172"/>
      <c r="AO236" s="172"/>
      <c r="AP236" s="172"/>
      <c r="AQ236" s="172"/>
      <c r="AR236" s="175"/>
      <c r="AS236" s="175"/>
      <c r="AT236" s="175"/>
    </row>
    <row r="237" spans="2:46" s="98" customFormat="1">
      <c r="B237" s="131"/>
      <c r="C237" s="140" t="s">
        <v>317</v>
      </c>
      <c r="D237" s="175" t="e">
        <f>-D197/D157</f>
        <v>#DIV/0!</v>
      </c>
      <c r="E237" s="175" t="e">
        <f>-E197/E157</f>
        <v>#DIV/0!</v>
      </c>
      <c r="F237" s="175" t="e">
        <f>-F197/F157</f>
        <v>#DIV/0!</v>
      </c>
      <c r="G237" s="175" t="e">
        <f>-G197/G157</f>
        <v>#DIV/0!</v>
      </c>
      <c r="H237" s="175">
        <f>-H197/H157</f>
        <v>9.8541555786323485E-3</v>
      </c>
      <c r="I237" s="175" t="e">
        <f>-I197/I157</f>
        <v>#DIV/0!</v>
      </c>
      <c r="J237" s="175">
        <f>-J197/J157</f>
        <v>5.1071715803171873E-3</v>
      </c>
      <c r="K237" s="175" t="e">
        <f>-K197/K157</f>
        <v>#DIV/0!</v>
      </c>
      <c r="L237" s="175">
        <f>-L197/L157</f>
        <v>1.0132255007721844E-2</v>
      </c>
      <c r="M237" s="175" t="e">
        <f>-M197/M157</f>
        <v>#DIV/0!</v>
      </c>
      <c r="N237" s="175">
        <f>-N197/N157</f>
        <v>3.07610903595819E-3</v>
      </c>
      <c r="O237" s="175" t="e">
        <f>-O197/O157</f>
        <v>#DIV/0!</v>
      </c>
      <c r="P237" s="175">
        <f>-P197/P157</f>
        <v>6.3383778890344277E-3</v>
      </c>
      <c r="Q237" s="175" t="e">
        <f>-Q197/Q157</f>
        <v>#DIV/0!</v>
      </c>
      <c r="R237" s="175">
        <f>-R197/R157</f>
        <v>3.1249278535661297E-3</v>
      </c>
      <c r="S237" s="175" t="e">
        <f>-S197/S157</f>
        <v>#DIV/0!</v>
      </c>
      <c r="T237" s="175">
        <f>-T197/T157</f>
        <v>6.3458694252514179E-3</v>
      </c>
      <c r="U237" s="175" t="e">
        <f>-U197/U157</f>
        <v>#DIV/0!</v>
      </c>
      <c r="V237" s="175">
        <f>-V197/V157</f>
        <v>3.7749336667400198E-3</v>
      </c>
      <c r="W237" s="175" t="e">
        <f>-W197/W157</f>
        <v>#DIV/0!</v>
      </c>
      <c r="X237" s="175">
        <f>-X197/X157</f>
        <v>8.0631964504113973E-3</v>
      </c>
      <c r="Y237" s="175" t="e">
        <f>-Y197/Y157</f>
        <v>#DIV/0!</v>
      </c>
      <c r="Z237" s="175">
        <f>-Z197/Z157</f>
        <v>4.3098510962809901E-3</v>
      </c>
      <c r="AA237" s="175" t="e">
        <f>-AA197/AA157</f>
        <v>#DIV/0!</v>
      </c>
      <c r="AB237" s="175">
        <f>-AB197/AB157</f>
        <v>8.1913760181286602E-3</v>
      </c>
      <c r="AC237" s="175"/>
      <c r="AD237" s="175">
        <f>-AD197/AD157</f>
        <v>3.6174908915238011E-3</v>
      </c>
      <c r="AE237" s="175"/>
      <c r="AF237" s="175">
        <f>-AF197/AF157</f>
        <v>7.5448204068114984E-3</v>
      </c>
      <c r="AG237" s="175"/>
      <c r="AH237" s="175">
        <f>-AH197/AH157</f>
        <v>3.867917311096643E-3</v>
      </c>
      <c r="AI237" s="175"/>
      <c r="AJ237" s="175">
        <f>-AJ197/AJ157</f>
        <v>7.8613830865444951E-3</v>
      </c>
      <c r="AK237" s="175"/>
      <c r="AL237" s="175">
        <f>-AL197/AL157</f>
        <v>3.811327811282478E-3</v>
      </c>
      <c r="AM237" s="175"/>
      <c r="AN237" s="175">
        <f>-AN197/AN157</f>
        <v>7.3324830213038162E-3</v>
      </c>
      <c r="AO237" s="175"/>
      <c r="AP237" s="175">
        <f>-AP197/AP157</f>
        <v>3.1859355200483685E-3</v>
      </c>
      <c r="AQ237" s="175"/>
      <c r="AR237" s="175">
        <f>-AR197/AR157</f>
        <v>6.6259575709911398E-3</v>
      </c>
      <c r="AS237" s="175"/>
      <c r="AT237" s="175">
        <f>-AT197/AT157</f>
        <v>3.2874774748343524E-3</v>
      </c>
    </row>
    <row r="238" spans="2:46" s="98" customFormat="1">
      <c r="B238" s="131"/>
      <c r="C238" s="140" t="s">
        <v>318</v>
      </c>
      <c r="D238" s="175" t="e">
        <f>-D198/D158</f>
        <v>#DIV/0!</v>
      </c>
      <c r="E238" s="175" t="e">
        <f>-E198/E158</f>
        <v>#DIV/0!</v>
      </c>
      <c r="F238" s="175" t="e">
        <f>-F198/F158</f>
        <v>#DIV/0!</v>
      </c>
      <c r="G238" s="175" t="e">
        <f>-G198/G158</f>
        <v>#DIV/0!</v>
      </c>
      <c r="H238" s="175">
        <f>-H198/H158</f>
        <v>8.0485410589944857E-3</v>
      </c>
      <c r="I238" s="175" t="e">
        <f>-I198/I158</f>
        <v>#DIV/0!</v>
      </c>
      <c r="J238" s="175">
        <f>-J198/J158</f>
        <v>3.6064627813040969E-3</v>
      </c>
      <c r="K238" s="175" t="e">
        <f>-K198/K158</f>
        <v>#DIV/0!</v>
      </c>
      <c r="L238" s="175">
        <f>-L198/L158</f>
        <v>5.9250585480093675E-3</v>
      </c>
      <c r="M238" s="175" t="e">
        <f>-M198/M158</f>
        <v>#DIV/0!</v>
      </c>
      <c r="N238" s="175">
        <f>-N198/N158</f>
        <v>1.8224336189953127E-3</v>
      </c>
      <c r="O238" s="175" t="e">
        <f>-O198/O158</f>
        <v>#DIV/0!</v>
      </c>
      <c r="P238" s="175">
        <f>-P198/P158</f>
        <v>3.6209900364245064E-3</v>
      </c>
      <c r="Q238" s="175" t="e">
        <f>-Q198/Q158</f>
        <v>#DIV/0!</v>
      </c>
      <c r="R238" s="175">
        <f>-R198/R158</f>
        <v>1.8000004167873613E-3</v>
      </c>
      <c r="S238" s="175" t="e">
        <f>-S198/S158</f>
        <v>#DIV/0!</v>
      </c>
      <c r="T238" s="175">
        <f>-T198/T158</f>
        <v>3.7100882496719583E-3</v>
      </c>
      <c r="U238" s="175" t="e">
        <f>-U198/U158</f>
        <v>#DIV/0!</v>
      </c>
      <c r="V238" s="175">
        <f>-V198/V158</f>
        <v>2.4052949337791097E-3</v>
      </c>
      <c r="W238" s="175" t="e">
        <f>-W198/W158</f>
        <v>#DIV/0!</v>
      </c>
      <c r="X238" s="175">
        <f>-X198/X158</f>
        <v>4.858144282739168E-3</v>
      </c>
      <c r="Y238" s="175" t="e">
        <f>-Y198/Y158</f>
        <v>#DIV/0!</v>
      </c>
      <c r="Z238" s="175">
        <f>-Z198/Z158</f>
        <v>2.2965508599740764E-3</v>
      </c>
      <c r="AA238" s="175" t="e">
        <f>-AA198/AA158</f>
        <v>#DIV/0!</v>
      </c>
      <c r="AB238" s="175">
        <f>-AB198/AB158</f>
        <v>3.9789938448507147E-3</v>
      </c>
      <c r="AC238" s="175"/>
      <c r="AD238" s="175">
        <f>-AD198/AD158</f>
        <v>1.7364339759635356E-3</v>
      </c>
      <c r="AE238" s="175"/>
      <c r="AF238" s="175">
        <f>-AF198/AF158</f>
        <v>3.5210878750818911E-3</v>
      </c>
      <c r="AG238" s="175"/>
      <c r="AH238" s="175">
        <f>-AH198/AH158</f>
        <v>1.7328324227706717E-3</v>
      </c>
      <c r="AI238" s="175"/>
      <c r="AJ238" s="175">
        <f>-AJ198/AJ158</f>
        <v>3.4980907186432041E-3</v>
      </c>
      <c r="AK238" s="175"/>
      <c r="AL238" s="175">
        <f>-AL198/AL158</f>
        <v>1.7339333746483627E-3</v>
      </c>
      <c r="AM238" s="175"/>
      <c r="AN238" s="175">
        <f>-AN198/AN158</f>
        <v>3.3336047735151027E-3</v>
      </c>
      <c r="AO238" s="175"/>
      <c r="AP238" s="175">
        <f>-AP198/AP158</f>
        <v>1.4993925403251689E-3</v>
      </c>
      <c r="AQ238" s="175"/>
      <c r="AR238" s="175">
        <f>-AR198/AR158</f>
        <v>3.0800030576231168E-3</v>
      </c>
      <c r="AS238" s="175"/>
      <c r="AT238" s="175">
        <f>-AT198/AT158</f>
        <v>1.9268993673452013E-3</v>
      </c>
    </row>
    <row r="239" spans="2:46" s="98" customFormat="1">
      <c r="B239" s="131"/>
      <c r="C239" s="140" t="s">
        <v>319</v>
      </c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  <c r="AA239" s="175"/>
      <c r="AB239" s="175"/>
      <c r="AC239" s="175"/>
      <c r="AD239" s="175"/>
      <c r="AE239" s="175"/>
      <c r="AF239" s="175"/>
      <c r="AG239" s="175"/>
      <c r="AH239" s="175"/>
      <c r="AI239" s="175"/>
      <c r="AJ239" s="175"/>
      <c r="AK239" s="175"/>
      <c r="AL239" s="175"/>
      <c r="AM239" s="175"/>
      <c r="AN239" s="175"/>
      <c r="AO239" s="175"/>
      <c r="AP239" s="175"/>
      <c r="AQ239" s="175"/>
      <c r="AR239" s="175"/>
      <c r="AS239" s="175"/>
      <c r="AT239" s="175"/>
    </row>
    <row r="240" spans="2:46" s="98" customFormat="1">
      <c r="B240" s="131"/>
      <c r="C240" s="140" t="s">
        <v>320</v>
      </c>
      <c r="D240" s="175" t="e">
        <f>-D200/D160</f>
        <v>#DIV/0!</v>
      </c>
      <c r="E240" s="175" t="e">
        <f>-E200/E160</f>
        <v>#DIV/0!</v>
      </c>
      <c r="F240" s="175" t="e">
        <f>-F200/F160</f>
        <v>#DIV/0!</v>
      </c>
      <c r="G240" s="175" t="e">
        <f>-G200/G160</f>
        <v>#DIV/0!</v>
      </c>
      <c r="H240" s="175">
        <f>-H200/H160</f>
        <v>2.5971785729960794E-2</v>
      </c>
      <c r="I240" s="175" t="e">
        <f>-I200/I160</f>
        <v>#DIV/0!</v>
      </c>
      <c r="J240" s="175">
        <f>-J200/J160</f>
        <v>1.6241637983528609E-2</v>
      </c>
      <c r="K240" s="175" t="e">
        <f>-K200/K160</f>
        <v>#DIV/0!</v>
      </c>
      <c r="L240" s="175">
        <f>-L200/L160</f>
        <v>3.416718604243809E-2</v>
      </c>
      <c r="M240" s="175" t="e">
        <f>-M200/M160</f>
        <v>#DIV/0!</v>
      </c>
      <c r="N240" s="175">
        <f>-N200/N160</f>
        <v>1.3702449736745281E-2</v>
      </c>
      <c r="O240" s="175" t="e">
        <f>-O200/O160</f>
        <v>#DIV/0!</v>
      </c>
      <c r="P240" s="175">
        <f>-P200/P160</f>
        <v>2.4536961792047937E-2</v>
      </c>
      <c r="Q240" s="175" t="e">
        <f>-Q200/Q160</f>
        <v>#DIV/0!</v>
      </c>
      <c r="R240" s="175">
        <f>-R200/R160</f>
        <v>1.0565005779022432E-2</v>
      </c>
      <c r="S240" s="175" t="e">
        <f>-S200/S160</f>
        <v>#DIV/0!</v>
      </c>
      <c r="T240" s="175">
        <f>-T200/T160</f>
        <v>2.1570501523520299E-2</v>
      </c>
      <c r="U240" s="175" t="e">
        <f>-U200/U160</f>
        <v>#DIV/0!</v>
      </c>
      <c r="V240" s="175">
        <f>-V200/V160</f>
        <v>1.2174464853196889E-2</v>
      </c>
      <c r="W240" s="175" t="e">
        <f>-W200/W160</f>
        <v>#DIV/0!</v>
      </c>
      <c r="X240" s="175">
        <f>-X200/X160</f>
        <v>2.7229307512768492E-2</v>
      </c>
      <c r="Y240" s="175" t="e">
        <f>-Y200/Y160</f>
        <v>#DIV/0!</v>
      </c>
      <c r="Z240" s="175">
        <f>-Z200/Z160</f>
        <v>1.6450254684985965E-2</v>
      </c>
      <c r="AA240" s="175" t="e">
        <f>-AA200/AA160</f>
        <v>#DIV/0!</v>
      </c>
      <c r="AB240" s="175">
        <f>-AB200/AB160</f>
        <v>3.3309512466253771E-2</v>
      </c>
      <c r="AC240" s="175"/>
      <c r="AD240" s="175">
        <f>-AD200/AD160</f>
        <v>1.6137695244994622E-2</v>
      </c>
      <c r="AE240" s="175"/>
      <c r="AF240" s="175">
        <f>-AF200/AF160</f>
        <v>3.3033402033918122E-2</v>
      </c>
      <c r="AG240" s="175"/>
      <c r="AH240" s="175">
        <f>-AH200/AH160</f>
        <v>1.7076252461396216E-2</v>
      </c>
      <c r="AI240" s="175"/>
      <c r="AJ240" s="175">
        <f>-AJ200/AJ160</f>
        <v>3.4263760711931442E-2</v>
      </c>
      <c r="AK240" s="175"/>
      <c r="AL240" s="175">
        <f>-AL200/AL160</f>
        <v>1.6377495844293058E-2</v>
      </c>
      <c r="AM240" s="175"/>
      <c r="AN240" s="175">
        <f>-AN200/AN160</f>
        <v>3.1563513753463363E-2</v>
      </c>
      <c r="AO240" s="175"/>
      <c r="AP240" s="175">
        <f>-AP200/AP160</f>
        <v>1.2887661605491029E-2</v>
      </c>
      <c r="AQ240" s="175"/>
      <c r="AR240" s="175">
        <f>-AR200/AR160</f>
        <v>2.4810173714492883E-2</v>
      </c>
      <c r="AS240" s="175"/>
      <c r="AT240" s="175">
        <f>-AT200/AT160</f>
        <v>1.1248227032970539E-2</v>
      </c>
    </row>
    <row r="241" spans="2:46" s="98" customFormat="1">
      <c r="B241" s="131"/>
      <c r="C241" s="140" t="s">
        <v>321</v>
      </c>
      <c r="D241" s="175" t="e">
        <f>-D201/D161</f>
        <v>#DIV/0!</v>
      </c>
      <c r="E241" s="175" t="e">
        <f>-E201/E161</f>
        <v>#DIV/0!</v>
      </c>
      <c r="F241" s="175" t="e">
        <f>-F201/F161</f>
        <v>#DIV/0!</v>
      </c>
      <c r="G241" s="175" t="e">
        <f>-G201/G161</f>
        <v>#DIV/0!</v>
      </c>
      <c r="H241" s="175">
        <f>-H201/H161</f>
        <v>2.5757444939543298E-2</v>
      </c>
      <c r="I241" s="175" t="e">
        <f>-I201/I161</f>
        <v>#DIV/0!</v>
      </c>
      <c r="J241" s="175">
        <f>-J201/J161</f>
        <v>1.6504164127564492E-2</v>
      </c>
      <c r="K241" s="175" t="e">
        <f>-K201/K161</f>
        <v>#DIV/0!</v>
      </c>
      <c r="L241" s="175">
        <f>-L201/L161</f>
        <v>3.6155855884347644E-2</v>
      </c>
      <c r="M241" s="175" t="e">
        <f>-M201/M161</f>
        <v>#DIV/0!</v>
      </c>
      <c r="N241" s="175">
        <f>-N201/N161</f>
        <v>1.5076021306609365E-2</v>
      </c>
      <c r="O241" s="175" t="e">
        <f>-O201/O161</f>
        <v>#DIV/0!</v>
      </c>
      <c r="P241" s="175">
        <f>-P201/P161</f>
        <v>2.7912880197725819E-2</v>
      </c>
      <c r="Q241" s="175" t="e">
        <f>-Q201/Q161</f>
        <v>#DIV/0!</v>
      </c>
      <c r="R241" s="175">
        <f>-R201/R161</f>
        <v>1.2070020683043199E-2</v>
      </c>
      <c r="S241" s="175" t="e">
        <f>-S201/S161</f>
        <v>#DIV/0!</v>
      </c>
      <c r="T241" s="175">
        <f>-T201/T161</f>
        <v>2.3517385183810229E-2</v>
      </c>
      <c r="U241" s="175" t="e">
        <f>-U201/U161</f>
        <v>#DIV/0!</v>
      </c>
      <c r="V241" s="175">
        <f>-V201/V161</f>
        <v>1.268975222073862E-2</v>
      </c>
      <c r="W241" s="175" t="e">
        <f>-W201/W161</f>
        <v>#DIV/0!</v>
      </c>
      <c r="X241" s="175">
        <f>-X201/X161</f>
        <v>2.7837126791238957E-2</v>
      </c>
      <c r="Y241" s="175" t="e">
        <f>-Y201/Y161</f>
        <v>#DIV/0!</v>
      </c>
      <c r="Z241" s="175">
        <f>-Z201/Z161</f>
        <v>1.7055845331035328E-2</v>
      </c>
      <c r="AA241" s="175" t="e">
        <f>-AA201/AA161</f>
        <v>#DIV/0!</v>
      </c>
      <c r="AB241" s="175">
        <f>-AB201/AB161</f>
        <v>3.4370759689591732E-2</v>
      </c>
      <c r="AC241" s="175"/>
      <c r="AD241" s="175">
        <f>-AD201/AD161</f>
        <v>1.6743867373470053E-2</v>
      </c>
      <c r="AE241" s="175"/>
      <c r="AF241" s="175">
        <f>-AF201/AF161</f>
        <v>3.3556067721689738E-2</v>
      </c>
      <c r="AG241" s="175"/>
      <c r="AH241" s="175">
        <f>-AH201/AH161</f>
        <v>1.6836624898075078E-2</v>
      </c>
      <c r="AI241" s="175"/>
      <c r="AJ241" s="175">
        <f>-AJ201/AJ161</f>
        <v>3.3841107158094998E-2</v>
      </c>
      <c r="AK241" s="175"/>
      <c r="AL241" s="175">
        <f>-AL201/AL161</f>
        <v>1.6776316114858414E-2</v>
      </c>
      <c r="AM241" s="175"/>
      <c r="AN241" s="175">
        <f>-AN201/AN161</f>
        <v>3.2635641486074798E-2</v>
      </c>
      <c r="AO241" s="175"/>
      <c r="AP241" s="175">
        <f>-AP201/AP161</f>
        <v>1.3889659068357879E-2</v>
      </c>
      <c r="AQ241" s="175"/>
      <c r="AR241" s="175">
        <f>-AR201/AR161</f>
        <v>2.686025433890462E-2</v>
      </c>
      <c r="AS241" s="175"/>
      <c r="AT241" s="175">
        <f>-AT201/AT161</f>
        <v>1.2161146153773471E-2</v>
      </c>
    </row>
    <row r="242" spans="2:46">
      <c r="B242" s="131"/>
      <c r="C242" s="138" t="s">
        <v>322</v>
      </c>
      <c r="D242" s="180"/>
      <c r="E242" s="180"/>
      <c r="F242" s="180"/>
      <c r="G242" s="180"/>
      <c r="H242" s="180"/>
      <c r="I242" s="180"/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72"/>
      <c r="AH242" s="172"/>
      <c r="AI242" s="172"/>
      <c r="AJ242" s="172"/>
      <c r="AK242" s="172"/>
      <c r="AL242" s="172"/>
      <c r="AM242" s="172"/>
      <c r="AN242" s="172"/>
      <c r="AO242" s="172"/>
      <c r="AP242" s="172"/>
      <c r="AQ242" s="172"/>
      <c r="AR242" s="181"/>
      <c r="AS242" s="181"/>
      <c r="AT242" s="181"/>
    </row>
    <row r="243" spans="2:46">
      <c r="B243" s="131"/>
      <c r="C243" s="174" t="s">
        <v>323</v>
      </c>
      <c r="D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  <c r="AA243" s="169"/>
      <c r="AB243" s="169">
        <f>-AB203/AB163</f>
        <v>4.0560619751751466E-2</v>
      </c>
      <c r="AC243" s="169"/>
      <c r="AD243" s="169"/>
      <c r="AE243" s="169"/>
      <c r="AF243" s="169">
        <f>-AF203/AF163</f>
        <v>4.0345110083535286E-2</v>
      </c>
      <c r="AG243" s="169"/>
      <c r="AH243" s="169">
        <f>-AH203/AH163*2</f>
        <v>3.6667856110310912E-2</v>
      </c>
      <c r="AI243" s="169"/>
      <c r="AJ243" s="169">
        <f>-AJ203/AJ163</f>
        <v>3.6740953027389167E-2</v>
      </c>
      <c r="AK243" s="169"/>
      <c r="AL243" s="169">
        <f>-AL203/AL163*2</f>
        <v>3.7285319353129072E-2</v>
      </c>
      <c r="AM243" s="169"/>
      <c r="AN243" s="169">
        <f>-AN203/AN163</f>
        <v>3.6974693427639732E-2</v>
      </c>
      <c r="AO243" s="169"/>
      <c r="AP243" s="169">
        <f>-AP203/AP163*2</f>
        <v>3.4467729932199348E-2</v>
      </c>
      <c r="AQ243" s="169"/>
      <c r="AR243" s="169">
        <f>-AR203/AR163</f>
        <v>3.3486870731478234E-2</v>
      </c>
      <c r="AS243" s="169"/>
      <c r="AT243" s="169">
        <f>-AT203/AT163</f>
        <v>1.5230049422546707E-2</v>
      </c>
    </row>
    <row r="244" spans="2:46">
      <c r="B244" s="131"/>
      <c r="C244" s="150" t="s">
        <v>324</v>
      </c>
      <c r="D244" s="169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  <c r="AA244" s="169"/>
      <c r="AB244" s="169">
        <f>-AB204/AB164</f>
        <v>2.564113153491621E-2</v>
      </c>
      <c r="AC244" s="169"/>
      <c r="AD244" s="169"/>
      <c r="AE244" s="169"/>
      <c r="AF244" s="169">
        <f>-AF204/AF164</f>
        <v>2.2668672747401135E-2</v>
      </c>
      <c r="AG244" s="169"/>
      <c r="AH244" s="169">
        <f>-AH204/AH164*2</f>
        <v>2.3303486841462714E-2</v>
      </c>
      <c r="AI244" s="169"/>
      <c r="AJ244" s="169">
        <f>-AJ204/AJ164</f>
        <v>2.3522926623373772E-2</v>
      </c>
      <c r="AK244" s="169"/>
      <c r="AL244" s="169">
        <f>-AL204/AL164*2</f>
        <v>1.9140268632179859E-2</v>
      </c>
      <c r="AM244" s="169"/>
      <c r="AN244" s="169">
        <f>-AN204/AN164</f>
        <v>1.8146810579888272E-2</v>
      </c>
      <c r="AO244" s="169"/>
      <c r="AP244" s="169">
        <f>-AP204/AP164*2</f>
        <v>1.6760557582617023E-2</v>
      </c>
      <c r="AQ244" s="169"/>
      <c r="AR244" s="169">
        <f>-AR204/AR164</f>
        <v>1.7070278824056019E-2</v>
      </c>
      <c r="AS244" s="169"/>
      <c r="AT244" s="169">
        <f>-AT204/AT164</f>
        <v>1.1007914193822839E-2</v>
      </c>
    </row>
    <row r="245" spans="2:46">
      <c r="B245" s="131"/>
      <c r="C245" s="137" t="s">
        <v>325</v>
      </c>
      <c r="D245" s="170"/>
      <c r="E245" s="170"/>
      <c r="F245" s="170"/>
      <c r="G245" s="170"/>
      <c r="H245" s="170"/>
      <c r="I245" s="170"/>
      <c r="J245" s="170"/>
      <c r="K245" s="170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70"/>
      <c r="AA245" s="170"/>
      <c r="AB245" s="170"/>
      <c r="AC245" s="170"/>
      <c r="AD245" s="170"/>
      <c r="AE245" s="170"/>
      <c r="AF245" s="170"/>
      <c r="AG245" s="170"/>
      <c r="AH245" s="171"/>
      <c r="AI245" s="170"/>
      <c r="AJ245" s="171"/>
      <c r="AK245" s="170"/>
      <c r="AL245" s="171"/>
      <c r="AM245" s="170"/>
      <c r="AN245" s="171"/>
      <c r="AO245" s="170"/>
      <c r="AP245" s="171"/>
      <c r="AQ245" s="170"/>
      <c r="AR245" s="171"/>
      <c r="AS245" s="171"/>
      <c r="AT245" s="171"/>
    </row>
    <row r="246" spans="2:46">
      <c r="B246" s="131"/>
      <c r="C246" s="137" t="s">
        <v>326</v>
      </c>
      <c r="D246" s="172"/>
      <c r="E246" s="172"/>
      <c r="F246" s="172"/>
      <c r="G246" s="172"/>
      <c r="H246" s="172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  <c r="AA246" s="172"/>
      <c r="AB246" s="172"/>
      <c r="AC246" s="172"/>
      <c r="AD246" s="172"/>
      <c r="AE246" s="172"/>
      <c r="AF246" s="172"/>
      <c r="AG246" s="172"/>
      <c r="AH246" s="175"/>
      <c r="AI246" s="172"/>
      <c r="AJ246" s="175"/>
      <c r="AK246" s="172"/>
      <c r="AL246" s="175"/>
      <c r="AM246" s="172"/>
      <c r="AN246" s="175"/>
      <c r="AO246" s="172"/>
      <c r="AP246" s="175"/>
      <c r="AQ246" s="172"/>
      <c r="AR246" s="175"/>
      <c r="AS246" s="175"/>
      <c r="AT246" s="175"/>
    </row>
    <row r="247" spans="2:46">
      <c r="B247" s="131"/>
      <c r="C247" s="137" t="s">
        <v>327</v>
      </c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  <c r="AA247" s="172"/>
      <c r="AB247" s="172"/>
      <c r="AC247" s="172"/>
      <c r="AD247" s="172"/>
      <c r="AE247" s="172"/>
      <c r="AF247" s="172"/>
      <c r="AG247" s="172"/>
      <c r="AH247" s="181"/>
      <c r="AI247" s="173"/>
      <c r="AJ247" s="181"/>
      <c r="AK247" s="173"/>
      <c r="AL247" s="181"/>
      <c r="AM247" s="173"/>
      <c r="AN247" s="181"/>
      <c r="AO247" s="173"/>
      <c r="AP247" s="181"/>
      <c r="AQ247" s="173"/>
      <c r="AR247" s="181"/>
      <c r="AS247" s="181"/>
      <c r="AT247" s="181"/>
    </row>
    <row r="248" spans="2:46">
      <c r="B248" s="131"/>
      <c r="C248" s="151" t="s">
        <v>328</v>
      </c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69"/>
      <c r="AI248" s="182"/>
      <c r="AJ248" s="169" t="e">
        <f>-AJ208/AJ168</f>
        <v>#DIV/0!</v>
      </c>
      <c r="AK248" s="182"/>
      <c r="AL248" s="169" t="e">
        <f>-AL208/AL168*2</f>
        <v>#DIV/0!</v>
      </c>
      <c r="AM248" s="182"/>
      <c r="AN248" s="169" t="e">
        <f>-AN208/AN168</f>
        <v>#DIV/0!</v>
      </c>
      <c r="AO248" s="182"/>
      <c r="AP248" s="169" t="e">
        <f>-AP208/AP168*2</f>
        <v>#DIV/0!</v>
      </c>
      <c r="AQ248" s="182"/>
      <c r="AR248" s="183" t="e">
        <f>-AR208/AR168</f>
        <v>#DIV/0!</v>
      </c>
      <c r="AS248" s="183"/>
      <c r="AT248" s="183" t="e">
        <f>-AT208/AT168</f>
        <v>#DIV/0!</v>
      </c>
    </row>
    <row r="249" spans="2:46" ht="13.9" thickBot="1">
      <c r="B249" s="131"/>
      <c r="C249" s="144" t="s">
        <v>142</v>
      </c>
      <c r="D249" s="176"/>
      <c r="E249" s="176"/>
      <c r="F249" s="176"/>
      <c r="G249" s="176"/>
      <c r="H249" s="176"/>
      <c r="I249" s="176"/>
      <c r="J249" s="176"/>
      <c r="K249" s="176"/>
      <c r="L249" s="176"/>
      <c r="M249" s="176"/>
      <c r="N249" s="176"/>
      <c r="O249" s="176"/>
      <c r="P249" s="176"/>
      <c r="Q249" s="176"/>
      <c r="R249" s="176"/>
      <c r="S249" s="176"/>
      <c r="T249" s="176"/>
      <c r="U249" s="176"/>
      <c r="V249" s="176"/>
      <c r="W249" s="176"/>
      <c r="X249" s="176"/>
      <c r="Y249" s="176"/>
      <c r="Z249" s="176"/>
      <c r="AA249" s="176"/>
      <c r="AB249" s="176"/>
      <c r="AC249" s="176"/>
      <c r="AD249" s="176"/>
      <c r="AE249" s="176"/>
      <c r="AF249" s="176"/>
      <c r="AG249" s="176"/>
      <c r="AH249" s="176"/>
      <c r="AI249" s="176"/>
      <c r="AJ249" s="176"/>
      <c r="AK249" s="176"/>
      <c r="AL249" s="176"/>
      <c r="AM249" s="176"/>
      <c r="AN249" s="176"/>
      <c r="AO249" s="176"/>
      <c r="AP249" s="176"/>
      <c r="AQ249" s="176"/>
      <c r="AR249" s="176"/>
      <c r="AS249" s="176"/>
      <c r="AT249" s="176"/>
    </row>
    <row r="250" spans="2:46" ht="13.5" thickBot="1"/>
    <row r="251" spans="2:46" ht="13.5">
      <c r="C251" s="108" t="s">
        <v>143</v>
      </c>
      <c r="D251" s="184">
        <f>[1]!s_stmnote_bank_144n($C$6,D6,1)/100</f>
        <v>2.3900000000000001E-2</v>
      </c>
      <c r="E251" s="184"/>
      <c r="F251" s="184">
        <f>[1]!s_stmnote_bank_144n($C$6,F6,1)/100</f>
        <v>3.5906E-2</v>
      </c>
      <c r="G251" s="184"/>
      <c r="H251" s="184">
        <f>[1]!s_stmnote_bank_144n($C$6,H6,1)/100</f>
        <v>2.7999999999999997E-2</v>
      </c>
      <c r="I251" s="184"/>
      <c r="J251" s="184">
        <f>[1]!s_stmnote_bank_144n($C$6,J6,1)/100</f>
        <v>3.0099999999999998E-2</v>
      </c>
      <c r="K251" s="184"/>
      <c r="L251" s="184">
        <f>[1]!s_stmnote_bank_144n($C$6,L6,1)/100</f>
        <v>2.9500000000000002E-2</v>
      </c>
      <c r="M251" s="184"/>
      <c r="N251" s="184">
        <f>[1]!s_stmnote_bank_144n($C$6,N6,1)/100</f>
        <v>2.2499999999999999E-2</v>
      </c>
      <c r="O251" s="184"/>
      <c r="P251" s="184">
        <f>[1]!s_stmnote_bank_144n($C$6,P6,1)/100</f>
        <v>2.2599999999999999E-2</v>
      </c>
      <c r="Q251" s="184"/>
      <c r="R251" s="184">
        <f>[1]!s_stmnote_bank_144n($C$6,R6,1)/100</f>
        <v>2.3700000000000002E-2</v>
      </c>
      <c r="S251" s="184"/>
      <c r="T251" s="184">
        <f>[1]!s_stmnote_bank_144n($C$6,T6,1)/100</f>
        <v>2.4399999999999998E-2</v>
      </c>
      <c r="U251" s="184"/>
      <c r="V251" s="184">
        <f>[1]!s_stmnote_bank_144n($C$6,V6,1)/100</f>
        <v>2.6168E-2</v>
      </c>
      <c r="W251" s="184"/>
      <c r="X251" s="184">
        <f>[1]!s_stmnote_bank_144n($C$6,X6,1)/100</f>
        <v>2.6099999999999998E-2</v>
      </c>
      <c r="Y251" s="184"/>
      <c r="Z251" s="184">
        <f>[1]!s_stmnote_bank_144n($C$6,Z6,1)/100</f>
        <v>2.6600000000000002E-2</v>
      </c>
      <c r="AA251" s="184"/>
      <c r="AB251" s="184">
        <f>[1]!s_stmnote_bank_144n($C$6,AB6,1)/100</f>
        <v>2.6600000000000002E-2</v>
      </c>
      <c r="AC251" s="184"/>
      <c r="AD251" s="184">
        <f>[1]!s_stmnote_bank_144n($C$6,AD6,1)/100</f>
        <v>2.5699999999999997E-2</v>
      </c>
      <c r="AE251" s="184"/>
      <c r="AF251" s="184">
        <f>[1]!s_stmnote_bank_144n($C$6,AF6,1)/100</f>
        <v>2.5699999999999997E-2</v>
      </c>
      <c r="AG251" s="184"/>
      <c r="AH251" s="184">
        <f>[1]!s_stmnote_bank_144n($C$6,AH6,1)/100</f>
        <v>2.6200000000000001E-2</v>
      </c>
      <c r="AI251" s="184"/>
      <c r="AJ251" s="184">
        <f>[1]!s_stmnote_bank_144n($C$6,AJ6,1)/100</f>
        <v>2.6600000000000002E-2</v>
      </c>
      <c r="AK251" s="184"/>
      <c r="AL251" s="184">
        <f>[1]!s_stmnote_bank_144n($C$6,AL6,1)/100</f>
        <v>2.53E-2</v>
      </c>
      <c r="AM251" s="184"/>
      <c r="AN251" s="184">
        <f>[1]!s_stmnote_bank_144n($C$6,AN6,1)/100</f>
        <v>2.4700000000000003E-2</v>
      </c>
      <c r="AO251" s="184"/>
      <c r="AP251" s="184">
        <f>[1]!s_stmnote_bank_144n($C$6,AP6,1)/100</f>
        <v>2.2099999999999998E-2</v>
      </c>
      <c r="AQ251" s="184"/>
      <c r="AR251" s="184">
        <f>[1]!s_stmnote_bank_144n($C$6,AR6,1)/100</f>
        <v>2.1600000000000001E-2</v>
      </c>
      <c r="AS251" s="184">
        <f>[1]!s_stmnote_bank_144n($C$6,AS6,1)/100</f>
        <v>2.1052000000000001E-2</v>
      </c>
      <c r="AT251" s="184">
        <f>[1]!s_stmnote_bank_144n($C$6,AT6,1)/100</f>
        <v>2.1600000000000001E-2</v>
      </c>
    </row>
    <row r="252" spans="2:46" ht="13.5">
      <c r="C252" s="35" t="s">
        <v>144</v>
      </c>
      <c r="D252" s="185">
        <f>D215-D234</f>
        <v>2.2900000000000004E-2</v>
      </c>
      <c r="E252" s="185"/>
      <c r="F252" s="185">
        <f t="shared" ref="F252:AP252" si="59">F215-F234</f>
        <v>2.5400000000000002E-2</v>
      </c>
      <c r="G252" s="185"/>
      <c r="H252" s="185">
        <f t="shared" si="59"/>
        <v>2.6700000000000005E-2</v>
      </c>
      <c r="I252" s="185"/>
      <c r="J252" s="185">
        <f t="shared" si="59"/>
        <v>2.8800000000000006E-2</v>
      </c>
      <c r="K252" s="185"/>
      <c r="L252" s="185">
        <f t="shared" si="59"/>
        <v>2.8000000000000004E-2</v>
      </c>
      <c r="M252" s="185"/>
      <c r="N252" s="185">
        <f t="shared" si="59"/>
        <v>2.1299999999999996E-2</v>
      </c>
      <c r="O252" s="185"/>
      <c r="P252" s="185">
        <f t="shared" si="59"/>
        <v>2.1600000000000001E-2</v>
      </c>
      <c r="Q252" s="185"/>
      <c r="R252" s="185">
        <f t="shared" si="59"/>
        <v>2.2800000000000001E-2</v>
      </c>
      <c r="S252" s="185"/>
      <c r="T252" s="185">
        <f t="shared" si="59"/>
        <v>2.3500000000000004E-2</v>
      </c>
      <c r="U252" s="185"/>
      <c r="V252" s="185">
        <f t="shared" si="59"/>
        <v>2.4899999999999995E-2</v>
      </c>
      <c r="W252" s="185"/>
      <c r="X252" s="185">
        <f t="shared" si="59"/>
        <v>2.4900000000000002E-2</v>
      </c>
      <c r="Y252" s="185"/>
      <c r="Z252" s="185">
        <f t="shared" si="59"/>
        <v>2.4799999999999996E-2</v>
      </c>
      <c r="AA252" s="185"/>
      <c r="AB252" s="185">
        <f t="shared" si="59"/>
        <v>2.4899999999999995E-2</v>
      </c>
      <c r="AC252" s="185"/>
      <c r="AD252" s="185">
        <f>AD215-AD234</f>
        <v>2.4100000000000003E-2</v>
      </c>
      <c r="AE252" s="185"/>
      <c r="AF252" s="185">
        <f t="shared" si="59"/>
        <v>2.4000000000000007E-2</v>
      </c>
      <c r="AG252" s="185"/>
      <c r="AH252" s="185">
        <f t="shared" si="59"/>
        <v>2.3925823642004036E-2</v>
      </c>
      <c r="AI252" s="185"/>
      <c r="AJ252" s="185">
        <f>AJ215-AJ234</f>
        <v>2.4586818974948996E-2</v>
      </c>
      <c r="AK252" s="185"/>
      <c r="AL252" s="185">
        <f>AL215-AL234</f>
        <v>2.306331328412272E-2</v>
      </c>
      <c r="AM252" s="185"/>
      <c r="AN252" s="185">
        <f t="shared" si="59"/>
        <v>2.3021326324643661E-2</v>
      </c>
      <c r="AO252" s="185"/>
      <c r="AP252" s="185">
        <f t="shared" si="59"/>
        <v>2.0540690800798334E-2</v>
      </c>
      <c r="AQ252" s="185"/>
      <c r="AR252" s="185">
        <f>AR215-AR234</f>
        <v>2.0237393109007441E-2</v>
      </c>
      <c r="AS252" s="185">
        <f t="shared" ref="AS252:AT252" si="60">AS215-AS234</f>
        <v>0</v>
      </c>
      <c r="AT252" s="185">
        <f t="shared" si="60"/>
        <v>2.0804346664672103E-3</v>
      </c>
    </row>
    <row r="253" spans="2:46" ht="13.5">
      <c r="C253" s="75" t="s">
        <v>145</v>
      </c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  <c r="AA253" s="186"/>
      <c r="AB253" s="186"/>
      <c r="AC253" s="186"/>
      <c r="AD253" s="186"/>
      <c r="AE253" s="186"/>
      <c r="AF253" s="186"/>
      <c r="AG253" s="186"/>
      <c r="AH253" s="186"/>
      <c r="AI253" s="186"/>
      <c r="AJ253" s="186"/>
      <c r="AK253" s="186"/>
      <c r="AL253" s="186"/>
      <c r="AM253" s="186"/>
      <c r="AN253" s="186"/>
      <c r="AO253" s="186"/>
      <c r="AP253" s="186"/>
      <c r="AQ253" s="186"/>
      <c r="AR253" s="186"/>
      <c r="AS253" s="186"/>
      <c r="AT253" s="186"/>
    </row>
    <row r="254" spans="2:46" ht="13.9" thickBot="1">
      <c r="C254" s="77" t="s">
        <v>146</v>
      </c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  <c r="AA254" s="187"/>
      <c r="AB254" s="187"/>
      <c r="AC254" s="187"/>
      <c r="AD254" s="187"/>
      <c r="AE254" s="187"/>
      <c r="AF254" s="187"/>
      <c r="AG254" s="187"/>
      <c r="AH254" s="187"/>
      <c r="AI254" s="187"/>
      <c r="AJ254" s="187"/>
      <c r="AK254" s="187"/>
      <c r="AL254" s="187"/>
      <c r="AM254" s="187"/>
      <c r="AN254" s="187"/>
      <c r="AO254" s="187"/>
      <c r="AP254" s="187"/>
      <c r="AQ254" s="187"/>
      <c r="AR254" s="187"/>
      <c r="AS254" s="187"/>
      <c r="AT254" s="187"/>
    </row>
    <row r="255" spans="2:46" s="32" customFormat="1" ht="13.5" thickBot="1">
      <c r="C255" s="261"/>
      <c r="D255" s="262"/>
      <c r="E255" s="262"/>
      <c r="F255" s="262"/>
      <c r="G255" s="262"/>
      <c r="H255" s="262"/>
      <c r="I255" s="262"/>
      <c r="J255" s="262"/>
      <c r="K255" s="262"/>
      <c r="L255" s="262"/>
      <c r="M255" s="262"/>
      <c r="N255" s="262"/>
      <c r="O255" s="262"/>
      <c r="P255" s="262"/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  <c r="AB255" s="262"/>
      <c r="AC255" s="262"/>
      <c r="AD255" s="262"/>
      <c r="AE255" s="262"/>
      <c r="AF255" s="262"/>
      <c r="AG255" s="262"/>
      <c r="AH255" s="262"/>
      <c r="AI255" s="262"/>
      <c r="AJ255" s="262"/>
      <c r="AK255" s="262"/>
      <c r="AL255" s="262"/>
      <c r="AM255" s="262"/>
      <c r="AN255" s="262"/>
      <c r="AO255" s="262"/>
      <c r="AP255" s="262"/>
      <c r="AQ255" s="262"/>
      <c r="AR255" s="262"/>
      <c r="AS255" s="262"/>
    </row>
    <row r="256" spans="2:46" ht="13.5" thickTop="1"/>
    <row r="257" spans="2:46" ht="13.9" thickBot="1">
      <c r="B257" s="188" t="s">
        <v>147</v>
      </c>
    </row>
    <row r="258" spans="2:46" ht="13.5">
      <c r="C258" s="64" t="s">
        <v>148</v>
      </c>
      <c r="D258" s="65">
        <f>[1]!s_stmnote_bank_coretier1cap($C$6,D6,1,1000000)</f>
        <v>0</v>
      </c>
      <c r="E258" s="65">
        <f>[1]!s_stmnote_bank_coretier1cap($C$6,E6,1,1000000)</f>
        <v>0</v>
      </c>
      <c r="F258" s="65">
        <f>[1]!s_stmnote_bank_coretier1cap($C$6,F6,1,1000000)</f>
        <v>0</v>
      </c>
      <c r="G258" s="65">
        <f>[1]!s_stmnote_bank_coretier1cap($C$6,G6,1,1000000)</f>
        <v>0</v>
      </c>
      <c r="H258" s="65">
        <f>[1]!s_stmnote_bank_coretier1cap($C$6,H6,1,1000000)</f>
        <v>0</v>
      </c>
      <c r="I258" s="65">
        <f>[1]!s_stmnote_bank_coretier1cap($C$6,I6,1,1000000)</f>
        <v>0</v>
      </c>
      <c r="J258" s="65">
        <f>[1]!s_stmnote_bank_coretier1cap($C$6,J6,1,1000000)</f>
        <v>0</v>
      </c>
      <c r="K258" s="65">
        <f>[1]!s_stmnote_bank_coretier1cap($C$6,K6,1,1000000)</f>
        <v>0</v>
      </c>
      <c r="L258" s="65">
        <f>[1]!s_stmnote_bank_coretier1cap($C$6,L6,1,1000000)</f>
        <v>0</v>
      </c>
      <c r="M258" s="65">
        <f>[1]!s_stmnote_bank_coretier1cap($C$6,M6,1,1000000)</f>
        <v>0</v>
      </c>
      <c r="N258" s="65">
        <f>[1]!s_stmnote_bank_coretier1cap($C$6,N6,1,1000000)</f>
        <v>0</v>
      </c>
      <c r="O258" s="65">
        <f>[1]!s_stmnote_bank_coretier1cap($C$6,O6,1,1000000)</f>
        <v>0</v>
      </c>
      <c r="P258" s="65">
        <f>[1]!s_stmnote_bank_coretier1cap($C$6,P6,1,1000000)</f>
        <v>0</v>
      </c>
      <c r="Q258" s="65">
        <f>[1]!s_stmnote_bank_coretier1cap($C$6,Q6,1,1000000)</f>
        <v>0</v>
      </c>
      <c r="R258" s="65">
        <f>[1]!s_stmnote_bank_coretier1cap($C$6,R6,1,1000000)</f>
        <v>0</v>
      </c>
      <c r="S258" s="65">
        <f>[1]!s_stmnote_bank_coretier1cap($C$6,S6,1,1000000)</f>
        <v>0</v>
      </c>
      <c r="T258" s="65">
        <f>[1]!s_stmnote_bank_coretier1cap($C$6,T6,1,1000000)</f>
        <v>0</v>
      </c>
      <c r="U258" s="65">
        <f>[1]!s_stmnote_bank_coretier1cap($C$6,U6,1,1000000)</f>
        <v>0</v>
      </c>
      <c r="V258" s="65">
        <f>[1]!s_stmnote_bank_coretier1cap($C$6,V6,1,1000000)</f>
        <v>0</v>
      </c>
      <c r="W258" s="65">
        <f>[1]!s_stmnote_bank_coretier1cap($C$6,W6,1,1000000)</f>
        <v>0</v>
      </c>
      <c r="X258" s="65">
        <f>[1]!s_stmnote_bank_coretier1cap($C$6,X6,1,1000000)</f>
        <v>0</v>
      </c>
      <c r="Y258" s="65">
        <f>[1]!s_stmnote_bank_coretier1cap($C$6,Y6,1,1000000)</f>
        <v>0</v>
      </c>
      <c r="Z258" s="65">
        <f>[1]!s_stmnote_bank_coretier1cap($C$6,Z6,1,1000000)</f>
        <v>0</v>
      </c>
      <c r="AA258" s="65">
        <f>[1]!s_stmnote_bank_coretier1cap($C$6,AA6,1,1000000)</f>
        <v>0</v>
      </c>
      <c r="AB258" s="65">
        <f>[1]!s_stmnote_bank_coretier1cap($C$6,AB6,1,1000000)</f>
        <v>0</v>
      </c>
      <c r="AC258" s="65">
        <f>[1]!s_stmnote_bank_coretier1cap($C$6,AC6,1,1000000)</f>
        <v>1187376</v>
      </c>
      <c r="AD258" s="65">
        <f>[1]!s_stmnote_bank_coretier1cap($C$6,AD6,1,1000000)</f>
        <v>1164699</v>
      </c>
      <c r="AE258" s="65">
        <f>[1]!s_stmnote_bank_coretier1cap($C$6,AE6,1,1000000)</f>
        <v>1225035</v>
      </c>
      <c r="AF258" s="65">
        <f>[1]!s_stmnote_bank_coretier1cap($C$6,AF6,1,1000000)</f>
        <v>1266841</v>
      </c>
      <c r="AG258" s="65">
        <f>[1]!s_stmnote_bank_coretier1cap($C$6,AG6,1,1000000)</f>
        <v>1350739</v>
      </c>
      <c r="AH258" s="65">
        <f>[1]!s_stmnote_bank_coretier1cap($C$6,AH6,1,1000000)</f>
        <v>1346946</v>
      </c>
      <c r="AI258" s="65">
        <f>[1]!s_stmnote_bank_coretier1cap($C$6,AI6,1,1000000)</f>
        <v>1419953</v>
      </c>
      <c r="AJ258" s="65">
        <f>[1]!s_stmnote_bank_coretier1cap($C$6,AJ6,1,1000000)</f>
        <v>1486733</v>
      </c>
      <c r="AK258" s="65">
        <f>[1]!s_stmnote_bank_coretier1cap($C$6,AK6,1,1000000)</f>
        <v>1567084</v>
      </c>
      <c r="AL258" s="65">
        <f>[1]!s_stmnote_bank_coretier1cap($C$6,AL6,1,1000000)</f>
        <v>1560058</v>
      </c>
      <c r="AM258" s="65">
        <f>[1]!s_stmnote_bank_coretier1cap($C$6,AM6,1,1000000)</f>
        <v>1637279</v>
      </c>
      <c r="AN258" s="65">
        <f>[1]!s_stmnote_bank_coretier1cap($C$6,AN6,1,1000000)</f>
        <v>1701495</v>
      </c>
      <c r="AO258" s="65">
        <f>[1]!s_stmnote_bank_coretier1cap($C$6,AO6,1,1000000)</f>
        <v>1774679</v>
      </c>
      <c r="AP258" s="65">
        <f>[1]!s_stmnote_bank_coretier1cap($C$6,AP6,1,1000000)</f>
        <v>1767849</v>
      </c>
      <c r="AQ258" s="65">
        <f>[1]!s_stmnote_bank_coretier1cap($C$6,AQ6,1,1000000)</f>
        <v>1839989</v>
      </c>
      <c r="AR258" s="65">
        <f>[1]!s_stmnote_bank_coretier1cap($C$6,AR6,1,1000000)</f>
        <v>1874976</v>
      </c>
      <c r="AS258" s="65">
        <f>[1]!s_stmnote_bank_coretier1cap($C$6,AS6,1,1000000)</f>
        <v>1937780</v>
      </c>
      <c r="AT258" s="65">
        <f>[1]!s_stmnote_bank_coretier1cap($C$6,AT6,1,1000000)</f>
        <v>1923535</v>
      </c>
    </row>
    <row r="259" spans="2:46" ht="13.5">
      <c r="C259" s="98" t="s">
        <v>149</v>
      </c>
      <c r="D259" s="69">
        <f>[1]!s_stmnote_bank_tier1cap($C$6,D6,1,1000000)</f>
        <v>0</v>
      </c>
      <c r="E259" s="69">
        <f>[1]!s_stmnote_bank_tier1cap($C$6,E6,1,1000000)</f>
        <v>0</v>
      </c>
      <c r="F259" s="69">
        <f>[1]!s_stmnote_bank_tier1cap($C$6,F6,1,1000000)</f>
        <v>0</v>
      </c>
      <c r="G259" s="69">
        <f>[1]!s_stmnote_bank_tier1cap($C$6,G6,1,1000000)</f>
        <v>0</v>
      </c>
      <c r="H259" s="69">
        <f>[1]!s_stmnote_bank_tier1cap($C$6,H6,1,1000000)</f>
        <v>0</v>
      </c>
      <c r="I259" s="69">
        <f>[1]!s_stmnote_bank_tier1cap($C$6,I6,1,1000000)</f>
        <v>0</v>
      </c>
      <c r="J259" s="69">
        <f>[1]!s_stmnote_bank_tier1cap($C$6,J6,1,1000000)</f>
        <v>0</v>
      </c>
      <c r="K259" s="69">
        <f>[1]!s_stmnote_bank_tier1cap($C$6,K6,1,1000000)</f>
        <v>0</v>
      </c>
      <c r="L259" s="69">
        <f>[1]!s_stmnote_bank_tier1cap($C$6,L6,1,1000000)</f>
        <v>0</v>
      </c>
      <c r="M259" s="69">
        <f>[1]!s_stmnote_bank_tier1cap($C$6,M6,1,1000000)</f>
        <v>0</v>
      </c>
      <c r="N259" s="69">
        <f>[1]!s_stmnote_bank_tier1cap($C$6,N6,1,1000000)</f>
        <v>0</v>
      </c>
      <c r="O259" s="69">
        <f>[1]!s_stmnote_bank_tier1cap($C$6,O6,1,1000000)</f>
        <v>0</v>
      </c>
      <c r="P259" s="69">
        <f>[1]!s_stmnote_bank_tier1cap($C$6,P6,1,1000000)</f>
        <v>0</v>
      </c>
      <c r="Q259" s="69">
        <f>[1]!s_stmnote_bank_tier1cap($C$6,Q6,1,1000000)</f>
        <v>0</v>
      </c>
      <c r="R259" s="69">
        <f>[1]!s_stmnote_bank_tier1cap($C$6,R6,1,1000000)</f>
        <v>0</v>
      </c>
      <c r="S259" s="69">
        <f>[1]!s_stmnote_bank_tier1cap($C$6,S6,1,1000000)</f>
        <v>0</v>
      </c>
      <c r="T259" s="69">
        <f>[1]!s_stmnote_bank_tier1cap($C$6,T6,1,1000000)</f>
        <v>0</v>
      </c>
      <c r="U259" s="69">
        <f>[1]!s_stmnote_bank_tier1cap($C$6,U6,1,1000000)</f>
        <v>0</v>
      </c>
      <c r="V259" s="69">
        <f>[1]!s_stmnote_bank_tier1cap($C$6,V6,1,1000000)</f>
        <v>0</v>
      </c>
      <c r="W259" s="69">
        <f>[1]!s_stmnote_bank_tier1cap($C$6,W6,1,1000000)</f>
        <v>0</v>
      </c>
      <c r="X259" s="69">
        <f>[1]!s_stmnote_bank_tier1cap($C$6,X6,1,1000000)</f>
        <v>0</v>
      </c>
      <c r="Y259" s="69">
        <f>[1]!s_stmnote_bank_tier1cap($C$6,Y6,1,1000000)</f>
        <v>0</v>
      </c>
      <c r="Z259" s="69">
        <f>[1]!s_stmnote_bank_tier1cap($C$6,Z6,1,1000000)</f>
        <v>0</v>
      </c>
      <c r="AA259" s="69">
        <f>[1]!s_stmnote_bank_tier1cap($C$6,AA6,1,1000000)</f>
        <v>0</v>
      </c>
      <c r="AB259" s="69">
        <f>[1]!s_stmnote_bank_tier1cap($C$6,AB6,1,1000000)</f>
        <v>0</v>
      </c>
      <c r="AC259" s="69">
        <f>[1]!s_stmnote_bank_tier1cap($C$6,AC6,1,1000000)</f>
        <v>1187399</v>
      </c>
      <c r="AD259" s="69">
        <f>[1]!s_stmnote_bank_tier1cap($C$6,AD6,1,1000000)</f>
        <v>1164722</v>
      </c>
      <c r="AE259" s="69">
        <f>[1]!s_stmnote_bank_tier1cap($C$6,AE6,1,1000000)</f>
        <v>1225055</v>
      </c>
      <c r="AF259" s="69">
        <f>[1]!s_stmnote_bank_tier1cap($C$6,AF6,1,1000000)</f>
        <v>1266859</v>
      </c>
      <c r="AG259" s="69">
        <f>[1]!s_stmnote_bank_tier1cap($C$6,AG6,1,1000000)</f>
        <v>1350801</v>
      </c>
      <c r="AH259" s="69">
        <f>[1]!s_stmnote_bank_tier1cap($C$6,AH6,1,1000000)</f>
        <v>1347009</v>
      </c>
      <c r="AI259" s="69">
        <f>[1]!s_stmnote_bank_tier1cap($C$6,AI6,1,1000000)</f>
        <v>1420020</v>
      </c>
      <c r="AJ259" s="69">
        <f>[1]!s_stmnote_bank_tier1cap($C$6,AJ6,1,1000000)</f>
        <v>1521233</v>
      </c>
      <c r="AK259" s="69">
        <f>[1]!s_stmnote_bank_tier1cap($C$6,AK6,1,1000000)</f>
        <v>1601623</v>
      </c>
      <c r="AL259" s="69">
        <f>[1]!s_stmnote_bank_tier1cap($C$6,AL6,1,1000000)</f>
        <v>1594669</v>
      </c>
      <c r="AM259" s="69">
        <f>[1]!s_stmnote_bank_tier1cap($C$6,AM6,1,1000000)</f>
        <v>1671889</v>
      </c>
      <c r="AN259" s="69">
        <f>[1]!s_stmnote_bank_tier1cap($C$6,AN6,1,1000000)</f>
        <v>1781062</v>
      </c>
      <c r="AO259" s="69">
        <f>[1]!s_stmnote_bank_tier1cap($C$6,AO6,1,1000000)</f>
        <v>1854320</v>
      </c>
      <c r="AP259" s="69">
        <f>[1]!s_stmnote_bank_tier1cap($C$6,AP6,1,1000000)</f>
        <v>1847634</v>
      </c>
      <c r="AQ259" s="69">
        <f>[1]!s_stmnote_bank_tier1cap($C$6,AQ6,1,1000000)</f>
        <v>1919729</v>
      </c>
      <c r="AR259" s="69">
        <f>[1]!s_stmnote_bank_tier1cap($C$6,AR6,1,1000000)</f>
        <v>1954770</v>
      </c>
      <c r="AS259" s="69">
        <f>[1]!s_stmnote_bank_tier1cap($C$6,AS6,1,1000000)</f>
        <v>2017717</v>
      </c>
      <c r="AT259" s="69">
        <f>[1]!s_stmnote_bank_tier1cap($C$6,AT6,1,1000000)</f>
        <v>2003429</v>
      </c>
    </row>
    <row r="260" spans="2:46" ht="13.5">
      <c r="C260" s="1" t="s">
        <v>150</v>
      </c>
      <c r="D260" s="69">
        <f>[1]!s_stmnote_bank_netequitycap($C$6,D6,1,1000000)</f>
        <v>0</v>
      </c>
      <c r="E260" s="69">
        <f>[1]!s_stmnote_bank_netequitycap($C$6,E6,1,1000000)</f>
        <v>0</v>
      </c>
      <c r="F260" s="69">
        <f>[1]!s_stmnote_bank_netequitycap($C$6,F6,1,1000000)</f>
        <v>0</v>
      </c>
      <c r="G260" s="69">
        <f>[1]!s_stmnote_bank_netequitycap($C$6,G6,1,1000000)</f>
        <v>0</v>
      </c>
      <c r="H260" s="69">
        <f>[1]!s_stmnote_bank_netequitycap($C$6,H6,1,1000000)</f>
        <v>0</v>
      </c>
      <c r="I260" s="69">
        <f>[1]!s_stmnote_bank_netequitycap($C$6,I6,1,1000000)</f>
        <v>0</v>
      </c>
      <c r="J260" s="69">
        <f>[1]!s_stmnote_bank_netequitycap($C$6,J6,1,1000000)</f>
        <v>0</v>
      </c>
      <c r="K260" s="69">
        <f>[1]!s_stmnote_bank_netequitycap($C$6,K6,1,1000000)</f>
        <v>0</v>
      </c>
      <c r="L260" s="69">
        <f>[1]!s_stmnote_bank_netequitycap($C$6,L6,1,1000000)</f>
        <v>0</v>
      </c>
      <c r="M260" s="69">
        <f>[1]!s_stmnote_bank_netequitycap($C$6,M6,1,1000000)</f>
        <v>0</v>
      </c>
      <c r="N260" s="69">
        <f>[1]!s_stmnote_bank_netequitycap($C$6,N6,1,1000000)</f>
        <v>0</v>
      </c>
      <c r="O260" s="69">
        <f>[1]!s_stmnote_bank_netequitycap($C$6,O6,1,1000000)</f>
        <v>0</v>
      </c>
      <c r="P260" s="69">
        <f>[1]!s_stmnote_bank_netequitycap($C$6,P6,1,1000000)</f>
        <v>0</v>
      </c>
      <c r="Q260" s="69">
        <f>[1]!s_stmnote_bank_netequitycap($C$6,Q6,1,1000000)</f>
        <v>0</v>
      </c>
      <c r="R260" s="69">
        <f>[1]!s_stmnote_bank_netequitycap($C$6,R6,1,1000000)</f>
        <v>0</v>
      </c>
      <c r="S260" s="69">
        <f>[1]!s_stmnote_bank_netequitycap($C$6,S6,1,1000000)</f>
        <v>0</v>
      </c>
      <c r="T260" s="69">
        <f>[1]!s_stmnote_bank_netequitycap($C$6,T6,1,1000000)</f>
        <v>0</v>
      </c>
      <c r="U260" s="69">
        <f>[1]!s_stmnote_bank_netequitycap($C$6,U6,1,1000000)</f>
        <v>0</v>
      </c>
      <c r="V260" s="69">
        <f>[1]!s_stmnote_bank_netequitycap($C$6,V6,1,1000000)</f>
        <v>0</v>
      </c>
      <c r="W260" s="69">
        <f>[1]!s_stmnote_bank_netequitycap($C$6,W6,1,1000000)</f>
        <v>0</v>
      </c>
      <c r="X260" s="69">
        <f>[1]!s_stmnote_bank_netequitycap($C$6,X6,1,1000000)</f>
        <v>0</v>
      </c>
      <c r="Y260" s="69">
        <f>[1]!s_stmnote_bank_netequitycap($C$6,Y6,1,1000000)</f>
        <v>0</v>
      </c>
      <c r="Z260" s="69">
        <f>[1]!s_stmnote_bank_netequitycap($C$6,Z6,1,1000000)</f>
        <v>0</v>
      </c>
      <c r="AA260" s="69">
        <f>[1]!s_stmnote_bank_netequitycap($C$6,AA6,1,1000000)</f>
        <v>0</v>
      </c>
      <c r="AB260" s="69">
        <f>[1]!s_stmnote_bank_netequitycap($C$6,AB6,1,1000000)</f>
        <v>0</v>
      </c>
      <c r="AC260" s="69">
        <f>[1]!s_stmnote_bank_netequitycap($C$6,AC6,1,1000000)</f>
        <v>1477726</v>
      </c>
      <c r="AD260" s="69">
        <f>[1]!s_stmnote_bank_netequitycap($C$6,AD6,1,1000000)</f>
        <v>1456548</v>
      </c>
      <c r="AE260" s="69">
        <f>[1]!s_stmnote_bank_netequitycap($C$6,AE6,1,1000000)</f>
        <v>1523899</v>
      </c>
      <c r="AF260" s="69">
        <f>[1]!s_stmnote_bank_netequitycap($C$6,AF6,1,1000000)</f>
        <v>1572265</v>
      </c>
      <c r="AG260" s="69">
        <f>[1]!s_stmnote_bank_netequitycap($C$6,AG6,1,1000000)</f>
        <v>1641043</v>
      </c>
      <c r="AH260" s="69">
        <f>[1]!s_stmnote_bank_netequitycap($C$6,AH6,1,1000000)</f>
        <v>1620616</v>
      </c>
      <c r="AI260" s="69">
        <f>[1]!s_stmnote_bank_netequitycap($C$6,AI6,1,1000000)</f>
        <v>1709757</v>
      </c>
      <c r="AJ260" s="69">
        <f>[1]!s_stmnote_bank_netequitycap($C$6,AJ6,1,1000000)</f>
        <v>1812137</v>
      </c>
      <c r="AK260" s="69">
        <f>[1]!s_stmnote_bank_netequitycap($C$6,AK6,1,1000000)</f>
        <v>1845386</v>
      </c>
      <c r="AL260" s="69">
        <f>[1]!s_stmnote_bank_netequitycap($C$6,AL6,1,1000000)</f>
        <v>1821939</v>
      </c>
      <c r="AM260" s="69">
        <f>[1]!s_stmnote_bank_netequitycap($C$6,AM6,1,1000000)</f>
        <v>1904125</v>
      </c>
      <c r="AN260" s="69">
        <f>[1]!s_stmnote_bank_netequitycap($C$6,AN6,1,1000000)</f>
        <v>2012103</v>
      </c>
      <c r="AO260" s="69">
        <f>[1]!s_stmnote_bank_netequitycap($C$6,AO6,1,1000000)</f>
        <v>2021074</v>
      </c>
      <c r="AP260" s="69">
        <f>[1]!s_stmnote_bank_netequitycap($C$6,AP6,1,1000000)</f>
        <v>2010145</v>
      </c>
      <c r="AQ260" s="69">
        <f>[1]!s_stmnote_bank_netequitycap($C$6,AQ6,1,1000000)</f>
        <v>2073340</v>
      </c>
      <c r="AR260" s="69">
        <f>[1]!s_stmnote_bank_netequitycap($C$6,AR6,1,1000000)</f>
        <v>2127462</v>
      </c>
      <c r="AS260" s="69">
        <f>[1]!s_stmnote_bank_netequitycap($C$6,AS6,1,1000000)</f>
        <v>2188307</v>
      </c>
      <c r="AT260" s="69">
        <f>[1]!s_stmnote_bank_netequitycap($C$6,AT6,1,1000000)</f>
        <v>2196084</v>
      </c>
    </row>
    <row r="261" spans="2:46" ht="13.5">
      <c r="C261" s="73" t="s">
        <v>151</v>
      </c>
      <c r="D261" s="70">
        <f>[1]!s_stmnote_bank_rweightedassets($C$6,D6,1,1000000)</f>
        <v>0</v>
      </c>
      <c r="E261" s="70">
        <f>[1]!s_stmnote_bank_rweightedassets($C$6,E6,1,1000000)</f>
        <v>0</v>
      </c>
      <c r="F261" s="70">
        <f>[1]!s_stmnote_bank_rweightedassets($C$6,F6,1,1000000)</f>
        <v>0</v>
      </c>
      <c r="G261" s="70">
        <f>[1]!s_stmnote_bank_rweightedassets($C$6,G6,1,1000000)</f>
        <v>0</v>
      </c>
      <c r="H261" s="70">
        <f>[1]!s_stmnote_bank_rweightedassets($C$6,H6,1,1000000)</f>
        <v>0</v>
      </c>
      <c r="I261" s="70">
        <f>[1]!s_stmnote_bank_rweightedassets($C$6,I6,1,1000000)</f>
        <v>0</v>
      </c>
      <c r="J261" s="70">
        <f>[1]!s_stmnote_bank_rweightedassets($C$6,J6,1,1000000)</f>
        <v>0</v>
      </c>
      <c r="K261" s="70">
        <f>[1]!s_stmnote_bank_rweightedassets($C$6,K6,1,1000000)</f>
        <v>0</v>
      </c>
      <c r="L261" s="70">
        <f>[1]!s_stmnote_bank_rweightedassets($C$6,L6,1,1000000)</f>
        <v>0</v>
      </c>
      <c r="M261" s="70">
        <f>[1]!s_stmnote_bank_rweightedassets($C$6,M6,1,1000000)</f>
        <v>0</v>
      </c>
      <c r="N261" s="70">
        <f>[1]!s_stmnote_bank_rweightedassets($C$6,N6,1,1000000)</f>
        <v>0</v>
      </c>
      <c r="O261" s="70">
        <f>[1]!s_stmnote_bank_rweightedassets($C$6,O6,1,1000000)</f>
        <v>0</v>
      </c>
      <c r="P261" s="70">
        <f>[1]!s_stmnote_bank_rweightedassets($C$6,P6,1,1000000)</f>
        <v>0</v>
      </c>
      <c r="Q261" s="70">
        <f>[1]!s_stmnote_bank_rweightedassets($C$6,Q6,1,1000000)</f>
        <v>0</v>
      </c>
      <c r="R261" s="70">
        <f>[1]!s_stmnote_bank_rweightedassets($C$6,R6,1,1000000)</f>
        <v>0</v>
      </c>
      <c r="S261" s="70">
        <f>[1]!s_stmnote_bank_rweightedassets($C$6,S6,1,1000000)</f>
        <v>0</v>
      </c>
      <c r="T261" s="70">
        <f>[1]!s_stmnote_bank_rweightedassets($C$6,T6,1,1000000)</f>
        <v>0</v>
      </c>
      <c r="U261" s="70">
        <f>[1]!s_stmnote_bank_rweightedassets($C$6,U6,1,1000000)</f>
        <v>0</v>
      </c>
      <c r="V261" s="70">
        <f>[1]!s_stmnote_bank_rweightedassets($C$6,V6,1,1000000)</f>
        <v>0</v>
      </c>
      <c r="W261" s="70">
        <f>[1]!s_stmnote_bank_rweightedassets($C$6,W6,1,1000000)</f>
        <v>0</v>
      </c>
      <c r="X261" s="70">
        <f>[1]!s_stmnote_bank_rweightedassets($C$6,X6,1,1000000)</f>
        <v>0</v>
      </c>
      <c r="Y261" s="70">
        <f>[1]!s_stmnote_bank_rweightedassets($C$6,Y6,1,1000000)</f>
        <v>0</v>
      </c>
      <c r="Z261" s="70">
        <f>[1]!s_stmnote_bank_rweightedassets($C$6,Z6,1,1000000)</f>
        <v>0</v>
      </c>
      <c r="AA261" s="70">
        <f>[1]!s_stmnote_bank_rweightedassets($C$6,AA6,1,1000000)</f>
        <v>0</v>
      </c>
      <c r="AB261" s="70">
        <f>[1]!s_stmnote_bank_rweightedassets($C$6,AB6,1,1000000)</f>
        <v>0</v>
      </c>
      <c r="AC261" s="70">
        <f>[1]!s_stmnote_bank_rweightedassets($C$6,AC6,1,1000000)</f>
        <v>0</v>
      </c>
      <c r="AD261" s="70">
        <f>[1]!s_stmnote_bank_rweightedassets($C$6,AD6,1,1000000)</f>
        <v>11108508</v>
      </c>
      <c r="AE261" s="70">
        <f>[1]!s_stmnote_bank_rweightedassets($C$6,AE6,1,1000000)</f>
        <v>0</v>
      </c>
      <c r="AF261" s="70">
        <f>[1]!s_stmnote_bank_rweightedassets($C$6,AF6,1,1000000)</f>
        <v>11982187</v>
      </c>
      <c r="AG261" s="70">
        <f>[1]!s_stmnote_bank_rweightedassets($C$6,AG6,1,1000000)</f>
        <v>0</v>
      </c>
      <c r="AH261" s="70">
        <f>[1]!s_stmnote_bank_rweightedassets($C$6,AH6,1,1000000)</f>
        <v>11858669</v>
      </c>
      <c r="AI261" s="70">
        <f>[1]!s_stmnote_bank_rweightedassets($C$6,AI6,1,1000000)</f>
        <v>0</v>
      </c>
      <c r="AJ261" s="70">
        <f>[1]!s_stmnote_bank_rweightedassets($C$6,AJ6,1,1000000)</f>
        <v>12475939</v>
      </c>
      <c r="AK261" s="70">
        <f>[1]!s_stmnote_bank_rweightedassets($C$6,AK6,1,1000000)</f>
        <v>0</v>
      </c>
      <c r="AL261" s="70">
        <f>[1]!s_stmnote_bank_rweightedassets($C$6,AL6,1,1000000)</f>
        <v>12860745</v>
      </c>
      <c r="AM261" s="70">
        <f>[1]!s_stmnote_bank_rweightedassets($C$6,AM6,1,1000000)</f>
        <v>0</v>
      </c>
      <c r="AN261" s="70">
        <f>[1]!s_stmnote_bank_rweightedassets($C$6,AN6,1,1000000)</f>
        <v>13216687</v>
      </c>
      <c r="AO261" s="70">
        <f>[1]!s_stmnote_bank_rweightedassets($C$6,AO6,1,1000000)</f>
        <v>0</v>
      </c>
      <c r="AP261" s="70">
        <f>[1]!s_stmnote_bank_rweightedassets($C$6,AP6,1,1000000)</f>
        <v>14097738</v>
      </c>
      <c r="AQ261" s="70">
        <f>[1]!s_stmnote_bank_rweightedassets($C$6,AQ6,1,1000000)</f>
        <v>0</v>
      </c>
      <c r="AR261" s="70">
        <f>[1]!s_stmnote_bank_rweightedassets($C$6,AR6,1,1000000)</f>
        <v>14564617</v>
      </c>
      <c r="AS261" s="70">
        <f>[1]!s_stmnote_bank_rweightedassets($C$6,AS6,1,1000000)</f>
        <v>0</v>
      </c>
      <c r="AT261" s="70">
        <f>[1]!s_stmnote_bank_rweightedassets($C$6,AT6,1,1000000)</f>
        <v>15183975</v>
      </c>
    </row>
    <row r="262" spans="2:46" ht="13.5">
      <c r="C262" s="2" t="s">
        <v>152</v>
      </c>
      <c r="D262" s="189">
        <f>[1]!s_stmnote_bank_capadequacyratio_ct1($C$6,D6,1)/100</f>
        <v>0</v>
      </c>
      <c r="E262" s="189">
        <f>[1]!s_stmnote_bank_capadequacyratio_ct1($C$6,E6,1)/100</f>
        <v>0</v>
      </c>
      <c r="F262" s="189">
        <f>[1]!s_stmnote_bank_capadequacyratio_ct1($C$6,F6,1)/100</f>
        <v>0</v>
      </c>
      <c r="G262" s="189">
        <f>[1]!s_stmnote_bank_capadequacyratio_ct1($C$6,G6,1)/100</f>
        <v>0</v>
      </c>
      <c r="H262" s="189">
        <f>[1]!s_stmnote_bank_capadequacyratio_ct1($C$6,H6,1)/100</f>
        <v>0</v>
      </c>
      <c r="I262" s="189">
        <f>[1]!s_stmnote_bank_capadequacyratio_ct1($C$6,I6,1)/100</f>
        <v>0</v>
      </c>
      <c r="J262" s="189">
        <f>[1]!s_stmnote_bank_capadequacyratio_ct1($C$6,J6,1)/100</f>
        <v>0</v>
      </c>
      <c r="K262" s="189">
        <f>[1]!s_stmnote_bank_capadequacyratio_ct1($C$6,K6,1)/100</f>
        <v>0</v>
      </c>
      <c r="L262" s="189">
        <f>[1]!s_stmnote_bank_capadequacyratio_ct1($C$6,L6,1)/100</f>
        <v>0</v>
      </c>
      <c r="M262" s="189">
        <f>[1]!s_stmnote_bank_capadequacyratio_ct1($C$6,M6,1)/100</f>
        <v>0</v>
      </c>
      <c r="N262" s="189">
        <f>[1]!s_stmnote_bank_capadequacyratio_ct1($C$6,N6,1)/100</f>
        <v>0</v>
      </c>
      <c r="O262" s="189">
        <f>[1]!s_stmnote_bank_capadequacyratio_ct1($C$6,O6,1)/100</f>
        <v>0</v>
      </c>
      <c r="P262" s="189">
        <f>[1]!s_stmnote_bank_capadequacyratio_ct1($C$6,P6,1)/100</f>
        <v>0</v>
      </c>
      <c r="Q262" s="189">
        <f>[1]!s_stmnote_bank_capadequacyratio_ct1($C$6,Q6,1)/100</f>
        <v>0</v>
      </c>
      <c r="R262" s="189">
        <f>[1]!s_stmnote_bank_capadequacyratio_ct1($C$6,R6,1)/100</f>
        <v>0</v>
      </c>
      <c r="S262" s="189">
        <f>[1]!s_stmnote_bank_capadequacyratio_ct1($C$6,S6,1)/100</f>
        <v>0</v>
      </c>
      <c r="T262" s="189">
        <f>[1]!s_stmnote_bank_capadequacyratio_ct1($C$6,T6,1)/100</f>
        <v>0</v>
      </c>
      <c r="U262" s="189">
        <f>[1]!s_stmnote_bank_capadequacyratio_ct1($C$6,U6,1)/100</f>
        <v>0</v>
      </c>
      <c r="V262" s="189">
        <f>[1]!s_stmnote_bank_capadequacyratio_ct1($C$6,V6,1)/100</f>
        <v>0</v>
      </c>
      <c r="W262" s="189">
        <f>[1]!s_stmnote_bank_capadequacyratio_ct1($C$6,W6,1)/100</f>
        <v>0</v>
      </c>
      <c r="X262" s="189">
        <f>[1]!s_stmnote_bank_capadequacyratio_ct1($C$6,X6,1)/100</f>
        <v>0</v>
      </c>
      <c r="Y262" s="189">
        <f>[1]!s_stmnote_bank_capadequacyratio_ct1($C$6,Y6,1)/100</f>
        <v>0</v>
      </c>
      <c r="Z262" s="189">
        <f>[1]!s_stmnote_bank_capadequacyratio_ct1($C$6,Z6,1)/100</f>
        <v>0</v>
      </c>
      <c r="AA262" s="189">
        <f>[1]!s_stmnote_bank_capadequacyratio_ct1($C$6,AA6,1)/100</f>
        <v>0</v>
      </c>
      <c r="AB262" s="189">
        <f>[1]!s_stmnote_bank_capadequacyratio_ct1($C$6,AB6,1)/100</f>
        <v>0</v>
      </c>
      <c r="AC262" s="189">
        <f>[1]!s_stmnote_bank_capadequacyratio_ct1($C$6,AC6,1)/100</f>
        <v>0.11</v>
      </c>
      <c r="AD262" s="189">
        <f>[1]!s_stmnote_bank_capadequacyratio_ct1($C$6,AD6,1)/100</f>
        <v>0.1048</v>
      </c>
      <c r="AE262" s="189">
        <f>[1]!s_stmnote_bank_capadequacyratio_ct1($C$6,AE6,1)/100</f>
        <v>0.10589999999999999</v>
      </c>
      <c r="AF262" s="189">
        <f>[1]!s_stmnote_bank_capadequacyratio_ct1($C$6,AF6,1)/100</f>
        <v>0.1057</v>
      </c>
      <c r="AG262" s="189">
        <f>[1]!s_stmnote_bank_capadequacyratio_ct1($C$6,AG6,1)/100</f>
        <v>0.10880000000000001</v>
      </c>
      <c r="AH262" s="189">
        <f>[1]!s_stmnote_bank_capadequacyratio_ct1($C$6,AH6,1)/100</f>
        <v>0.11359999999999999</v>
      </c>
      <c r="AI262" s="189">
        <f>[1]!s_stmnote_bank_capadequacyratio_ct1($C$6,AI6,1)/100</f>
        <v>0.11789999999999999</v>
      </c>
      <c r="AJ262" s="189">
        <f>[1]!s_stmnote_bank_capadequacyratio_ct1($C$6,AJ6,1)/100</f>
        <v>0.1192</v>
      </c>
      <c r="AK262" s="189">
        <f>[1]!s_stmnote_bank_capadequacyratio_ct1($C$6,AK6,1)/100</f>
        <v>0.12240000000000001</v>
      </c>
      <c r="AL262" s="189">
        <f>[1]!s_stmnote_bank_capadequacyratio_ct1($C$6,AL6,1)/100</f>
        <v>0.12130000000000001</v>
      </c>
      <c r="AM262" s="189">
        <f>[1]!s_stmnote_bank_capadequacyratio_ct1($C$6,AM6,1)/100</f>
        <v>0.1241</v>
      </c>
      <c r="AN262" s="189">
        <f>[1]!s_stmnote_bank_capadequacyratio_ct1($C$6,AN6,1)/100</f>
        <v>0.12869999999999998</v>
      </c>
      <c r="AO262" s="189">
        <f>[1]!s_stmnote_bank_capadequacyratio_ct1($C$6,AO6,1)/100</f>
        <v>0.12869999999999998</v>
      </c>
      <c r="AP262" s="189">
        <f>[1]!s_stmnote_bank_capadequacyratio_ct1($C$6,AP6,1)/100</f>
        <v>0.12539999999999998</v>
      </c>
      <c r="AQ262" s="189">
        <f>[1]!s_stmnote_bank_capadequacyratio_ct1($C$6,AQ6,1)/100</f>
        <v>0.1258</v>
      </c>
      <c r="AR262" s="189">
        <f>[1]!s_stmnote_bank_capadequacyratio_ct1($C$6,AR6,1)/100</f>
        <v>0.12869999999999998</v>
      </c>
      <c r="AS262" s="189">
        <f>[1]!s_stmnote_bank_capadequacyratio_ct1($C$6,AS6,1)/100</f>
        <v>0.1298</v>
      </c>
      <c r="AT262" s="189">
        <f>[1]!s_stmnote_bank_capadequacyratio_ct1($C$6,AT6,1)/100</f>
        <v>0.12670000000000001</v>
      </c>
    </row>
    <row r="263" spans="2:46" ht="13.5">
      <c r="C263" s="2" t="s">
        <v>153</v>
      </c>
      <c r="D263" s="190">
        <f>[1]!s_stmnote_bank_capadequacyratio_t1($C$6,D6,1)/100</f>
        <v>0</v>
      </c>
      <c r="E263" s="190">
        <f>[1]!s_stmnote_bank_capadequacyratio_t1($C$6,E6,1)/100</f>
        <v>0</v>
      </c>
      <c r="F263" s="190">
        <f>[1]!s_stmnote_bank_capadequacyratio_t1($C$6,F6,1)/100</f>
        <v>0</v>
      </c>
      <c r="G263" s="190">
        <f>[1]!s_stmnote_bank_capadequacyratio_t1($C$6,G6,1)/100</f>
        <v>0</v>
      </c>
      <c r="H263" s="190">
        <f>[1]!s_stmnote_bank_capadequacyratio_t1($C$6,H6,1)/100</f>
        <v>0</v>
      </c>
      <c r="I263" s="190">
        <f>[1]!s_stmnote_bank_capadequacyratio_t1($C$6,I6,1)/100</f>
        <v>0</v>
      </c>
      <c r="J263" s="190">
        <f>[1]!s_stmnote_bank_capadequacyratio_t1($C$6,J6,1)/100</f>
        <v>0</v>
      </c>
      <c r="K263" s="190">
        <f>[1]!s_stmnote_bank_capadequacyratio_t1($C$6,K6,1)/100</f>
        <v>0</v>
      </c>
      <c r="L263" s="190">
        <f>[1]!s_stmnote_bank_capadequacyratio_t1($C$6,L6,1)/100</f>
        <v>0</v>
      </c>
      <c r="M263" s="190">
        <f>[1]!s_stmnote_bank_capadequacyratio_t1($C$6,M6,1)/100</f>
        <v>0</v>
      </c>
      <c r="N263" s="190">
        <f>[1]!s_stmnote_bank_capadequacyratio_t1($C$6,N6,1)/100</f>
        <v>0</v>
      </c>
      <c r="O263" s="190">
        <f>[1]!s_stmnote_bank_capadequacyratio_t1($C$6,O6,1)/100</f>
        <v>0</v>
      </c>
      <c r="P263" s="190">
        <f>[1]!s_stmnote_bank_capadequacyratio_t1($C$6,P6,1)/100</f>
        <v>0</v>
      </c>
      <c r="Q263" s="190">
        <f>[1]!s_stmnote_bank_capadequacyratio_t1($C$6,Q6,1)/100</f>
        <v>0</v>
      </c>
      <c r="R263" s="190">
        <f>[1]!s_stmnote_bank_capadequacyratio_t1($C$6,R6,1)/100</f>
        <v>0</v>
      </c>
      <c r="S263" s="190">
        <f>[1]!s_stmnote_bank_capadequacyratio_t1($C$6,S6,1)/100</f>
        <v>0</v>
      </c>
      <c r="T263" s="190">
        <f>[1]!s_stmnote_bank_capadequacyratio_t1($C$6,T6,1)/100</f>
        <v>0</v>
      </c>
      <c r="U263" s="190">
        <f>[1]!s_stmnote_bank_capadequacyratio_t1($C$6,U6,1)/100</f>
        <v>0</v>
      </c>
      <c r="V263" s="190">
        <f>[1]!s_stmnote_bank_capadequacyratio_t1($C$6,V6,1)/100</f>
        <v>0</v>
      </c>
      <c r="W263" s="190">
        <f>[1]!s_stmnote_bank_capadequacyratio_t1($C$6,W6,1)/100</f>
        <v>0</v>
      </c>
      <c r="X263" s="190">
        <f>[1]!s_stmnote_bank_capadequacyratio_t1($C$6,X6,1)/100</f>
        <v>0</v>
      </c>
      <c r="Y263" s="190">
        <f>[1]!s_stmnote_bank_capadequacyratio_t1($C$6,Y6,1)/100</f>
        <v>0</v>
      </c>
      <c r="Z263" s="190">
        <f>[1]!s_stmnote_bank_capadequacyratio_t1($C$6,Z6,1)/100</f>
        <v>0</v>
      </c>
      <c r="AA263" s="190">
        <f>[1]!s_stmnote_bank_capadequacyratio_t1($C$6,AA6,1)/100</f>
        <v>0</v>
      </c>
      <c r="AB263" s="190">
        <f>[1]!s_stmnote_bank_capadequacyratio_t1($C$6,AB6,1)/100</f>
        <v>0</v>
      </c>
      <c r="AC263" s="190">
        <f>[1]!s_stmnote_bank_capadequacyratio_t1($C$6,AC6,1)/100</f>
        <v>0.11</v>
      </c>
      <c r="AD263" s="190">
        <f>[1]!s_stmnote_bank_capadequacyratio_t1($C$6,AD6,1)/100</f>
        <v>0.1048</v>
      </c>
      <c r="AE263" s="190">
        <f>[1]!s_stmnote_bank_capadequacyratio_t1($C$6,AE6,1)/100</f>
        <v>0.10589999999999999</v>
      </c>
      <c r="AF263" s="190">
        <f>[1]!s_stmnote_bank_capadequacyratio_t1($C$6,AF6,1)/100</f>
        <v>0.1057</v>
      </c>
      <c r="AG263" s="190">
        <f>[1]!s_stmnote_bank_capadequacyratio_t1($C$6,AG6,1)/100</f>
        <v>0.10880000000000001</v>
      </c>
      <c r="AH263" s="190">
        <f>[1]!s_stmnote_bank_capadequacyratio_t1($C$6,AH6,1)/100</f>
        <v>0.11359999999999999</v>
      </c>
      <c r="AI263" s="190">
        <f>[1]!s_stmnote_bank_capadequacyratio_t1($C$6,AI6,1)/100</f>
        <v>0.11800000000000001</v>
      </c>
      <c r="AJ263" s="190">
        <f>[1]!s_stmnote_bank_capadequacyratio_t1($C$6,AJ6,1)/100</f>
        <v>0.12189999999999999</v>
      </c>
      <c r="AK263" s="190">
        <f>[1]!s_stmnote_bank_capadequacyratio_t1($C$6,AK6,1)/100</f>
        <v>0.12509999999999999</v>
      </c>
      <c r="AL263" s="190">
        <f>[1]!s_stmnote_bank_capadequacyratio_t1($C$6,AL6,1)/100</f>
        <v>0.124</v>
      </c>
      <c r="AM263" s="190">
        <f>[1]!s_stmnote_bank_capadequacyratio_t1($C$6,AM6,1)/100</f>
        <v>0.12670000000000001</v>
      </c>
      <c r="AN263" s="190">
        <f>[1]!s_stmnote_bank_capadequacyratio_t1($C$6,AN6,1)/100</f>
        <v>0.1348</v>
      </c>
      <c r="AO263" s="190">
        <f>[1]!s_stmnote_bank_capadequacyratio_t1($C$6,AO6,1)/100</f>
        <v>0.13449999999999998</v>
      </c>
      <c r="AP263" s="190">
        <f>[1]!s_stmnote_bank_capadequacyratio_t1($C$6,AP6,1)/100</f>
        <v>0.13109999999999999</v>
      </c>
      <c r="AQ263" s="190">
        <f>[1]!s_stmnote_bank_capadequacyratio_t1($C$6,AQ6,1)/100</f>
        <v>0.1313</v>
      </c>
      <c r="AR263" s="190">
        <f>[1]!s_stmnote_bank_capadequacyratio_t1($C$6,AR6,1)/100</f>
        <v>0.13419999999999999</v>
      </c>
      <c r="AS263" s="190">
        <f>[1]!s_stmnote_bank_capadequacyratio_t1($C$6,AS6,1)/100</f>
        <v>0.1351</v>
      </c>
      <c r="AT263" s="190">
        <f>[1]!s_stmnote_bank_capadequacyratio_t1($C$6,AT6,1)/100</f>
        <v>0.13189999999999999</v>
      </c>
    </row>
    <row r="264" spans="2:46" ht="13.9" thickBot="1">
      <c r="C264" s="77" t="s">
        <v>154</v>
      </c>
      <c r="D264" s="191">
        <f>[1]!s_stmnote_bank_capadequacyratio($C$6,D6,1)/100</f>
        <v>0</v>
      </c>
      <c r="E264" s="191">
        <f>[1]!s_stmnote_bank_capadequacyratio($C$6,E6,1)/100</f>
        <v>0</v>
      </c>
      <c r="F264" s="191">
        <f>[1]!s_stmnote_bank_capadequacyratio($C$6,F6,1)/100</f>
        <v>0</v>
      </c>
      <c r="G264" s="191">
        <f>[1]!s_stmnote_bank_capadequacyratio($C$6,G6,1)/100</f>
        <v>0</v>
      </c>
      <c r="H264" s="191">
        <f>[1]!s_stmnote_bank_capadequacyratio($C$6,H6,1)/100</f>
        <v>0</v>
      </c>
      <c r="I264" s="191">
        <f>[1]!s_stmnote_bank_capadequacyratio($C$6,I6,1)/100</f>
        <v>0</v>
      </c>
      <c r="J264" s="191">
        <f>[1]!s_stmnote_bank_capadequacyratio($C$6,J6,1)/100</f>
        <v>0</v>
      </c>
      <c r="K264" s="191">
        <f>[1]!s_stmnote_bank_capadequacyratio($C$6,K6,1)/100</f>
        <v>0</v>
      </c>
      <c r="L264" s="191">
        <f>[1]!s_stmnote_bank_capadequacyratio($C$6,L6,1)/100</f>
        <v>0</v>
      </c>
      <c r="M264" s="191">
        <f>[1]!s_stmnote_bank_capadequacyratio($C$6,M6,1)/100</f>
        <v>0</v>
      </c>
      <c r="N264" s="191">
        <f>[1]!s_stmnote_bank_capadequacyratio($C$6,N6,1)/100</f>
        <v>0</v>
      </c>
      <c r="O264" s="191">
        <f>[1]!s_stmnote_bank_capadequacyratio($C$6,O6,1)/100</f>
        <v>0</v>
      </c>
      <c r="P264" s="191">
        <f>[1]!s_stmnote_bank_capadequacyratio($C$6,P6,1)/100</f>
        <v>0</v>
      </c>
      <c r="Q264" s="191">
        <f>[1]!s_stmnote_bank_capadequacyratio($C$6,Q6,1)/100</f>
        <v>0</v>
      </c>
      <c r="R264" s="191">
        <f>[1]!s_stmnote_bank_capadequacyratio($C$6,R6,1)/100</f>
        <v>0</v>
      </c>
      <c r="S264" s="191">
        <f>[1]!s_stmnote_bank_capadequacyratio($C$6,S6,1)/100</f>
        <v>0</v>
      </c>
      <c r="T264" s="191">
        <f>[1]!s_stmnote_bank_capadequacyratio($C$6,T6,1)/100</f>
        <v>0</v>
      </c>
      <c r="U264" s="191">
        <f>[1]!s_stmnote_bank_capadequacyratio($C$6,U6,1)/100</f>
        <v>0</v>
      </c>
      <c r="V264" s="191">
        <f>[1]!s_stmnote_bank_capadequacyratio($C$6,V6,1)/100</f>
        <v>0</v>
      </c>
      <c r="W264" s="191">
        <f>[1]!s_stmnote_bank_capadequacyratio($C$6,W6,1)/100</f>
        <v>0</v>
      </c>
      <c r="X264" s="191">
        <f>[1]!s_stmnote_bank_capadequacyratio($C$6,X6,1)/100</f>
        <v>0</v>
      </c>
      <c r="Y264" s="191">
        <f>[1]!s_stmnote_bank_capadequacyratio($C$6,Y6,1)/100</f>
        <v>0</v>
      </c>
      <c r="Z264" s="191">
        <f>[1]!s_stmnote_bank_capadequacyratio($C$6,Z6,1)/100</f>
        <v>0</v>
      </c>
      <c r="AA264" s="191">
        <f>[1]!s_stmnote_bank_capadequacyratio($C$6,AA6,1)/100</f>
        <v>0</v>
      </c>
      <c r="AB264" s="191">
        <f>[1]!s_stmnote_bank_capadequacyratio($C$6,AB6,1)/100</f>
        <v>0</v>
      </c>
      <c r="AC264" s="191">
        <f>[1]!s_stmnote_bank_capadequacyratio($C$6,AC6,1)/100</f>
        <v>0.1368</v>
      </c>
      <c r="AD264" s="191">
        <f>[1]!s_stmnote_bank_capadequacyratio($C$6,AD6,1)/100</f>
        <v>0.13109999999999999</v>
      </c>
      <c r="AE264" s="191">
        <f>[1]!s_stmnote_bank_capadequacyratio($C$6,AE6,1)/100</f>
        <v>0.13170000000000001</v>
      </c>
      <c r="AF264" s="191">
        <f>[1]!s_stmnote_bank_capadequacyratio($C$6,AF6,1)/100</f>
        <v>0.13119999999999998</v>
      </c>
      <c r="AG264" s="191">
        <f>[1]!s_stmnote_bank_capadequacyratio($C$6,AG6,1)/100</f>
        <v>0.13220000000000001</v>
      </c>
      <c r="AH264" s="191">
        <f>[1]!s_stmnote_bank_capadequacyratio($C$6,AH6,1)/100</f>
        <v>0.13669999999999999</v>
      </c>
      <c r="AI264" s="191">
        <f>[1]!s_stmnote_bank_capadequacyratio($C$6,AI6,1)/100</f>
        <v>0.14199999999999999</v>
      </c>
      <c r="AJ264" s="191">
        <f>[1]!s_stmnote_bank_capadequacyratio($C$6,AJ6,1)/100</f>
        <v>0.14529999999999998</v>
      </c>
      <c r="AK264" s="191">
        <f>[1]!s_stmnote_bank_capadequacyratio($C$6,AK6,1)/100</f>
        <v>0.14410000000000001</v>
      </c>
      <c r="AL264" s="191">
        <f>[1]!s_stmnote_bank_capadequacyratio($C$6,AL6,1)/100</f>
        <v>0.14169999999999999</v>
      </c>
      <c r="AM264" s="191">
        <f>[1]!s_stmnote_bank_capadequacyratio($C$6,AM6,1)/100</f>
        <v>0.14429999999999998</v>
      </c>
      <c r="AN264" s="191">
        <f>[1]!s_stmnote_bank_capadequacyratio($C$6,AN6,1)/100</f>
        <v>0.1522</v>
      </c>
      <c r="AO264" s="191">
        <f>[1]!s_stmnote_bank_capadequacyratio($C$6,AO6,1)/100</f>
        <v>0.14660000000000001</v>
      </c>
      <c r="AP264" s="191">
        <f>[1]!s_stmnote_bank_capadequacyratio($C$6,AP6,1)/100</f>
        <v>0.1426</v>
      </c>
      <c r="AQ264" s="191">
        <f>[1]!s_stmnote_bank_capadequacyratio($C$6,AQ6,1)/100</f>
        <v>0.14180000000000001</v>
      </c>
      <c r="AR264" s="191">
        <f>[1]!s_stmnote_bank_capadequacyratio($C$6,AR6,1)/100</f>
        <v>0.14610000000000001</v>
      </c>
      <c r="AS264" s="191">
        <f>[1]!s_stmnote_bank_capadequacyratio($C$6,AS6,1)/100</f>
        <v>0.14660000000000001</v>
      </c>
      <c r="AT264" s="191">
        <f>[1]!s_stmnote_bank_capadequacyratio($C$6,AT6,1)/100</f>
        <v>0.14460000000000001</v>
      </c>
    </row>
    <row r="265" spans="2:46" s="32" customFormat="1" ht="13.5" thickBot="1"/>
    <row r="266" spans="2:46" ht="13.5" thickTop="1"/>
    <row r="267" spans="2:46" ht="13.5">
      <c r="B267" s="112" t="s">
        <v>155</v>
      </c>
      <c r="C267" s="192"/>
    </row>
    <row r="268" spans="2:46" ht="13.5" thickBot="1">
      <c r="B268" s="140"/>
      <c r="C268" s="125"/>
    </row>
    <row r="269" spans="2:46" ht="13.5">
      <c r="B269" s="126"/>
      <c r="C269" s="133" t="s">
        <v>156</v>
      </c>
      <c r="D269" s="148" t="e">
        <f>[1]!s_stmnote_bank_22n($C$6,#REF!,1,1000000)</f>
        <v>#VALUE!</v>
      </c>
      <c r="E269" s="148" t="e">
        <f>[1]!s_stmnote_bank_22n($C$6,A6,1,1000000)</f>
        <v>#VALUE!</v>
      </c>
      <c r="F269" s="148" t="e">
        <f>[1]!s_stmnote_bank_22n($C$6,B6,1,1000000)</f>
        <v>#VALUE!</v>
      </c>
      <c r="G269" s="148" t="e">
        <f>[1]!s_stmnote_bank_22n($C$6,C6,1,1000000)</f>
        <v>#VALUE!</v>
      </c>
      <c r="H269" s="148">
        <f>[1]!s_stmnote_bank_22n($C$6,D6,1,1000000)</f>
        <v>97193</v>
      </c>
      <c r="I269" s="148">
        <f>[1]!s_stmnote_bank_22n($C$6,E6,1,1000000)</f>
        <v>0</v>
      </c>
      <c r="J269" s="148">
        <f>[1]!s_stmnote_bank_22n($C$6,F6,1,1000000)</f>
        <v>104539</v>
      </c>
      <c r="K269" s="148">
        <f>[1]!s_stmnote_bank_22n($C$6,G6,1,1000000)</f>
        <v>109137.5012</v>
      </c>
      <c r="L269" s="148">
        <f>[1]!s_stmnote_bank_22n($C$6,H6,1,1000000)</f>
        <v>115687</v>
      </c>
      <c r="M269" s="148">
        <f>[1]!s_stmnote_bank_22n($C$6,I6,1,1000000)</f>
        <v>118131.5968</v>
      </c>
      <c r="N269" s="148">
        <f>[1]!s_stmnote_bank_22n($C$6,J6,1,1000000)</f>
        <v>122047</v>
      </c>
      <c r="O269" s="148">
        <f>[1]!s_stmnote_bank_22n($C$6,K6,1,1000000)</f>
        <v>127074</v>
      </c>
      <c r="P269" s="148">
        <f>[1]!s_stmnote_bank_22n($C$6,L6,1,1000000)</f>
        <v>135983</v>
      </c>
      <c r="Q269" s="148">
        <f>[1]!s_stmnote_bank_22n($C$6,M6,1,1000000)</f>
        <v>135522</v>
      </c>
      <c r="R269" s="148">
        <f>[1]!s_stmnote_bank_22n($C$6,N6,1,1000000)</f>
        <v>136353</v>
      </c>
      <c r="S269" s="148">
        <f>[1]!s_stmnote_bank_22n($C$6,O6,1,1000000)</f>
        <v>138771</v>
      </c>
      <c r="T269" s="148">
        <f>[1]!s_stmnote_bank_22n($C$6,P6,1,1000000)</f>
        <v>145452</v>
      </c>
      <c r="U269" s="148">
        <f>[1]!s_stmnote_bank_22n($C$6,Q6,1,1000000)</f>
        <v>146699</v>
      </c>
      <c r="V269" s="148">
        <f>[1]!s_stmnote_bank_22n($C$6,R6,1,1000000)</f>
        <v>151990</v>
      </c>
      <c r="W269" s="148">
        <f>[1]!s_stmnote_bank_22n($C$6,S6,1,1000000)</f>
        <v>159158</v>
      </c>
      <c r="X269" s="148">
        <f>[1]!s_stmnote_bank_22n($C$6,T6,1,1000000)</f>
        <v>167134</v>
      </c>
      <c r="Y269" s="148">
        <f>[1]!s_stmnote_bank_22n($C$6,U6,1,1000000)</f>
        <v>174478</v>
      </c>
      <c r="Z269" s="148">
        <f>[1]!s_stmnote_bank_22n($C$6,V6,1,1000000)</f>
        <v>181453</v>
      </c>
      <c r="AA269" s="148">
        <f>[1]!s_stmnote_bank_22n($C$6,W6,1,1000000)</f>
        <v>188653</v>
      </c>
      <c r="AB269" s="148">
        <f>[1]!s_stmnote_bank_22n($C$6,X6,1,1000000)</f>
        <v>194878</v>
      </c>
      <c r="AC269" s="148">
        <f>[1]!s_stmnote_bank_22n($C$6,Y6,1,1000000)</f>
        <v>204536</v>
      </c>
      <c r="AD269" s="148">
        <f>[1]!s_stmnote_bank_22n($C$6,Z6,1,1000000)</f>
        <v>211401</v>
      </c>
      <c r="AE269" s="148">
        <f>[1]!s_stmnote_bank_22n($C$6,AA6,1,1000000)</f>
        <v>215529</v>
      </c>
      <c r="AF269" s="148">
        <f>[1]!s_stmnote_bank_22n($C$6,AB6,1,1000000)</f>
        <v>220403</v>
      </c>
      <c r="AG269" s="148">
        <f>[1]!s_stmnote_bank_22n($C$6,AC6,1,1000000)</f>
        <v>231177</v>
      </c>
      <c r="AH269" s="148">
        <f>[1]!s_stmnote_bank_22n($C$6,AD6,1,1000000)</f>
        <v>235619</v>
      </c>
      <c r="AI269" s="148">
        <f>[1]!s_stmnote_bank_22n($C$6,AE6,1,1000000)</f>
        <v>234885</v>
      </c>
      <c r="AJ269" s="148">
        <f>[1]!s_stmnote_bank_22n($C$6,AF6,1,1000000)</f>
        <v>240959</v>
      </c>
      <c r="AK269" s="148">
        <f>[1]!s_stmnote_bank_22n($C$6,AG6,1,1000000)</f>
        <v>246744</v>
      </c>
      <c r="AL269" s="148">
        <f>[1]!s_stmnote_bank_22n($C$6,AH6,1,1000000)</f>
        <v>251680</v>
      </c>
      <c r="AM269" s="148">
        <f>[1]!s_stmnote_bank_22n($C$6,AI6,1,1000000)</f>
        <v>250108</v>
      </c>
      <c r="AN269" s="148">
        <f>[1]!s_stmnote_bank_22n($C$6,AJ6,1,1000000)</f>
        <v>257581</v>
      </c>
      <c r="AO269" s="148">
        <f>[1]!s_stmnote_bank_22n($C$6,AK6,1,1000000)</f>
        <v>262585</v>
      </c>
      <c r="AP269" s="148">
        <f>[1]!s_stmnote_bank_22n($C$6,AL6,1,1000000)</f>
        <v>267138</v>
      </c>
      <c r="AQ269" s="148">
        <f>[1]!s_stmnote_bank_22n($C$6,AM6,1,1000000)</f>
        <v>270196</v>
      </c>
      <c r="AR269" s="148">
        <f>[1]!s_stmnote_bank_22n($C$6,AN6,1,1000000)</f>
        <v>280654</v>
      </c>
      <c r="AS269" s="148">
        <f>[1]!s_stmnote_bank_22n($C$6,AO6,1,1000000)</f>
        <v>289001</v>
      </c>
      <c r="AT269" s="148">
        <f>[1]!s_stmnote_bank_22n($C$6,AP6,1,1000000)</f>
        <v>280756</v>
      </c>
    </row>
    <row r="270" spans="2:46" ht="13.5">
      <c r="B270" s="126"/>
      <c r="C270" s="137" t="s">
        <v>157</v>
      </c>
      <c r="D270" s="562"/>
      <c r="E270" s="562"/>
      <c r="F270" s="562"/>
      <c r="G270" s="562"/>
      <c r="H270" s="563"/>
      <c r="I270" s="563"/>
      <c r="J270" s="563"/>
      <c r="K270" s="563"/>
      <c r="L270" s="563"/>
      <c r="M270" s="563"/>
      <c r="N270" s="563"/>
      <c r="O270" s="563"/>
      <c r="P270" s="563"/>
      <c r="Q270" s="563"/>
      <c r="R270" s="563"/>
      <c r="S270" s="563"/>
      <c r="T270" s="563"/>
      <c r="U270" s="563"/>
      <c r="V270" s="563"/>
      <c r="W270" s="563"/>
      <c r="X270" s="563"/>
      <c r="Y270" s="563"/>
      <c r="Z270" s="563"/>
      <c r="AA270" s="563"/>
      <c r="AB270" s="563"/>
      <c r="AC270" s="563"/>
      <c r="AD270" s="563"/>
      <c r="AE270" s="563"/>
      <c r="AF270" s="563"/>
      <c r="AG270" s="563"/>
      <c r="AH270" s="563"/>
      <c r="AI270" s="563"/>
      <c r="AJ270" s="563"/>
      <c r="AK270" s="563"/>
      <c r="AL270" s="563"/>
      <c r="AM270" s="563"/>
      <c r="AN270" s="563"/>
      <c r="AO270" s="563"/>
      <c r="AP270" s="563"/>
      <c r="AQ270" s="563"/>
      <c r="AR270" s="563"/>
      <c r="AS270" s="562"/>
      <c r="AT270" s="562"/>
    </row>
    <row r="271" spans="2:46" ht="13.5">
      <c r="B271" s="140"/>
      <c r="C271" s="137" t="s">
        <v>158</v>
      </c>
      <c r="D271" s="561"/>
      <c r="E271" s="561"/>
      <c r="F271" s="561"/>
      <c r="G271" s="561"/>
      <c r="H271" s="564"/>
      <c r="I271" s="564"/>
      <c r="J271" s="564"/>
      <c r="K271" s="564"/>
      <c r="L271" s="564"/>
      <c r="M271" s="564"/>
      <c r="N271" s="564"/>
      <c r="O271" s="564"/>
      <c r="P271" s="564"/>
      <c r="Q271" s="564"/>
      <c r="R271" s="564"/>
      <c r="S271" s="564"/>
      <c r="T271" s="564"/>
      <c r="U271" s="564"/>
      <c r="V271" s="564"/>
      <c r="W271" s="564"/>
      <c r="X271" s="564"/>
      <c r="Y271" s="564"/>
      <c r="Z271" s="564"/>
      <c r="AA271" s="564"/>
      <c r="AB271" s="564"/>
      <c r="AC271" s="564"/>
      <c r="AD271" s="564"/>
      <c r="AE271" s="564"/>
      <c r="AF271" s="564"/>
      <c r="AG271" s="564"/>
      <c r="AH271" s="564"/>
      <c r="AI271" s="564"/>
      <c r="AJ271" s="564"/>
      <c r="AK271" s="564"/>
      <c r="AL271" s="564"/>
      <c r="AM271" s="564"/>
      <c r="AN271" s="564"/>
      <c r="AO271" s="564"/>
      <c r="AP271" s="564"/>
      <c r="AQ271" s="564"/>
      <c r="AR271" s="564"/>
      <c r="AS271" s="561"/>
      <c r="AT271" s="561"/>
    </row>
    <row r="272" spans="2:46" ht="13.5">
      <c r="B272" s="140"/>
      <c r="C272" s="137" t="s">
        <v>159</v>
      </c>
      <c r="D272" s="561"/>
      <c r="E272" s="561"/>
      <c r="F272" s="561"/>
      <c r="G272" s="561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64"/>
      <c r="AB272" s="564"/>
      <c r="AC272" s="564"/>
      <c r="AD272" s="564"/>
      <c r="AE272" s="564"/>
      <c r="AF272" s="564"/>
      <c r="AG272" s="564"/>
      <c r="AH272" s="564"/>
      <c r="AI272" s="564"/>
      <c r="AJ272" s="564"/>
      <c r="AK272" s="564"/>
      <c r="AL272" s="564"/>
      <c r="AM272" s="564"/>
      <c r="AN272" s="564"/>
      <c r="AO272" s="564"/>
      <c r="AP272" s="564"/>
      <c r="AQ272" s="564"/>
      <c r="AR272" s="564"/>
      <c r="AS272" s="561"/>
      <c r="AT272" s="561"/>
    </row>
    <row r="273" spans="2:46" ht="13.5">
      <c r="B273" s="126"/>
      <c r="C273" s="137" t="s">
        <v>657</v>
      </c>
      <c r="D273" s="561"/>
      <c r="E273" s="561"/>
      <c r="F273" s="561"/>
      <c r="G273" s="561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64"/>
      <c r="AB273" s="564"/>
      <c r="AC273" s="564"/>
      <c r="AD273" s="564"/>
      <c r="AE273" s="564"/>
      <c r="AF273" s="564"/>
      <c r="AG273" s="564"/>
      <c r="AH273" s="564"/>
      <c r="AI273" s="564"/>
      <c r="AJ273" s="564"/>
      <c r="AK273" s="564"/>
      <c r="AL273" s="564"/>
      <c r="AM273" s="564"/>
      <c r="AN273" s="564"/>
      <c r="AO273" s="564"/>
      <c r="AP273" s="564"/>
      <c r="AQ273" s="564"/>
      <c r="AR273" s="564"/>
      <c r="AS273" s="561"/>
      <c r="AT273" s="561"/>
    </row>
    <row r="274" spans="2:46" ht="13.5">
      <c r="B274" s="126"/>
      <c r="C274" s="178" t="s">
        <v>160</v>
      </c>
      <c r="D274" s="193"/>
      <c r="E274" s="193"/>
      <c r="F274" s="193"/>
      <c r="G274" s="193"/>
      <c r="H274" s="194">
        <f>[1]!s_stmnote_bank_22n($C$6,H6,1,1000000)</f>
        <v>115687</v>
      </c>
      <c r="I274" s="194"/>
      <c r="J274" s="194"/>
      <c r="K274" s="194"/>
      <c r="L274" s="194">
        <f>[1]!s_stmnote_bank_22n($C$6,L6,1,1000000)</f>
        <v>135983</v>
      </c>
      <c r="M274" s="194"/>
      <c r="N274" s="194"/>
      <c r="O274" s="194"/>
      <c r="P274" s="194">
        <f>[1]!s_stmnote_bank_22n($C$6,P6,1,1000000)</f>
        <v>145452</v>
      </c>
      <c r="Q274" s="194"/>
      <c r="R274" s="194"/>
      <c r="S274" s="194"/>
      <c r="T274" s="194">
        <f>[1]!s_stmnote_bank_22n($C$6,T6,1,1000000)</f>
        <v>167134</v>
      </c>
      <c r="U274" s="194"/>
      <c r="V274" s="194"/>
      <c r="W274" s="194"/>
      <c r="X274" s="194">
        <f>[1]!s_stmnote_bank_22n($C$6,X6,1,1000000)</f>
        <v>194878</v>
      </c>
      <c r="Y274" s="194"/>
      <c r="Z274" s="194"/>
      <c r="AA274" s="194"/>
      <c r="AB274" s="194">
        <f>[1]!s_stmnote_bank_22n($C$6,AB6,1,1000000)</f>
        <v>220403</v>
      </c>
      <c r="AC274" s="194"/>
      <c r="AD274" s="194"/>
      <c r="AE274" s="194"/>
      <c r="AF274" s="194">
        <f>[1]!s_stmnote_bank_22n($C$6,AF6,1,1000000)</f>
        <v>240959</v>
      </c>
      <c r="AG274" s="194"/>
      <c r="AH274" s="194">
        <v>59548</v>
      </c>
      <c r="AI274" s="194"/>
      <c r="AJ274" s="194">
        <f>[1]!s_stmnote_bank_22n($C$6,AJ6,1,1000000)</f>
        <v>257581</v>
      </c>
      <c r="AK274" s="194"/>
      <c r="AL274" s="194">
        <v>80880</v>
      </c>
      <c r="AM274" s="194"/>
      <c r="AN274" s="194">
        <f>[1]!s_stmnote_bank_22n($C$6,AN6,1,1000000)</f>
        <v>280654</v>
      </c>
      <c r="AO274" s="194"/>
      <c r="AP274" s="194">
        <v>104496</v>
      </c>
      <c r="AQ274" s="194"/>
      <c r="AR274" s="194">
        <f>[1]!s_stmnote_bank_22n($C$6,AR6,1,1000000)</f>
        <v>289512</v>
      </c>
      <c r="AS274" s="194">
        <f>[1]!s_stmnote_bank_22n($C$6,AS6,1,1000000)</f>
        <v>304646</v>
      </c>
      <c r="AT274" s="194">
        <f>[1]!s_stmnote_bank_22n($C$6,AT6,1,1000000)</f>
        <v>316513</v>
      </c>
    </row>
    <row r="275" spans="2:46" ht="13.9" thickBot="1">
      <c r="B275" s="126"/>
      <c r="C275" s="195" t="s">
        <v>161</v>
      </c>
      <c r="D275" s="93"/>
      <c r="E275" s="93"/>
      <c r="F275" s="93"/>
      <c r="G275" s="93"/>
      <c r="H275" s="94">
        <f>[1]!s_stm07_cs(#REF!,"W47177514",I6,1,1000000)</f>
        <v>0</v>
      </c>
      <c r="I275" s="94">
        <f>[1]!s_stm07_cs($C$6,"W47177514",I6,1,1000000)</f>
        <v>8473</v>
      </c>
      <c r="J275" s="94">
        <f>[1]!s_stm07_cs($C$6,"W47177514",J6,1,1000000)</f>
        <v>18315</v>
      </c>
      <c r="K275" s="94">
        <f>[1]!s_stm07_cs($C$6,"W47177514",K6,1,1000000)</f>
        <v>33892</v>
      </c>
      <c r="L275" s="94">
        <f>[1]!s_stm07_cs($C$6,"W47177514",L6,1,1000000)</f>
        <v>55528</v>
      </c>
      <c r="M275" s="94">
        <f>[1]!s_stm07_cs($C$6,"W47177514",M6,1,1000000)</f>
        <v>4203</v>
      </c>
      <c r="N275" s="94">
        <f>[1]!s_stm07_cs($C$6,"W47177514",N6,1,1000000)</f>
        <v>10212</v>
      </c>
      <c r="O275" s="94">
        <f>[1]!s_stm07_cs($C$6,"W47177514",O6,1,1000000)</f>
        <v>14783</v>
      </c>
      <c r="P275" s="94">
        <f>[1]!s_stm07_cs($C$6,"W47177514",P6,1,1000000)</f>
        <v>23219</v>
      </c>
      <c r="Q275" s="94">
        <f>[1]!s_stm07_cs($C$6,"W47177514",Q6,1,1000000)</f>
        <v>3916</v>
      </c>
      <c r="R275" s="94">
        <f>[1]!s_stm07_cs($C$6,"W47177514",R6,1,1000000)</f>
        <v>9693</v>
      </c>
      <c r="S275" s="94">
        <f>[1]!s_stm07_cs($C$6,"W47177514",S6,1,1000000)</f>
        <v>17820</v>
      </c>
      <c r="T275" s="94">
        <f>[1]!s_stm07_cs($C$6,"W47177514",T6,1,1000000)</f>
        <v>27988</v>
      </c>
      <c r="U275" s="94">
        <f>[1]!s_stm07_cs($C$6,"W47177514",U6,1,1000000)</f>
        <v>8654</v>
      </c>
      <c r="V275" s="94">
        <f>[1]!s_stm07_cs($C$6,"W47177514",V6,1,1000000)</f>
        <v>16881</v>
      </c>
      <c r="W275" s="94">
        <f>[1]!s_stm07_cs($C$6,"W47177514",W6,1,1000000)</f>
        <v>24383</v>
      </c>
      <c r="X275" s="94">
        <f>[1]!s_stm07_cs($C$6,"W47177514",X6,1,1000000)</f>
        <v>31121</v>
      </c>
      <c r="Y275" s="94">
        <f>[1]!s_stm07_cs($C$6,"W47177514",Y6,1,1000000)</f>
        <v>10148</v>
      </c>
      <c r="Z275" s="94">
        <f>[1]!s_stm07_cs($C$6,"W47177514",Z6,1,1000000)</f>
        <v>19237</v>
      </c>
      <c r="AA275" s="94">
        <f>[1]!s_stm07_cs($C$6,"W47177514",AA6,1,1000000)</f>
        <v>25459</v>
      </c>
      <c r="AB275" s="94">
        <f>[1]!s_stm07_cs($C$6,"W47177514",AB6,1,1000000)</f>
        <v>33745</v>
      </c>
      <c r="AC275" s="94">
        <f>[1]!s_stm07_cs($C$6,"W47177514",AC6,1,1000000)</f>
        <v>12152</v>
      </c>
      <c r="AD275" s="94">
        <f>[1]!s_stm07_cs($C$6,"W47177514",AD6,1,1000000)</f>
        <v>21941</v>
      </c>
      <c r="AE275" s="94">
        <f>[1]!s_stm07_cs($C$6,"W47177514",AE6,1,1000000)</f>
        <v>28620</v>
      </c>
      <c r="AF275" s="94">
        <f>[1]!s_stm07_cs($C$6,"W47177514",AF6,1,1000000)</f>
        <v>38321</v>
      </c>
      <c r="AG275" s="94">
        <f>[1]!s_stm07_cs($C$6,"W47177514",AG6,1,1000000)</f>
        <v>13776</v>
      </c>
      <c r="AH275" s="94">
        <f>[1]!s_stm07_cs($C$6,"W47177514",AH6,1,1000000)</f>
        <v>24167</v>
      </c>
      <c r="AI275" s="94">
        <f>[1]!s_stm07_cs($C$6,"W47177514",AI6,1,1000000)</f>
        <v>32456</v>
      </c>
      <c r="AJ275" s="94">
        <f>[1]!s_stm07_cs($C$6,"W47177514",AJ6,1,1000000)</f>
        <v>56729</v>
      </c>
      <c r="AK275" s="94">
        <f>[1]!s_stm07_cs($C$6,"W47177514",AK6,1,1000000)</f>
        <v>20748</v>
      </c>
      <c r="AL275" s="94">
        <f>[1]!s_stm07_cs($C$6,"W47177514",AL6,1,1000000)</f>
        <v>41951</v>
      </c>
      <c r="AM275" s="94">
        <f>[1]!s_stm07_cs($C$6,"W47177514",AM6,1,1000000)</f>
        <v>61569</v>
      </c>
      <c r="AN275" s="94">
        <f>[1]!s_stm07_cs($C$6,"W47177514",AN6,1,1000000)</f>
        <v>86993</v>
      </c>
      <c r="AO275" s="94"/>
      <c r="AP275" s="94">
        <f>[1]!s_stm07_cs($C$6,"W47177514",AP6,1,1000000)</f>
        <v>44433</v>
      </c>
      <c r="AQ275" s="94"/>
      <c r="AR275" s="94">
        <f>[1]!s_stm07_cs($C$6,"W47177514",AR6,1,1000000)</f>
        <v>87894</v>
      </c>
      <c r="AS275" s="94">
        <f>[1]!s_stm07_cs($C$6,"W47177514",AS6,1,1000000)</f>
        <v>0</v>
      </c>
      <c r="AT275" s="94">
        <f>[1]!s_stm07_cs($C$6,"W47177514",AT6,1,1000000)</f>
        <v>0</v>
      </c>
    </row>
    <row r="276" spans="2:46" s="32" customFormat="1" ht="13.5" thickBot="1"/>
    <row r="277" spans="2:46" ht="13.5" thickTop="1">
      <c r="AC277" s="53"/>
      <c r="AG277" s="53"/>
      <c r="AK277" s="53"/>
      <c r="AO277" s="53"/>
      <c r="AS277" s="53"/>
    </row>
    <row r="278" spans="2:46" ht="13.5">
      <c r="B278" s="112" t="s">
        <v>162</v>
      </c>
      <c r="C278" s="192"/>
    </row>
    <row r="279" spans="2:46" ht="13.5" thickBot="1">
      <c r="B279" s="126"/>
      <c r="C279" s="125"/>
      <c r="AR279" s="128"/>
    </row>
    <row r="280" spans="2:46" ht="13.5">
      <c r="B280" s="140"/>
      <c r="C280" s="137" t="s">
        <v>163</v>
      </c>
      <c r="D280" s="65">
        <f>[1]!s_stmnote_bank($C$6,"31",D6,1000000)</f>
        <v>3165586</v>
      </c>
      <c r="E280" s="65">
        <f>[1]!s_stmnote_bank($C$6,"31",E6,1000000)</f>
        <v>0</v>
      </c>
      <c r="F280" s="65">
        <f>[1]!s_stmnote_bank($C$6,"31",F6,1000000)</f>
        <v>3511124</v>
      </c>
      <c r="G280" s="65">
        <f>[1]!s_stmnote_bank($C$6,"31",G6,1000000)</f>
        <v>0</v>
      </c>
      <c r="H280" s="65">
        <f>[1]!s_stmnote_bank($C$6,"31",H6,1000000)</f>
        <v>3728576</v>
      </c>
      <c r="I280" s="65">
        <f>[1]!s_stmnote_bank($C$6,"31",I6,1000000)</f>
        <v>0</v>
      </c>
      <c r="J280" s="65">
        <f>[1]!s_stmnote_bank($C$6,"31",J6,1000000)</f>
        <v>4056453</v>
      </c>
      <c r="K280" s="65">
        <f>[1]!s_stmnote_bank($C$6,"31",K6,1000000)</f>
        <v>0</v>
      </c>
      <c r="L280" s="65">
        <f>[1]!s_stmnote_bank($C$6,"31",L6,1000000)</f>
        <v>4229609</v>
      </c>
      <c r="M280" s="65">
        <f>[1]!s_stmnote_bank($C$6,"31",M6,1000000)</f>
        <v>0</v>
      </c>
      <c r="N280" s="65">
        <f>[1]!s_stmnote_bank($C$6,"31",N6,1000000)</f>
        <v>5145073</v>
      </c>
      <c r="O280" s="65">
        <f>[1]!s_stmnote_bank($C$6,"31",O6,1000000)</f>
        <v>0</v>
      </c>
      <c r="P280" s="65">
        <f>[1]!s_stmnote_bank($C$6,"31",P6,1000000)</f>
        <v>5411226</v>
      </c>
      <c r="Q280" s="65">
        <f>[1]!s_stmnote_bank($C$6,"31",Q6,1000000)</f>
        <v>0</v>
      </c>
      <c r="R280" s="65">
        <f>[1]!s_stmnote_bank($C$6,"31",R6,1000000)</f>
        <v>6041165</v>
      </c>
      <c r="S280" s="65">
        <f>[1]!s_stmnote_bank($C$6,"31",S6,1000000)</f>
        <v>0</v>
      </c>
      <c r="T280" s="65">
        <f>[1]!s_stmnote_bank($C$6,"31",T6,1000000)</f>
        <v>6489450</v>
      </c>
      <c r="U280" s="65">
        <f>[1]!s_stmnote_bank($C$6,"31",U6,1000000)</f>
        <v>0</v>
      </c>
      <c r="V280" s="65">
        <f>[1]!s_stmnote_bank($C$6,"31",V6,1000000)</f>
        <v>7042146</v>
      </c>
      <c r="W280" s="65">
        <f>[1]!s_stmnote_bank($C$6,"31",W6,1000000)</f>
        <v>0</v>
      </c>
      <c r="X280" s="65">
        <f>[1]!s_stmnote_bank($C$6,"31",X6,1000000)</f>
        <v>7484060</v>
      </c>
      <c r="Y280" s="65">
        <f>[1]!s_stmnote_bank($C$6,"31",Y6,1000000)</f>
        <v>0</v>
      </c>
      <c r="Z280" s="65">
        <f>[1]!s_stmnote_bank($C$6,"31",Z6,1000000)</f>
        <v>8100251</v>
      </c>
      <c r="AA280" s="65">
        <f>[1]!s_stmnote_bank($C$6,"31",AA6,1000000)</f>
        <v>0</v>
      </c>
      <c r="AB280" s="65">
        <f>[1]!s_stmnote_bank($C$6,"31",AB6,1000000)</f>
        <v>8501566</v>
      </c>
      <c r="AC280" s="65">
        <f>[1]!s_stmnote_bank($C$6,"31",AC6,1000000)</f>
        <v>0</v>
      </c>
      <c r="AD280" s="65">
        <f>[1]!s_stmnote_bank($C$6,"31",AD6,1000000)</f>
        <v>9135274</v>
      </c>
      <c r="AE280" s="65">
        <f>[1]!s_stmnote_bank($C$6,"31",AE6,1000000)</f>
        <v>0</v>
      </c>
      <c r="AF280" s="65">
        <f>[1]!s_stmnote_bank($C$6,"31",AF6,1000000)</f>
        <v>9632523</v>
      </c>
      <c r="AG280" s="65">
        <f>[1]!s_stmnote_bank($C$6,"31",AG6,1000000)</f>
        <v>0</v>
      </c>
      <c r="AH280" s="65">
        <f>[1]!s_stmnote_bank($C$6,"31",AH6,1000000)</f>
        <v>10309257</v>
      </c>
      <c r="AI280" s="65">
        <f>[1]!s_stmnote_bank($C$6,"31",AI6,1000000)</f>
        <v>0</v>
      </c>
      <c r="AJ280" s="65">
        <f>[1]!s_stmnote_bank($C$6,"31",AJ6,1000000)</f>
        <v>10582050</v>
      </c>
      <c r="AK280" s="65">
        <f>[1]!s_stmnote_bank($C$6,"31",AK6,1000000)</f>
        <v>0</v>
      </c>
      <c r="AL280" s="65">
        <f>[1]!s_stmnote_bank($C$6,"31",AL6,1000000)</f>
        <v>11058212</v>
      </c>
      <c r="AM280" s="65">
        <f>[1]!s_stmnote_bank($C$6,"31",AM6,1000000)</f>
        <v>0</v>
      </c>
      <c r="AN280" s="65">
        <f>[1]!s_stmnote_bank($C$6,"31",AN6,1000000)</f>
        <v>11233456</v>
      </c>
      <c r="AO280" s="65">
        <f>[1]!s_stmnote_bank($C$6,"31",AO6,1000000)</f>
        <v>0</v>
      </c>
      <c r="AP280" s="65">
        <f>[1]!s_stmnote_bank($C$6,"31",AP6,1000000)</f>
        <v>11858948</v>
      </c>
      <c r="AQ280" s="65">
        <f>[1]!s_stmnote_bank($C$6,"31",AQ6,1000000)</f>
        <v>0</v>
      </c>
      <c r="AR280" s="65">
        <f>[1]!s_stmnote_bank($C$6,"31",AR6,1000000)</f>
        <v>12261034</v>
      </c>
      <c r="AS280" s="65">
        <f>[1]!s_stmnote_bank($C$6,"31",AS6,1000000)</f>
        <v>0</v>
      </c>
      <c r="AT280" s="65">
        <f>[1]!s_stmnote_bank($C$6,"31",AT6,1000000)</f>
        <v>13107689</v>
      </c>
    </row>
    <row r="281" spans="2:46" ht="13.5">
      <c r="B281" s="140"/>
      <c r="C281" s="137" t="s">
        <v>164</v>
      </c>
      <c r="D281" s="69">
        <f>[1]!s_stmnote_bank($C$6,"34",D6,1000000)</f>
        <v>327840</v>
      </c>
      <c r="E281" s="69">
        <f>[1]!s_stmnote_bank($C$6,"34",E6,1000000)</f>
        <v>0</v>
      </c>
      <c r="F281" s="69">
        <f>[1]!s_stmnote_bank($C$6,"34",F6,1000000)</f>
        <v>275821</v>
      </c>
      <c r="G281" s="69">
        <f>[1]!s_stmnote_bank($C$6,"34",G6,1000000)</f>
        <v>0</v>
      </c>
      <c r="H281" s="69">
        <f>[1]!s_stmnote_bank($C$6,"34",H6,1000000)</f>
        <v>232879</v>
      </c>
      <c r="I281" s="69">
        <f>[1]!s_stmnote_bank($C$6,"34",I6,1000000)</f>
        <v>0</v>
      </c>
      <c r="J281" s="69">
        <f>[1]!s_stmnote_bank($C$6,"34",J6,1000000)</f>
        <v>193776</v>
      </c>
      <c r="K281" s="69">
        <f>[1]!s_stmnote_bank($C$6,"34",K6,1000000)</f>
        <v>0</v>
      </c>
      <c r="L281" s="69">
        <f>[1]!s_stmnote_bank($C$6,"34",L6,1000000)</f>
        <v>237903</v>
      </c>
      <c r="M281" s="69">
        <f>[1]!s_stmnote_bank($C$6,"34",M6,1000000)</f>
        <v>0</v>
      </c>
      <c r="N281" s="69">
        <f>[1]!s_stmnote_bank($C$6,"34",N6,1000000)</f>
        <v>192731</v>
      </c>
      <c r="O281" s="69">
        <f>[1]!s_stmnote_bank($C$6,"34",O6,1000000)</f>
        <v>0</v>
      </c>
      <c r="P281" s="69">
        <f>[1]!s_stmnote_bank($C$6,"34",P6,1000000)</f>
        <v>228933</v>
      </c>
      <c r="Q281" s="69">
        <f>[1]!s_stmnote_bank($C$6,"34",Q6,1000000)</f>
        <v>0</v>
      </c>
      <c r="R281" s="69">
        <f>[1]!s_stmnote_bank($C$6,"34",R6,1000000)</f>
        <v>233146</v>
      </c>
      <c r="S281" s="69">
        <f>[1]!s_stmnote_bank($C$6,"34",S6,1000000)</f>
        <v>0</v>
      </c>
      <c r="T281" s="69">
        <f>[1]!s_stmnote_bank($C$6,"34",T6,1000000)</f>
        <v>227815</v>
      </c>
      <c r="U281" s="69">
        <f>[1]!s_stmnote_bank($C$6,"34",U6,1000000)</f>
        <v>0</v>
      </c>
      <c r="V281" s="69">
        <f>[1]!s_stmnote_bank($C$6,"34",V6,1000000)</f>
        <v>222408</v>
      </c>
      <c r="W281" s="69">
        <f>[1]!s_stmnote_bank($C$6,"34",W6,1000000)</f>
        <v>0</v>
      </c>
      <c r="X281" s="69">
        <f>[1]!s_stmnote_bank($C$6,"34",X6,1000000)</f>
        <v>231826</v>
      </c>
      <c r="Y281" s="69">
        <f>[1]!s_stmnote_bank($C$6,"34",Y6,1000000)</f>
        <v>0</v>
      </c>
      <c r="Z281" s="69">
        <f>[1]!s_stmnote_bank($C$6,"34",Z6,1000000)</f>
        <v>248661</v>
      </c>
      <c r="AA281" s="69">
        <f>[1]!s_stmnote_bank($C$6,"34",AA6,1000000)</f>
        <v>0</v>
      </c>
      <c r="AB281" s="69">
        <f>[1]!s_stmnote_bank($C$6,"34",AB6,1000000)</f>
        <v>227551</v>
      </c>
      <c r="AC281" s="69">
        <f>[1]!s_stmnote_bank($C$6,"34",AC6,1000000)</f>
        <v>0</v>
      </c>
      <c r="AD281" s="69">
        <f>[1]!s_stmnote_bank($C$6,"34",AD6,1000000)</f>
        <v>220600</v>
      </c>
      <c r="AE281" s="69">
        <f>[1]!s_stmnote_bank($C$6,"34",AE6,1000000)</f>
        <v>0</v>
      </c>
      <c r="AF281" s="69">
        <f>[1]!s_stmnote_bank($C$6,"34",AF6,1000000)</f>
        <v>196162</v>
      </c>
      <c r="AG281" s="69">
        <f>[1]!s_stmnote_bank($C$6,"34",AG6,1000000)</f>
        <v>0</v>
      </c>
      <c r="AH281" s="69">
        <f>[1]!s_stmnote_bank($C$6,"34",AH6,1000000)</f>
        <v>231117</v>
      </c>
      <c r="AI281" s="69">
        <f>[1]!s_stmnote_bank($C$6,"34",AI6,1000000)</f>
        <v>0</v>
      </c>
      <c r="AJ281" s="69">
        <f>[1]!s_stmnote_bank($C$6,"34",AJ6,1000000)</f>
        <v>319784</v>
      </c>
      <c r="AK281" s="69">
        <f>[1]!s_stmnote_bank($C$6,"34",AK6,1000000)</f>
        <v>0</v>
      </c>
      <c r="AL281" s="69">
        <f>[1]!s_stmnote_bank($C$6,"34",AL6,1000000)</f>
        <v>420378</v>
      </c>
      <c r="AM281" s="69">
        <f>[1]!s_stmnote_bank($C$6,"34",AM6,1000000)</f>
        <v>0</v>
      </c>
      <c r="AN281" s="69">
        <f>[1]!s_stmnote_bank($C$6,"34",AN6,1000000)</f>
        <v>520492</v>
      </c>
      <c r="AO281" s="69">
        <f>[1]!s_stmnote_bank($C$6,"34",AO6,1000000)</f>
        <v>0</v>
      </c>
      <c r="AP281" s="69">
        <f>[1]!s_stmnote_bank($C$6,"34",AP6,1000000)</f>
        <v>622066</v>
      </c>
      <c r="AQ281" s="69">
        <f>[1]!s_stmnote_bank($C$6,"34",AQ6,1000000)</f>
        <v>0</v>
      </c>
      <c r="AR281" s="69">
        <f>[1]!s_stmnote_bank($C$6,"34",AR6,1000000)</f>
        <v>584011</v>
      </c>
      <c r="AS281" s="69">
        <f>[1]!s_stmnote_bank($C$6,"34",AS6,1000000)</f>
        <v>0</v>
      </c>
      <c r="AT281" s="69">
        <f>[1]!s_stmnote_bank($C$6,"34",AT6,1000000)</f>
        <v>541148</v>
      </c>
    </row>
    <row r="282" spans="2:46" ht="13.5">
      <c r="B282" s="140"/>
      <c r="C282" s="137" t="s">
        <v>165</v>
      </c>
      <c r="D282" s="69">
        <f>[1]!s_stmnote_bank($C$6,"37",D6,1000000)</f>
        <v>66756</v>
      </c>
      <c r="E282" s="69">
        <f>[1]!s_stmnote_bank($C$6,"37",E6,1000000)</f>
        <v>0</v>
      </c>
      <c r="F282" s="69">
        <f>[1]!s_stmnote_bank($C$6,"37",F6,1000000)</f>
        <v>60411</v>
      </c>
      <c r="G282" s="69">
        <f>[1]!s_stmnote_bank($C$6,"37",G6,1000000)</f>
        <v>0</v>
      </c>
      <c r="H282" s="69">
        <f>[1]!s_stmnote_bank($C$6,"37",H6,1000000)</f>
        <v>38149</v>
      </c>
      <c r="I282" s="69">
        <f>[1]!s_stmnote_bank($C$6,"37",I6,1000000)</f>
        <v>0</v>
      </c>
      <c r="J282" s="69">
        <f>[1]!s_stmnote_bank($C$6,"37",J6,1000000)</f>
        <v>37511</v>
      </c>
      <c r="K282" s="69">
        <f>[1]!s_stmnote_bank($C$6,"37",K6,1000000)</f>
        <v>0</v>
      </c>
      <c r="L282" s="69">
        <f>[1]!s_stmnote_bank($C$6,"37",L6,1000000)</f>
        <v>37694</v>
      </c>
      <c r="M282" s="69">
        <f>[1]!s_stmnote_bank($C$6,"37",M6,1000000)</f>
        <v>0</v>
      </c>
      <c r="N282" s="69">
        <f>[1]!s_stmnote_bank($C$6,"37",N6,1000000)</f>
        <v>40823</v>
      </c>
      <c r="O282" s="69">
        <f>[1]!s_stmnote_bank($C$6,"37",O6,1000000)</f>
        <v>0</v>
      </c>
      <c r="P282" s="69">
        <f>[1]!s_stmnote_bank($C$6,"37",P6,1000000)</f>
        <v>31842</v>
      </c>
      <c r="Q282" s="69">
        <f>[1]!s_stmnote_bank($C$6,"37",Q6,1000000)</f>
        <v>0</v>
      </c>
      <c r="R282" s="69">
        <f>[1]!s_stmnote_bank($C$6,"37",R6,1000000)</f>
        <v>25971</v>
      </c>
      <c r="S282" s="69">
        <f>[1]!s_stmnote_bank($C$6,"37",S6,1000000)</f>
        <v>0</v>
      </c>
      <c r="T282" s="69">
        <f>[1]!s_stmnote_bank($C$6,"37",T6,1000000)</f>
        <v>18932</v>
      </c>
      <c r="U282" s="69">
        <f>[1]!s_stmnote_bank($C$6,"37",U6,1000000)</f>
        <v>0</v>
      </c>
      <c r="V282" s="69">
        <f>[1]!s_stmnote_bank($C$6,"37",V6,1000000)</f>
        <v>18884</v>
      </c>
      <c r="W282" s="69">
        <f>[1]!s_stmnote_bank($C$6,"37",W6,1000000)</f>
        <v>0</v>
      </c>
      <c r="X282" s="69">
        <f>[1]!s_stmnote_bank($C$6,"37",X6,1000000)</f>
        <v>24092</v>
      </c>
      <c r="Y282" s="69">
        <f>[1]!s_stmnote_bank($C$6,"37",Y6,1000000)</f>
        <v>0</v>
      </c>
      <c r="Z282" s="69">
        <f>[1]!s_stmnote_bank($C$6,"37",Z6,1000000)</f>
        <v>25895</v>
      </c>
      <c r="AA282" s="69">
        <f>[1]!s_stmnote_bank($C$6,"37",AA6,1000000)</f>
        <v>0</v>
      </c>
      <c r="AB282" s="69">
        <f>[1]!s_stmnote_bank($C$6,"37",AB6,1000000)</f>
        <v>29418</v>
      </c>
      <c r="AC282" s="69">
        <f>[1]!s_stmnote_bank($C$6,"37",AC6,1000000)</f>
        <v>0</v>
      </c>
      <c r="AD282" s="69">
        <f>[1]!s_stmnote_bank($C$6,"37",AD6,1000000)</f>
        <v>34106</v>
      </c>
      <c r="AE282" s="69">
        <f>[1]!s_stmnote_bank($C$6,"37",AE6,1000000)</f>
        <v>0</v>
      </c>
      <c r="AF282" s="69">
        <f>[1]!s_stmnote_bank($C$6,"37",AF6,1000000)</f>
        <v>36532</v>
      </c>
      <c r="AG282" s="69">
        <f>[1]!s_stmnote_bank($C$6,"37",AG6,1000000)</f>
        <v>0</v>
      </c>
      <c r="AH282" s="69">
        <f>[1]!s_stmnote_bank($C$6,"37",AH6,1000000)</f>
        <v>48986</v>
      </c>
      <c r="AI282" s="69">
        <f>[1]!s_stmnote_bank($C$6,"37",AI6,1000000)</f>
        <v>0</v>
      </c>
      <c r="AJ282" s="69">
        <f>[1]!s_stmnote_bank($C$6,"37",AJ6,1000000)</f>
        <v>66809</v>
      </c>
      <c r="AK282" s="69">
        <f>[1]!s_stmnote_bank($C$6,"37",AK6,1000000)</f>
        <v>0</v>
      </c>
      <c r="AL282" s="69">
        <f>[1]!s_stmnote_bank($C$6,"37",AL6,1000000)</f>
        <v>92066</v>
      </c>
      <c r="AM282" s="69">
        <f>[1]!s_stmnote_bank($C$6,"37",AM6,1000000)</f>
        <v>0</v>
      </c>
      <c r="AN282" s="69">
        <f>[1]!s_stmnote_bank($C$6,"37",AN6,1000000)</f>
        <v>104805</v>
      </c>
      <c r="AO282" s="69">
        <f>[1]!s_stmnote_bank($C$6,"37",AO6,1000000)</f>
        <v>0</v>
      </c>
      <c r="AP282" s="69">
        <f>[1]!s_stmnote_bank($C$6,"37",AP6,1000000)</f>
        <v>98828</v>
      </c>
      <c r="AQ282" s="69">
        <f>[1]!s_stmnote_bank($C$6,"37",AQ6,1000000)</f>
        <v>0</v>
      </c>
      <c r="AR282" s="69">
        <f>[1]!s_stmnote_bank($C$6,"37",AR6,1000000)</f>
        <v>109434</v>
      </c>
      <c r="AS282" s="69">
        <f>[1]!s_stmnote_bank($C$6,"37",AS6,1000000)</f>
        <v>0</v>
      </c>
      <c r="AT282" s="69">
        <f>[1]!s_stmnote_bank($C$6,"37",AT6,1000000)</f>
        <v>104850</v>
      </c>
    </row>
    <row r="283" spans="2:46" ht="13.5">
      <c r="B283" s="140"/>
      <c r="C283" s="137" t="s">
        <v>166</v>
      </c>
      <c r="D283" s="69">
        <f>[1]!s_stmnote_bank($C$6,"40",D6,1000000)</f>
        <v>62036</v>
      </c>
      <c r="E283" s="69">
        <f>[1]!s_stmnote_bank($C$6,"40",E6,1000000)</f>
        <v>0</v>
      </c>
      <c r="F283" s="69">
        <f>[1]!s_stmnote_bank($C$6,"40",F6,1000000)</f>
        <v>59097</v>
      </c>
      <c r="G283" s="69">
        <f>[1]!s_stmnote_bank($C$6,"40",G6,1000000)</f>
        <v>0</v>
      </c>
      <c r="H283" s="69">
        <f>[1]!s_stmnote_bank($C$6,"40",H6,1000000)</f>
        <v>62042</v>
      </c>
      <c r="I283" s="69">
        <f>[1]!s_stmnote_bank($C$6,"40",I6,1000000)</f>
        <v>0</v>
      </c>
      <c r="J283" s="69">
        <f>[1]!s_stmnote_bank($C$6,"40",J6,1000000)</f>
        <v>55883</v>
      </c>
      <c r="K283" s="69">
        <f>[1]!s_stmnote_bank($C$6,"40",K6,1000000)</f>
        <v>0</v>
      </c>
      <c r="L283" s="69">
        <f>[1]!s_stmnote_bank($C$6,"40",L6,1000000)</f>
        <v>55641</v>
      </c>
      <c r="M283" s="69">
        <f>[1]!s_stmnote_bank($C$6,"40",M6,1000000)</f>
        <v>0</v>
      </c>
      <c r="N283" s="69">
        <f>[1]!s_stmnote_bank($C$6,"40",N6,1000000)</f>
        <v>48577</v>
      </c>
      <c r="O283" s="69">
        <f>[1]!s_stmnote_bank($C$6,"40",O6,1000000)</f>
        <v>0</v>
      </c>
      <c r="P283" s="69">
        <f>[1]!s_stmnote_bank($C$6,"40",P6,1000000)</f>
        <v>43413</v>
      </c>
      <c r="Q283" s="69">
        <f>[1]!s_stmnote_bank($C$6,"40",Q6,1000000)</f>
        <v>0</v>
      </c>
      <c r="R283" s="69">
        <f>[1]!s_stmnote_bank($C$6,"40",R6,1000000)</f>
        <v>42003</v>
      </c>
      <c r="S283" s="69">
        <f>[1]!s_stmnote_bank($C$6,"40",S6,1000000)</f>
        <v>0</v>
      </c>
      <c r="T283" s="69">
        <f>[1]!s_stmnote_bank($C$6,"40",T6,1000000)</f>
        <v>41765</v>
      </c>
      <c r="U283" s="69">
        <f>[1]!s_stmnote_bank($C$6,"40",U6,1000000)</f>
        <v>0</v>
      </c>
      <c r="V283" s="69">
        <f>[1]!s_stmnote_bank($C$6,"40",V6,1000000)</f>
        <v>40362</v>
      </c>
      <c r="W283" s="69">
        <f>[1]!s_stmnote_bank($C$6,"40",W6,1000000)</f>
        <v>0</v>
      </c>
      <c r="X283" s="69">
        <f>[1]!s_stmnote_bank($C$6,"40",X6,1000000)</f>
        <v>38712</v>
      </c>
      <c r="Y283" s="69">
        <f>[1]!s_stmnote_bank($C$6,"40",Y6,1000000)</f>
        <v>0</v>
      </c>
      <c r="Z283" s="69">
        <f>[1]!s_stmnote_bank($C$6,"40",Z6,1000000)</f>
        <v>39725</v>
      </c>
      <c r="AA283" s="69">
        <f>[1]!s_stmnote_bank($C$6,"40",AA6,1000000)</f>
        <v>0</v>
      </c>
      <c r="AB283" s="69">
        <f>[1]!s_stmnote_bank($C$6,"40",AB6,1000000)</f>
        <v>36482</v>
      </c>
      <c r="AC283" s="69">
        <f>[1]!s_stmnote_bank($C$6,"40",AC6,1000000)</f>
        <v>0</v>
      </c>
      <c r="AD283" s="69">
        <f>[1]!s_stmnote_bank($C$6,"40",AD6,1000000)</f>
        <v>39827</v>
      </c>
      <c r="AE283" s="69">
        <f>[1]!s_stmnote_bank($C$6,"40",AE6,1000000)</f>
        <v>0</v>
      </c>
      <c r="AF283" s="69">
        <f>[1]!s_stmnote_bank($C$6,"40",AF6,1000000)</f>
        <v>43020</v>
      </c>
      <c r="AG283" s="69">
        <f>[1]!s_stmnote_bank($C$6,"40",AG6,1000000)</f>
        <v>0</v>
      </c>
      <c r="AH283" s="69">
        <f>[1]!s_stmnote_bank($C$6,"40",AH6,1000000)</f>
        <v>47689</v>
      </c>
      <c r="AI283" s="69">
        <f>[1]!s_stmnote_bank($C$6,"40",AI6,1000000)</f>
        <v>0</v>
      </c>
      <c r="AJ283" s="69">
        <f>[1]!s_stmnote_bank($C$6,"40",AJ6,1000000)</f>
        <v>49359</v>
      </c>
      <c r="AK283" s="69">
        <f>[1]!s_stmnote_bank($C$6,"40",AK6,1000000)</f>
        <v>0</v>
      </c>
      <c r="AL283" s="69">
        <f>[1]!s_stmnote_bank($C$6,"40",AL6,1000000)</f>
        <v>58804</v>
      </c>
      <c r="AM283" s="69">
        <f>[1]!s_stmnote_bank($C$6,"40",AM6,1000000)</f>
        <v>0</v>
      </c>
      <c r="AN283" s="69">
        <f>[1]!s_stmnote_bank($C$6,"40",AN6,1000000)</f>
        <v>60512</v>
      </c>
      <c r="AO283" s="69">
        <f>[1]!s_stmnote_bank($C$6,"40",AO6,1000000)</f>
        <v>0</v>
      </c>
      <c r="AP283" s="69">
        <f>[1]!s_stmnote_bank($C$6,"40",AP6,1000000)</f>
        <v>77388</v>
      </c>
      <c r="AQ283" s="69">
        <f>[1]!s_stmnote_bank($C$6,"40",AQ6,1000000)</f>
        <v>0</v>
      </c>
      <c r="AR283" s="69">
        <f>[1]!s_stmnote_bank($C$6,"40",AR6,1000000)</f>
        <v>82505</v>
      </c>
      <c r="AS283" s="69">
        <f>[1]!s_stmnote_bank($C$6,"40",AS6,1000000)</f>
        <v>0</v>
      </c>
      <c r="AT283" s="69">
        <f>[1]!s_stmnote_bank($C$6,"40",AT6,1000000)</f>
        <v>92874</v>
      </c>
    </row>
    <row r="284" spans="2:46" ht="13.5">
      <c r="B284" s="140"/>
      <c r="C284" s="137" t="s">
        <v>167</v>
      </c>
      <c r="D284" s="74">
        <f>[1]!s_stmnote_bank($C$6,"43",D6,1000000)</f>
        <v>8953</v>
      </c>
      <c r="E284" s="74">
        <f>[1]!s_stmnote_bank($C$6,"43",E6,1000000)</f>
        <v>0</v>
      </c>
      <c r="F284" s="74">
        <f>[1]!s_stmnote_bank($C$6,"43",F6,1000000)</f>
        <v>9153</v>
      </c>
      <c r="G284" s="74">
        <f>[1]!s_stmnote_bank($C$6,"43",G6,1000000)</f>
        <v>0</v>
      </c>
      <c r="H284" s="74">
        <f>[1]!s_stmnote_bank($C$6,"43",H6,1000000)</f>
        <v>11583</v>
      </c>
      <c r="I284" s="74">
        <f>[1]!s_stmnote_bank($C$6,"43",I6,1000000)</f>
        <v>0</v>
      </c>
      <c r="J284" s="74">
        <f>[1]!s_stmnote_bank($C$6,"43",J6,1000000)</f>
        <v>11742</v>
      </c>
      <c r="K284" s="74">
        <f>[1]!s_stmnote_bank($C$6,"43",K6,1000000)</f>
        <v>0</v>
      </c>
      <c r="L284" s="74">
        <f>[1]!s_stmnote_bank($C$6,"43",L6,1000000)</f>
        <v>11147</v>
      </c>
      <c r="M284" s="74">
        <f>[1]!s_stmnote_bank($C$6,"43",M6,1000000)</f>
        <v>0</v>
      </c>
      <c r="N284" s="74">
        <f>[1]!s_stmnote_bank($C$6,"43",N6,1000000)</f>
        <v>9265</v>
      </c>
      <c r="O284" s="74">
        <f>[1]!s_stmnote_bank($C$6,"43",O6,1000000)</f>
        <v>0</v>
      </c>
      <c r="P284" s="74">
        <f>[1]!s_stmnote_bank($C$6,"43",P6,1000000)</f>
        <v>13212</v>
      </c>
      <c r="Q284" s="74">
        <f>[1]!s_stmnote_bank($C$6,"43",Q6,1000000)</f>
        <v>0</v>
      </c>
      <c r="R284" s="74">
        <f>[1]!s_stmnote_bank($C$6,"43",R6,1000000)</f>
        <v>12099</v>
      </c>
      <c r="S284" s="74">
        <f>[1]!s_stmnote_bank($C$6,"43",S6,1000000)</f>
        <v>0</v>
      </c>
      <c r="T284" s="74">
        <f>[1]!s_stmnote_bank($C$6,"43",T6,1000000)</f>
        <v>12544</v>
      </c>
      <c r="U284" s="74">
        <f>[1]!s_stmnote_bank($C$6,"43",U6,1000000)</f>
        <v>0</v>
      </c>
      <c r="V284" s="74">
        <f>[1]!s_stmnote_bank($C$6,"43",V6,1000000)</f>
        <v>10240</v>
      </c>
      <c r="W284" s="74">
        <f>[1]!s_stmnote_bank($C$6,"43",W6,1000000)</f>
        <v>0</v>
      </c>
      <c r="X284" s="74">
        <f>[1]!s_stmnote_bank($C$6,"43",X6,1000000)</f>
        <v>10207</v>
      </c>
      <c r="Y284" s="74">
        <f>[1]!s_stmnote_bank($C$6,"43",Y6,1000000)</f>
        <v>0</v>
      </c>
      <c r="Z284" s="74">
        <f>[1]!s_stmnote_bank($C$6,"43",Z6,1000000)</f>
        <v>9505</v>
      </c>
      <c r="AA284" s="74">
        <f>[1]!s_stmnote_bank($C$6,"43",AA6,1000000)</f>
        <v>0</v>
      </c>
      <c r="AB284" s="74">
        <f>[1]!s_stmnote_bank($C$6,"43",AB6,1000000)</f>
        <v>8675</v>
      </c>
      <c r="AC284" s="74">
        <f>[1]!s_stmnote_bank($C$6,"43",AC6,1000000)</f>
        <v>0</v>
      </c>
      <c r="AD284" s="74">
        <f>[1]!s_stmnote_bank($C$6,"43",AD6,1000000)</f>
        <v>7835</v>
      </c>
      <c r="AE284" s="74">
        <f>[1]!s_stmnote_bank($C$6,"43",AE6,1000000)</f>
        <v>0</v>
      </c>
      <c r="AF284" s="74">
        <f>[1]!s_stmnote_bank($C$6,"43",AF6,1000000)</f>
        <v>14137</v>
      </c>
      <c r="AG284" s="74">
        <f>[1]!s_stmnote_bank($C$6,"43",AG6,1000000)</f>
        <v>0</v>
      </c>
      <c r="AH284" s="74">
        <f>[1]!s_stmnote_bank($C$6,"43",AH6,1000000)</f>
        <v>9066</v>
      </c>
      <c r="AI284" s="74">
        <f>[1]!s_stmnote_bank($C$6,"43",AI6,1000000)</f>
        <v>0</v>
      </c>
      <c r="AJ284" s="74">
        <f>[1]!s_stmnote_bank($C$6,"43",AJ6,1000000)</f>
        <v>8329</v>
      </c>
      <c r="AK284" s="74">
        <f>[1]!s_stmnote_bank($C$6,"43",AK6,1000000)</f>
        <v>0</v>
      </c>
      <c r="AL284" s="74">
        <f>[1]!s_stmnote_bank($C$6,"43",AL6,1000000)</f>
        <v>12625</v>
      </c>
      <c r="AM284" s="74">
        <f>[1]!s_stmnote_bank($C$6,"43",AM6,1000000)</f>
        <v>0</v>
      </c>
      <c r="AN284" s="74">
        <f>[1]!s_stmnote_bank($C$6,"43",AN6,1000000)</f>
        <v>14201</v>
      </c>
      <c r="AO284" s="74">
        <f>[1]!s_stmnote_bank($C$6,"43",AO6,1000000)</f>
        <v>0</v>
      </c>
      <c r="AP284" s="74">
        <f>[1]!s_stmnote_bank($C$6,"43",AP6,1000000)</f>
        <v>20087</v>
      </c>
      <c r="AQ284" s="74">
        <f>[1]!s_stmnote_bank($C$6,"43",AQ6,1000000)</f>
        <v>0</v>
      </c>
      <c r="AR284" s="74">
        <f>[1]!s_stmnote_bank($C$6,"43",AR6,1000000)</f>
        <v>19862</v>
      </c>
      <c r="AS284" s="74">
        <f>[1]!s_stmnote_bank($C$6,"43",AS6,1000000)</f>
        <v>0</v>
      </c>
      <c r="AT284" s="74">
        <f>[1]!s_stmnote_bank($C$6,"43",AT6,1000000)</f>
        <v>19348</v>
      </c>
    </row>
    <row r="285" spans="2:46" ht="13.5">
      <c r="B285" s="126"/>
      <c r="C285" s="178" t="s">
        <v>168</v>
      </c>
      <c r="D285" s="196">
        <f>[1]!s_stmnote_bank_26($C$6,D6,1,1000000)</f>
        <v>137745</v>
      </c>
      <c r="E285" s="196">
        <f>[1]!s_stmnote_bank_26($C$6,E6,1,1000000)</f>
        <v>136851</v>
      </c>
      <c r="F285" s="196">
        <f>[1]!s_stmnote_bank_26($C$6,F6,1,1000000)</f>
        <v>128661</v>
      </c>
      <c r="G285" s="196">
        <f>[1]!s_stmnote_bank_26($C$6,G6,1,1000000)</f>
        <v>123851</v>
      </c>
      <c r="H285" s="196">
        <f>[1]!s_stmnote_bank_26($C$6,H6,1,1000000)</f>
        <v>111774</v>
      </c>
      <c r="I285" s="196">
        <f>[1]!s_stmnote_bank_26($C$6,I6,1,1000000)</f>
        <v>106694</v>
      </c>
      <c r="J285" s="196">
        <f>[1]!s_stmnote_bank_26($C$6,J6,1,1000000)</f>
        <v>105136</v>
      </c>
      <c r="K285" s="196">
        <f>[1]!s_stmnote_bank_26($C$6,K6,1,1000000)</f>
        <v>104881</v>
      </c>
      <c r="L285" s="196">
        <f>[1]!s_stmnote_bank_26($C$6,L6,1,1000000)</f>
        <v>104482</v>
      </c>
      <c r="M285" s="196">
        <f>[1]!s_stmnote_bank_26($C$6,M6,1,1000000)</f>
        <v>102650</v>
      </c>
      <c r="N285" s="196">
        <f>[1]!s_stmnote_bank_26($C$6,N6,1,1000000)</f>
        <v>98665</v>
      </c>
      <c r="O285" s="196">
        <f>[1]!s_stmnote_bank_26($C$6,O6,1,1000000)</f>
        <v>93533</v>
      </c>
      <c r="P285" s="196">
        <f>[1]!s_stmnote_bank_26($C$6,P6,1,1000000)</f>
        <v>88467</v>
      </c>
      <c r="Q285" s="196">
        <f>[1]!s_stmnote_bank_26($C$6,Q6,1,1000000)</f>
        <v>81609</v>
      </c>
      <c r="R285" s="196">
        <f>[1]!s_stmnote_bank_26($C$6,R6,1,1000000)</f>
        <v>80073</v>
      </c>
      <c r="S285" s="196">
        <f>[1]!s_stmnote_bank_26($C$6,S6,1,1000000)</f>
        <v>75731</v>
      </c>
      <c r="T285" s="196">
        <f>[1]!s_stmnote_bank_26($C$6,T6,1,1000000)</f>
        <v>73241</v>
      </c>
      <c r="U285" s="196">
        <f>[1]!s_stmnote_bank_26($C$6,U6,1,1000000)</f>
        <v>70774</v>
      </c>
      <c r="V285" s="196">
        <f>[1]!s_stmnote_bank_26($C$6,V6,1,1000000)</f>
        <v>69486</v>
      </c>
      <c r="W285" s="196">
        <f>[1]!s_stmnote_bank_26($C$6,W6,1,1000000)</f>
        <v>69190</v>
      </c>
      <c r="X285" s="196">
        <f>[1]!s_stmnote_bank_26($C$6,X6,1,1000000)</f>
        <v>73011</v>
      </c>
      <c r="Y285" s="196">
        <f>[1]!s_stmnote_bank_26($C$6,Y6,1,1000000)</f>
        <v>72819</v>
      </c>
      <c r="Z285" s="196">
        <f>[1]!s_stmnote_bank_26($C$6,Z6,1,1000000)</f>
        <v>75125</v>
      </c>
      <c r="AA285" s="196">
        <f>[1]!s_stmnote_bank_26($C$6,AA6,1,1000000)</f>
        <v>74752</v>
      </c>
      <c r="AB285" s="196">
        <f>[1]!s_stmnote_bank_26($C$6,AB6,1,1000000)</f>
        <v>74575</v>
      </c>
      <c r="AC285" s="196">
        <f>[1]!s_stmnote_bank_26($C$6,AC6,1,1000000)</f>
        <v>80237</v>
      </c>
      <c r="AD285" s="196">
        <f>[1]!s_stmnote_bank_26($C$6,AD6,1,1000000)</f>
        <v>81768</v>
      </c>
      <c r="AE285" s="196">
        <f>[1]!s_stmnote_bank_26($C$6,AE6,1,1000000)</f>
        <v>87361</v>
      </c>
      <c r="AF285" s="196">
        <f>[1]!s_stmnote_bank_26($C$6,AF6,1,1000000)</f>
        <v>93689</v>
      </c>
      <c r="AG285" s="196">
        <f>[1]!s_stmnote_bank_26($C$6,AG6,1,1000000)</f>
        <v>100550</v>
      </c>
      <c r="AH285" s="196">
        <f>[1]!s_stmnote_bank_26($C$6,AH6,1,1000000)</f>
        <v>105741</v>
      </c>
      <c r="AI285" s="196">
        <f>[1]!s_stmnote_bank_26($C$6,AI6,1,1000000)</f>
        <v>115471</v>
      </c>
      <c r="AJ285" s="196">
        <f>[1]!s_stmnote_bank_26($C$6,AJ6,1,1000000)</f>
        <v>124497</v>
      </c>
      <c r="AK285" s="196">
        <f>[1]!s_stmnote_bank_26($C$6,AK6,1,1000000)</f>
        <v>145548</v>
      </c>
      <c r="AL285" s="196">
        <f>[1]!s_stmnote_bank_26($C$6,AL6,1,1000000)</f>
        <v>163495</v>
      </c>
      <c r="AM285" s="196">
        <f>[1]!s_stmnote_bank_26($C$6,AM6,1,1000000)</f>
        <v>171408</v>
      </c>
      <c r="AN285" s="196">
        <f>[1]!s_stmnote_bank_26($C$6,AN6,1,1000000)</f>
        <v>179518</v>
      </c>
      <c r="AO285" s="196">
        <f>[1]!s_stmnote_bank_26($C$6,AO6,1,1000000)</f>
        <v>204659</v>
      </c>
      <c r="AP285" s="196">
        <f>[1]!s_stmnote_bank_26($C$6,AP6,1,1000000)</f>
        <v>196303</v>
      </c>
      <c r="AQ285" s="196">
        <f>[1]!s_stmnote_bank_26($C$6,AQ6,1,1000000)</f>
        <v>208880</v>
      </c>
      <c r="AR285" s="196">
        <f>[1]!s_stmnote_bank_26($C$6,AR6,1,1000000)</f>
        <v>211801</v>
      </c>
      <c r="AS285" s="196">
        <f>[1]!s_stmnote_bank_26($C$6,AS6,1,1000000)</f>
        <v>215285</v>
      </c>
      <c r="AT285" s="196">
        <f>[1]!s_stmnote_bank_26($C$6,AT6,1,1000000)</f>
        <v>217072</v>
      </c>
    </row>
    <row r="286" spans="2:46" ht="13.5">
      <c r="B286" s="126"/>
      <c r="C286" s="126" t="s">
        <v>129</v>
      </c>
      <c r="D286" s="197">
        <f>D113</f>
        <v>3631171</v>
      </c>
      <c r="E286" s="197">
        <f>E113</f>
        <v>3696433</v>
      </c>
      <c r="F286" s="197">
        <f>F113</f>
        <v>3915606</v>
      </c>
      <c r="G286" s="197">
        <f>G113</f>
        <v>4045054.5011999998</v>
      </c>
      <c r="H286" s="197">
        <f>H113</f>
        <v>4073229</v>
      </c>
      <c r="I286" s="197">
        <f>I113</f>
        <v>4251955.5968000004</v>
      </c>
      <c r="J286" s="197">
        <f>J113</f>
        <v>4355365</v>
      </c>
      <c r="K286" s="197">
        <f>K113</f>
        <v>4420065</v>
      </c>
      <c r="L286" s="197">
        <f>L113</f>
        <v>4571994</v>
      </c>
      <c r="M286" s="197">
        <f>M113</f>
        <v>5208429</v>
      </c>
      <c r="N286" s="197">
        <f>N113</f>
        <v>5436469</v>
      </c>
      <c r="O286" s="197">
        <f>O113</f>
        <v>5580469</v>
      </c>
      <c r="P286" s="197">
        <f>P113</f>
        <v>5728626</v>
      </c>
      <c r="Q286" s="197">
        <f>Q113</f>
        <v>6062793</v>
      </c>
      <c r="R286" s="197">
        <f>R113</f>
        <v>6354384</v>
      </c>
      <c r="S286" s="197">
        <f>S113</f>
        <v>6571512</v>
      </c>
      <c r="T286" s="197">
        <f>T113</f>
        <v>6790506</v>
      </c>
      <c r="U286" s="197">
        <f>U113</f>
        <v>7063351</v>
      </c>
      <c r="V286" s="197">
        <f>V113</f>
        <v>7334040</v>
      </c>
      <c r="W286" s="197">
        <f>W113</f>
        <v>7599040</v>
      </c>
      <c r="X286" s="197">
        <f>X113</f>
        <v>7788897</v>
      </c>
      <c r="Y286" s="197">
        <f>Y113</f>
        <v>8158090</v>
      </c>
      <c r="Z286" s="197">
        <f>Z113</f>
        <v>8424037</v>
      </c>
      <c r="AA286" s="197">
        <f>AA113</f>
        <v>8637812</v>
      </c>
      <c r="AB286" s="197">
        <f>AB113</f>
        <v>8803692</v>
      </c>
      <c r="AC286" s="197">
        <f>AC113</f>
        <v>9264954</v>
      </c>
      <c r="AD286" s="197">
        <f>AD113</f>
        <v>9437642</v>
      </c>
      <c r="AE286" s="197">
        <f>AE113</f>
        <v>9644520</v>
      </c>
      <c r="AF286" s="197">
        <f>AF113</f>
        <v>9922374</v>
      </c>
      <c r="AG286" s="197">
        <f>AG113</f>
        <v>10372180</v>
      </c>
      <c r="AH286" s="197">
        <f>AH113</f>
        <v>10646115</v>
      </c>
      <c r="AI286" s="197">
        <f>AI113</f>
        <v>10853652</v>
      </c>
      <c r="AJ286" s="197">
        <f>AJ113</f>
        <v>11026331</v>
      </c>
      <c r="AK286" s="197">
        <f>AK113</f>
        <v>11319842</v>
      </c>
      <c r="AL286" s="197">
        <f>AL113</f>
        <v>11642085</v>
      </c>
      <c r="AM286" s="197">
        <f>AM113</f>
        <v>11880659</v>
      </c>
      <c r="AN286" s="197">
        <f>AN113</f>
        <v>11933466</v>
      </c>
      <c r="AO286" s="197">
        <f>AO113</f>
        <v>12345706</v>
      </c>
      <c r="AP286" s="197">
        <f>AP113</f>
        <v>12677317</v>
      </c>
      <c r="AQ286" s="197">
        <f>AQ113</f>
        <v>12914203</v>
      </c>
      <c r="AR286" s="197">
        <f>AR113</f>
        <v>13056846</v>
      </c>
      <c r="AS286" s="197">
        <f>AS113</f>
        <v>13572444</v>
      </c>
      <c r="AT286" s="197">
        <f>AT113</f>
        <v>13865909</v>
      </c>
    </row>
    <row r="287" spans="2:46" ht="13.9" thickBot="1">
      <c r="B287" s="126"/>
      <c r="C287" s="144" t="s">
        <v>169</v>
      </c>
      <c r="D287" s="191">
        <f>[1]!s_stmnote_bank_5n($C$6,D6,1)/100</f>
        <v>3.7900000000000003E-2</v>
      </c>
      <c r="E287" s="191">
        <f>[1]!s_stmnote_bank_5n($C$6,E6,1)/100</f>
        <v>3.6000000000000004E-2</v>
      </c>
      <c r="F287" s="191">
        <f>[1]!s_stmnote_bank_5n($C$6,F6,1)/100</f>
        <v>3.2899999999999999E-2</v>
      </c>
      <c r="G287" s="191">
        <f>[1]!s_stmnote_bank_5n($C$6,G6,1)/100</f>
        <v>3.0600000000000002E-2</v>
      </c>
      <c r="H287" s="191">
        <f>[1]!s_stmnote_bank_5n($C$6,H6,1)/100</f>
        <v>2.7400000000000001E-2</v>
      </c>
      <c r="I287" s="191">
        <f>[1]!s_stmnote_bank_5n($C$6,I6,1)/100</f>
        <v>2.5099999999999997E-2</v>
      </c>
      <c r="J287" s="191">
        <f>[1]!s_stmnote_bank_5n($C$6,J6,1)/100</f>
        <v>2.41E-2</v>
      </c>
      <c r="K287" s="191">
        <f>[1]!s_stmnote_bank_5n($C$6,K6,1)/100</f>
        <v>2.3700000000000002E-2</v>
      </c>
      <c r="L287" s="191">
        <f>[1]!s_stmnote_bank_5n($C$6,L6,1)/100</f>
        <v>2.29E-2</v>
      </c>
      <c r="M287" s="191">
        <f>[1]!s_stmnote_bank_5n($C$6,M6,1)/100</f>
        <v>1.9699999999999999E-2</v>
      </c>
      <c r="N287" s="191">
        <f>[1]!s_stmnote_bank_5n($C$6,N6,1)/100</f>
        <v>1.8100000000000002E-2</v>
      </c>
      <c r="O287" s="191">
        <f>[1]!s_stmnote_bank_5n($C$6,O6,1)/100</f>
        <v>1.6799999999999999E-2</v>
      </c>
      <c r="P287" s="191">
        <f>[1]!s_stmnote_bank_5n($C$6,P6,1)/100</f>
        <v>1.54E-2</v>
      </c>
      <c r="Q287" s="191">
        <f>[1]!s_stmnote_bank_5n($C$6,Q6,1)/100</f>
        <v>1.3500000000000002E-2</v>
      </c>
      <c r="R287" s="191">
        <f>[1]!s_stmnote_bank_5n($C$6,R6,1)/100</f>
        <v>1.26E-2</v>
      </c>
      <c r="S287" s="191">
        <f>[1]!s_stmnote_bank_5n($C$6,S6,1)/100</f>
        <v>1.15E-2</v>
      </c>
      <c r="T287" s="191">
        <f>[1]!s_stmnote_bank_5n($C$6,T6,1)/100</f>
        <v>1.0800000000000001E-2</v>
      </c>
      <c r="U287" s="191">
        <f>[1]!s_stmnote_bank_5n($C$6,U6,1)/100</f>
        <v>0.01</v>
      </c>
      <c r="V287" s="191">
        <f>[1]!s_stmnote_bank_5n($C$6,V6,1)/100</f>
        <v>9.4999999999999998E-3</v>
      </c>
      <c r="W287" s="191">
        <f>[1]!s_stmnote_bank_5n($C$6,W6,1)/100</f>
        <v>9.1000000000000004E-3</v>
      </c>
      <c r="X287" s="191">
        <f>[1]!s_stmnote_bank_5n($C$6,X6,1)/100</f>
        <v>9.3999999999999986E-3</v>
      </c>
      <c r="Y287" s="191">
        <f>[1]!s_stmnote_bank_5n($C$6,Y6,1)/100</f>
        <v>8.8999999999999999E-3</v>
      </c>
      <c r="Z287" s="191">
        <f>[1]!s_stmnote_bank_5n($C$6,Z6,1)/100</f>
        <v>8.8999999999999999E-3</v>
      </c>
      <c r="AA287" s="191">
        <f>[1]!s_stmnote_bank_5n($C$6,AA6,1)/100</f>
        <v>8.6999999999999994E-3</v>
      </c>
      <c r="AB287" s="191">
        <f>[1]!s_stmnote_bank_5n($C$6,AB6,1)/100</f>
        <v>8.5000000000000006E-3</v>
      </c>
      <c r="AC287" s="191">
        <f>[1]!s_stmnote_bank_5n($C$6,AC6,1)/100</f>
        <v>8.6999999999999994E-3</v>
      </c>
      <c r="AD287" s="191">
        <f>[1]!s_stmnote_bank_5n($C$6,AD6,1)/100</f>
        <v>8.6999999999999994E-3</v>
      </c>
      <c r="AE287" s="191">
        <f>[1]!s_stmnote_bank_5n($C$6,AE6,1)/100</f>
        <v>9.1000000000000004E-3</v>
      </c>
      <c r="AF287" s="191">
        <f>[1]!s_stmnote_bank_5n($C$6,AF6,1)/100</f>
        <v>9.3999999999999986E-3</v>
      </c>
      <c r="AG287" s="191">
        <f>[1]!s_stmnote_bank_5n($C$6,AG6,1)/100</f>
        <v>9.7000000000000003E-3</v>
      </c>
      <c r="AH287" s="191">
        <f>[1]!s_stmnote_bank_5n($C$6,AH6,1)/100</f>
        <v>9.8999999999999991E-3</v>
      </c>
      <c r="AI287" s="191">
        <f>[1]!s_stmnote_bank_5n($C$6,AI6,1)/100</f>
        <v>1.06E-2</v>
      </c>
      <c r="AJ287" s="191">
        <f>[1]!s_stmnote_bank_5n($C$6,AJ6,1)/100</f>
        <v>1.1299999999999999E-2</v>
      </c>
      <c r="AK287" s="191">
        <f>[1]!s_stmnote_bank_5n($C$6,AK6,1)/100</f>
        <v>1.29E-2</v>
      </c>
      <c r="AL287" s="191">
        <f>[1]!s_stmnote_bank_5n($C$6,AL6,1)/100</f>
        <v>1.3999999999999999E-2</v>
      </c>
      <c r="AM287" s="191">
        <f>[1]!s_stmnote_bank_5n($C$6,AM6,1)/100</f>
        <v>1.44E-2</v>
      </c>
      <c r="AN287" s="191">
        <f>[1]!s_stmnote_bank_5n($C$6,AN6,1)/100</f>
        <v>1.4999999999999999E-2</v>
      </c>
      <c r="AO287" s="191">
        <f>[1]!s_stmnote_bank_5n($C$6,AO6,1)/100</f>
        <v>1.66E-2</v>
      </c>
      <c r="AP287" s="191">
        <f>[1]!s_stmnote_bank_5n($C$6,AP6,1)/100</f>
        <v>1.55E-2</v>
      </c>
      <c r="AQ287" s="191">
        <f>[1]!s_stmnote_bank_5n($C$6,AQ6,1)/100</f>
        <v>1.6200000000000003E-2</v>
      </c>
      <c r="AR287" s="191">
        <f>[1]!s_stmnote_bank_5n($C$6,AR6,1)/100</f>
        <v>1.6200000000000003E-2</v>
      </c>
      <c r="AS287" s="191">
        <f>[1]!s_stmnote_bank_5n($C$6,AS6,1)/100</f>
        <v>1.5900000000000001E-2</v>
      </c>
      <c r="AT287" s="191">
        <f>[1]!s_stmnote_bank_5n($C$6,AT6,1)/100</f>
        <v>1.5700000000000002E-2</v>
      </c>
    </row>
    <row r="288" spans="2:46" s="81" customFormat="1" ht="13.5">
      <c r="B288" s="198"/>
      <c r="C288" s="79" t="s">
        <v>90</v>
      </c>
      <c r="D288" s="80">
        <f t="shared" ref="D288:AQ288" si="61">IF(D282=0,0,D286-SUM(D280:D284))</f>
        <v>0</v>
      </c>
      <c r="E288" s="80">
        <f t="shared" si="61"/>
        <v>0</v>
      </c>
      <c r="F288" s="80">
        <f t="shared" si="61"/>
        <v>0</v>
      </c>
      <c r="G288" s="80">
        <f t="shared" si="61"/>
        <v>0</v>
      </c>
      <c r="H288" s="80">
        <f t="shared" si="61"/>
        <v>0</v>
      </c>
      <c r="I288" s="80">
        <f t="shared" si="61"/>
        <v>0</v>
      </c>
      <c r="J288" s="80">
        <f t="shared" si="61"/>
        <v>0</v>
      </c>
      <c r="K288" s="80">
        <f t="shared" si="61"/>
        <v>0</v>
      </c>
      <c r="L288" s="80">
        <f t="shared" si="61"/>
        <v>0</v>
      </c>
      <c r="M288" s="80">
        <f t="shared" si="61"/>
        <v>0</v>
      </c>
      <c r="N288" s="80">
        <f t="shared" si="61"/>
        <v>0</v>
      </c>
      <c r="O288" s="80">
        <f t="shared" si="61"/>
        <v>0</v>
      </c>
      <c r="P288" s="80">
        <f t="shared" si="61"/>
        <v>0</v>
      </c>
      <c r="Q288" s="80">
        <f t="shared" si="61"/>
        <v>0</v>
      </c>
      <c r="R288" s="80">
        <f t="shared" si="61"/>
        <v>0</v>
      </c>
      <c r="S288" s="80">
        <f t="shared" si="61"/>
        <v>0</v>
      </c>
      <c r="T288" s="80">
        <f t="shared" si="61"/>
        <v>0</v>
      </c>
      <c r="U288" s="80">
        <f t="shared" si="61"/>
        <v>0</v>
      </c>
      <c r="V288" s="80">
        <f t="shared" si="61"/>
        <v>0</v>
      </c>
      <c r="W288" s="80">
        <f t="shared" si="61"/>
        <v>0</v>
      </c>
      <c r="X288" s="80">
        <f t="shared" si="61"/>
        <v>0</v>
      </c>
      <c r="Y288" s="80">
        <f t="shared" si="61"/>
        <v>0</v>
      </c>
      <c r="Z288" s="80">
        <f t="shared" si="61"/>
        <v>0</v>
      </c>
      <c r="AA288" s="80">
        <f t="shared" si="61"/>
        <v>0</v>
      </c>
      <c r="AB288" s="80">
        <f t="shared" si="61"/>
        <v>0</v>
      </c>
      <c r="AC288" s="80">
        <f t="shared" si="61"/>
        <v>0</v>
      </c>
      <c r="AD288" s="80">
        <f t="shared" si="61"/>
        <v>0</v>
      </c>
      <c r="AE288" s="80">
        <f t="shared" si="61"/>
        <v>0</v>
      </c>
      <c r="AF288" s="80">
        <f>IF(AF282=0,0,AF286-SUM(AF280:AF284))</f>
        <v>0</v>
      </c>
      <c r="AG288" s="80">
        <f t="shared" si="61"/>
        <v>0</v>
      </c>
      <c r="AH288" s="80">
        <f t="shared" si="61"/>
        <v>0</v>
      </c>
      <c r="AI288" s="80">
        <f t="shared" si="61"/>
        <v>0</v>
      </c>
      <c r="AJ288" s="80">
        <f t="shared" si="61"/>
        <v>0</v>
      </c>
      <c r="AK288" s="80">
        <f t="shared" si="61"/>
        <v>0</v>
      </c>
      <c r="AL288" s="80">
        <f t="shared" si="61"/>
        <v>0</v>
      </c>
      <c r="AM288" s="80">
        <f t="shared" si="61"/>
        <v>0</v>
      </c>
      <c r="AN288" s="80">
        <f t="shared" si="61"/>
        <v>0</v>
      </c>
      <c r="AO288" s="80">
        <f t="shared" si="61"/>
        <v>0</v>
      </c>
      <c r="AP288" s="80">
        <f t="shared" si="61"/>
        <v>0</v>
      </c>
      <c r="AQ288" s="80">
        <f t="shared" si="61"/>
        <v>0</v>
      </c>
      <c r="AR288" s="80">
        <f>IF(AR282=0,0,AR286-SUM(AR280:AR284))</f>
        <v>0</v>
      </c>
      <c r="AS288" s="80">
        <f>IF(AS282=0,0,AS286-SUM(AS280:AS284))</f>
        <v>0</v>
      </c>
      <c r="AT288" s="80">
        <f>IF(AT282=0,0,AT286-SUM(AT280:AT284))</f>
        <v>0</v>
      </c>
    </row>
    <row r="289" spans="2:46" s="263" customFormat="1" ht="13.5" thickBot="1">
      <c r="B289" s="264"/>
      <c r="C289" s="264"/>
      <c r="D289" s="265"/>
      <c r="E289" s="265"/>
      <c r="F289" s="265"/>
      <c r="G289" s="265"/>
      <c r="H289" s="265"/>
      <c r="I289" s="265"/>
      <c r="J289" s="265"/>
      <c r="K289" s="265"/>
      <c r="L289" s="265"/>
      <c r="M289" s="265"/>
      <c r="N289" s="265"/>
      <c r="O289" s="265"/>
      <c r="P289" s="265"/>
      <c r="Q289" s="265"/>
      <c r="R289" s="265"/>
      <c r="S289" s="265"/>
      <c r="T289" s="265"/>
      <c r="U289" s="265"/>
      <c r="V289" s="265"/>
      <c r="W289" s="265"/>
      <c r="X289" s="265"/>
      <c r="Y289" s="265"/>
      <c r="Z289" s="265"/>
      <c r="AA289" s="265"/>
      <c r="AB289" s="265"/>
      <c r="AC289" s="265"/>
      <c r="AD289" s="265"/>
      <c r="AE289" s="265"/>
      <c r="AF289" s="265"/>
      <c r="AG289" s="265"/>
      <c r="AH289" s="265"/>
      <c r="AI289" s="265"/>
      <c r="AJ289" s="265"/>
      <c r="AK289" s="265"/>
      <c r="AL289" s="265"/>
      <c r="AM289" s="265"/>
      <c r="AN289" s="265"/>
      <c r="AO289" s="265"/>
      <c r="AP289" s="265"/>
      <c r="AQ289" s="265"/>
      <c r="AR289" s="265"/>
      <c r="AS289" s="265"/>
    </row>
    <row r="290" spans="2:46" ht="13.5" thickTop="1">
      <c r="B290" s="140"/>
      <c r="C290" s="199"/>
      <c r="AL290" s="53"/>
      <c r="AM290" s="200"/>
      <c r="AN290" s="53"/>
      <c r="AO290" s="53"/>
      <c r="AP290" s="53"/>
      <c r="AQ290" s="53"/>
      <c r="AR290" s="53"/>
      <c r="AS290" s="53"/>
    </row>
    <row r="291" spans="2:46" ht="13.5">
      <c r="B291" s="112" t="s">
        <v>170</v>
      </c>
      <c r="C291" s="199"/>
      <c r="AF291" s="60"/>
      <c r="AJ291" s="60"/>
      <c r="AN291" s="29"/>
      <c r="AO291" s="29"/>
      <c r="AP291" s="29"/>
      <c r="AQ291" s="29"/>
      <c r="AR291" s="29"/>
      <c r="AS291" s="29"/>
    </row>
    <row r="292" spans="2:46" ht="13.5" thickBot="1">
      <c r="B292" s="201"/>
      <c r="C292" s="125"/>
      <c r="AF292" s="59"/>
      <c r="AJ292" s="59"/>
      <c r="AN292" s="53"/>
      <c r="AR292" s="53"/>
    </row>
    <row r="293" spans="2:46" ht="13.5">
      <c r="B293" s="140"/>
      <c r="C293" s="202" t="s">
        <v>171</v>
      </c>
      <c r="D293" s="65">
        <f>[1]!s_stmnote_bank_0001($C$6,D6,1,1000000)</f>
        <v>0</v>
      </c>
      <c r="E293" s="65">
        <f>[1]!s_stmnote_bank_0001($C$6,E6,1,1000000)</f>
        <v>0</v>
      </c>
      <c r="F293" s="65">
        <f>[1]!s_stmnote_bank_0001($C$6,F6,1,1000000)</f>
        <v>0</v>
      </c>
      <c r="G293" s="65">
        <f>[1]!s_stmnote_bank_0001($C$6,G6,1,1000000)</f>
        <v>0</v>
      </c>
      <c r="H293" s="65">
        <f>[1]!s_stmnote_bank_0001($C$6,H6,1,1000000)</f>
        <v>0</v>
      </c>
      <c r="I293" s="65">
        <f>[1]!s_stmnote_bank_0001($C$6,I6,1,1000000)</f>
        <v>0</v>
      </c>
      <c r="J293" s="65">
        <f>[1]!s_stmnote_bank_0001($C$6,J6,1,1000000)</f>
        <v>71220</v>
      </c>
      <c r="K293" s="65">
        <f>[1]!s_stmnote_bank_0001($C$6,K6,1,1000000)</f>
        <v>0</v>
      </c>
      <c r="L293" s="65">
        <f>[1]!s_stmnote_bank_0001($C$6,L6,1,1000000)</f>
        <v>60844</v>
      </c>
      <c r="M293" s="65">
        <f>[1]!s_stmnote_bank_0001($C$6,M6,1,1000000)</f>
        <v>0</v>
      </c>
      <c r="N293" s="65">
        <f>[1]!s_stmnote_bank_0001($C$6,N6,1,1000000)</f>
        <v>49250</v>
      </c>
      <c r="O293" s="65">
        <f>[1]!s_stmnote_bank_0001($C$6,O6,1,1000000)</f>
        <v>0</v>
      </c>
      <c r="P293" s="65">
        <f>[1]!s_stmnote_bank_0001($C$6,P6,1,1000000)</f>
        <v>37102</v>
      </c>
      <c r="Q293" s="65">
        <f>[1]!s_stmnote_bank_0001($C$6,Q6,1,1000000)</f>
        <v>0</v>
      </c>
      <c r="R293" s="65">
        <f>[1]!s_stmnote_bank_0001($C$6,R6,1,1000000)</f>
        <v>43259</v>
      </c>
      <c r="S293" s="65">
        <f>[1]!s_stmnote_bank_0001($C$6,S6,1,1000000)</f>
        <v>0</v>
      </c>
      <c r="T293" s="65">
        <f>[1]!s_stmnote_bank_0001($C$6,T6,1,1000000)</f>
        <v>37950</v>
      </c>
      <c r="U293" s="65">
        <f>[1]!s_stmnote_bank_0001($C$6,U6,1,1000000)</f>
        <v>0</v>
      </c>
      <c r="V293" s="65">
        <f>[1]!s_stmnote_bank_0001($C$6,V6,1,1000000)</f>
        <v>48786</v>
      </c>
      <c r="W293" s="65">
        <f>[1]!s_stmnote_bank_0001($C$6,W6,1,1000000)</f>
        <v>0</v>
      </c>
      <c r="X293" s="65">
        <f>[1]!s_stmnote_bank_0001($C$6,X6,1,1000000)</f>
        <v>49790</v>
      </c>
      <c r="Y293" s="65">
        <f>[1]!s_stmnote_bank_0001($C$6,Y6,1,1000000)</f>
        <v>0</v>
      </c>
      <c r="Z293" s="65">
        <f>[1]!s_stmnote_bank_0001($C$6,Z6,1,1000000)</f>
        <v>79568</v>
      </c>
      <c r="AA293" s="65">
        <f>[1]!s_stmnote_bank_0001($C$6,AA6,1,1000000)</f>
        <v>0</v>
      </c>
      <c r="AB293" s="65">
        <f>[1]!s_stmnote_bank_0001($C$6,AB6,1,1000000)</f>
        <v>63567</v>
      </c>
      <c r="AC293" s="65">
        <f>[1]!s_stmnote_bank_0001($C$6,AC6,1,1000000)</f>
        <v>0</v>
      </c>
      <c r="AD293" s="65">
        <f>[1]!s_stmnote_bank_0001($C$6,AD6,1,1000000)</f>
        <v>77266</v>
      </c>
      <c r="AE293" s="65">
        <f>[1]!s_stmnote_bank_0001($C$6,AE6,1,1000000)</f>
        <v>0</v>
      </c>
      <c r="AF293" s="65">
        <f>[1]!s_stmnote_bank_0001($C$6,AF6,1,1000000)</f>
        <v>53868</v>
      </c>
      <c r="AG293" s="65">
        <f>[1]!s_stmnote_bank_0001($C$6,AG6,1,1000000)</f>
        <v>0</v>
      </c>
      <c r="AH293" s="65">
        <f>[1]!s_stmnote_bank_0001($C$6,AH6,1,1000000)</f>
        <v>83327</v>
      </c>
      <c r="AI293" s="65">
        <f>[1]!s_stmnote_bank_0001($C$6,AI6,1,1000000)</f>
        <v>0</v>
      </c>
      <c r="AJ293" s="65">
        <f>[1]!s_stmnote_bank_0001($C$6,AJ6,1,1000000)</f>
        <v>95410</v>
      </c>
      <c r="AK293" s="65">
        <f>[1]!s_stmnote_bank_0001($C$6,AK6,1,1000000)</f>
        <v>0</v>
      </c>
      <c r="AL293" s="65">
        <f>[1]!s_stmnote_bank_0001($C$6,AL6,1,1000000)</f>
        <v>134433</v>
      </c>
      <c r="AM293" s="65">
        <f>[1]!s_stmnote_bank_0001($C$6,AM6,1,1000000)</f>
        <v>0</v>
      </c>
      <c r="AN293" s="65">
        <f>[1]!s_stmnote_bank_0001($C$6,AN6,1,1000000)</f>
        <v>169902</v>
      </c>
      <c r="AO293" s="65">
        <f>[1]!s_stmnote_bank_0001($C$6,AO6,1,1000000)</f>
        <v>0</v>
      </c>
      <c r="AP293" s="65">
        <f>[1]!s_stmnote_bank_0001($C$6,AP6,1,1000000)</f>
        <v>184570</v>
      </c>
      <c r="AQ293" s="65">
        <f>[1]!s_stmnote_bank_0001($C$6,AQ6,1,1000000)</f>
        <v>0</v>
      </c>
      <c r="AR293" s="65">
        <f>[1]!s_stmnote_bank_0001($C$6,AR6,1,1000000)</f>
        <v>151115</v>
      </c>
      <c r="AS293" s="65">
        <f>[1]!s_stmnote_bank_0001($C$6,AS6,1,1000000)</f>
        <v>0</v>
      </c>
      <c r="AT293" s="65">
        <f>[1]!s_stmnote_bank_0001($C$6,AT6,1,1000000)</f>
        <v>112250</v>
      </c>
    </row>
    <row r="294" spans="2:46" ht="13.5">
      <c r="B294" s="140"/>
      <c r="C294" s="202" t="s">
        <v>172</v>
      </c>
      <c r="D294" s="69">
        <f>[1]!s_stmnote_bank_0002($C$6,D6,1,1000000)</f>
        <v>0</v>
      </c>
      <c r="E294" s="69">
        <f>[1]!s_stmnote_bank_0002($C$6,E6,1,1000000)</f>
        <v>0</v>
      </c>
      <c r="F294" s="69">
        <f>[1]!s_stmnote_bank_0002($C$6,F6,1,1000000)</f>
        <v>0</v>
      </c>
      <c r="G294" s="69">
        <f>[1]!s_stmnote_bank_0002($C$6,G6,1,1000000)</f>
        <v>0</v>
      </c>
      <c r="H294" s="69">
        <f>[1]!s_stmnote_bank_0002($C$6,H6,1,1000000)</f>
        <v>0</v>
      </c>
      <c r="I294" s="69">
        <f>[1]!s_stmnote_bank_0002($C$6,I6,1,1000000)</f>
        <v>0</v>
      </c>
      <c r="J294" s="69">
        <f>[1]!s_stmnote_bank_0002($C$6,J6,1,1000000)</f>
        <v>11957</v>
      </c>
      <c r="K294" s="69">
        <f>[1]!s_stmnote_bank_0002($C$6,K6,1,1000000)</f>
        <v>0</v>
      </c>
      <c r="L294" s="69">
        <f>[1]!s_stmnote_bank_0002($C$6,L6,1,1000000)</f>
        <v>17718</v>
      </c>
      <c r="M294" s="69">
        <f>[1]!s_stmnote_bank_0002($C$6,M6,1,1000000)</f>
        <v>0</v>
      </c>
      <c r="N294" s="69">
        <f>[1]!s_stmnote_bank_0002($C$6,N6,1,1000000)</f>
        <v>23694</v>
      </c>
      <c r="O294" s="69">
        <f>[1]!s_stmnote_bank_0002($C$6,O6,1,1000000)</f>
        <v>0</v>
      </c>
      <c r="P294" s="69">
        <f>[1]!s_stmnote_bank_0002($C$6,P6,1,1000000)</f>
        <v>15265</v>
      </c>
      <c r="Q294" s="69">
        <f>[1]!s_stmnote_bank_0002($C$6,Q6,1,1000000)</f>
        <v>0</v>
      </c>
      <c r="R294" s="69">
        <f>[1]!s_stmnote_bank_0002($C$6,R6,1,1000000)</f>
        <v>9580</v>
      </c>
      <c r="S294" s="69">
        <f>[1]!s_stmnote_bank_0002($C$6,S6,1,1000000)</f>
        <v>0</v>
      </c>
      <c r="T294" s="69">
        <f>[1]!s_stmnote_bank_0002($C$6,T6,1,1000000)</f>
        <v>8512</v>
      </c>
      <c r="U294" s="69">
        <f>[1]!s_stmnote_bank_0002($C$6,U6,1,1000000)</f>
        <v>0</v>
      </c>
      <c r="V294" s="69">
        <f>[1]!s_stmnote_bank_0002($C$6,V6,1,1000000)</f>
        <v>8557</v>
      </c>
      <c r="W294" s="69">
        <f>[1]!s_stmnote_bank_0002($C$6,W6,1,1000000)</f>
        <v>0</v>
      </c>
      <c r="X294" s="69">
        <f>[1]!s_stmnote_bank_0002($C$6,X6,1,1000000)</f>
        <v>11014</v>
      </c>
      <c r="Y294" s="69">
        <f>[1]!s_stmnote_bank_0002($C$6,Y6,1,1000000)</f>
        <v>0</v>
      </c>
      <c r="Z294" s="69">
        <f>[1]!s_stmnote_bank_0002($C$6,Z6,1,1000000)</f>
        <v>17123</v>
      </c>
      <c r="AA294" s="69">
        <f>[1]!s_stmnote_bank_0002($C$6,AA6,1,1000000)</f>
        <v>0</v>
      </c>
      <c r="AB294" s="69">
        <f>[1]!s_stmnote_bank_0002($C$6,AB6,1,1000000)</f>
        <v>21388</v>
      </c>
      <c r="AC294" s="69">
        <f>[1]!s_stmnote_bank_0002($C$6,AC6,1,1000000)</f>
        <v>0</v>
      </c>
      <c r="AD294" s="69">
        <f>[1]!s_stmnote_bank_0002($C$6,AD6,1,1000000)</f>
        <v>27612</v>
      </c>
      <c r="AE294" s="69">
        <f>[1]!s_stmnote_bank_0002($C$6,AE6,1,1000000)</f>
        <v>0</v>
      </c>
      <c r="AF294" s="69">
        <f>[1]!s_stmnote_bank_0002($C$6,AF6,1,1000000)</f>
        <v>36230</v>
      </c>
      <c r="AG294" s="69">
        <f>[1]!s_stmnote_bank_0002($C$6,AG6,1,1000000)</f>
        <v>0</v>
      </c>
      <c r="AH294" s="69">
        <f>[1]!s_stmnote_bank_0002($C$6,AH6,1,1000000)</f>
        <v>49936</v>
      </c>
      <c r="AI294" s="69">
        <f>[1]!s_stmnote_bank_0002($C$6,AI6,1,1000000)</f>
        <v>0</v>
      </c>
      <c r="AJ294" s="69">
        <f>[1]!s_stmnote_bank_0002($C$6,AJ6,1,1000000)</f>
        <v>65134</v>
      </c>
      <c r="AK294" s="69">
        <f>[1]!s_stmnote_bank_0002($C$6,AK6,1,1000000)</f>
        <v>0</v>
      </c>
      <c r="AL294" s="69">
        <f>[1]!s_stmnote_bank_0002($C$6,AL6,1,1000000)</f>
        <v>95266</v>
      </c>
      <c r="AM294" s="69">
        <f>[1]!s_stmnote_bank_0002($C$6,AM6,1,1000000)</f>
        <v>0</v>
      </c>
      <c r="AN294" s="69">
        <f>[1]!s_stmnote_bank_0002($C$6,AN6,1,1000000)</f>
        <v>84808</v>
      </c>
      <c r="AO294" s="69">
        <f>[1]!s_stmnote_bank_0002($C$6,AO6,1,1000000)</f>
        <v>0</v>
      </c>
      <c r="AP294" s="69">
        <f>[1]!s_stmnote_bank_0002($C$6,AP6,1,1000000)</f>
        <v>89211</v>
      </c>
      <c r="AQ294" s="69">
        <f>[1]!s_stmnote_bank_0002($C$6,AQ6,1,1000000)</f>
        <v>0</v>
      </c>
      <c r="AR294" s="69">
        <f>[1]!s_stmnote_bank_0002($C$6,AR6,1,1000000)</f>
        <v>75550</v>
      </c>
      <c r="AS294" s="69">
        <f>[1]!s_stmnote_bank_0002($C$6,AS6,1,1000000)</f>
        <v>0</v>
      </c>
      <c r="AT294" s="69">
        <f>[1]!s_stmnote_bank_0002($C$6,AT6,1,1000000)</f>
        <v>67339</v>
      </c>
    </row>
    <row r="295" spans="2:46" ht="13.5">
      <c r="B295" s="140"/>
      <c r="C295" s="202" t="s">
        <v>173</v>
      </c>
      <c r="D295" s="90">
        <f>[1]!s_stmnote_bank_0003($C$6,D6,1,1000000)</f>
        <v>0</v>
      </c>
      <c r="E295" s="90">
        <f>[1]!s_stmnote_bank_0003($C$6,E6,1,1000000)</f>
        <v>0</v>
      </c>
      <c r="F295" s="90">
        <f>[1]!s_stmnote_bank_0003($C$6,F6,1,1000000)</f>
        <v>0</v>
      </c>
      <c r="G295" s="90">
        <f>[1]!s_stmnote_bank_0003($C$6,G6,1,1000000)</f>
        <v>0</v>
      </c>
      <c r="H295" s="90">
        <f>[1]!s_stmnote_bank_0003($C$6,H6,1,1000000)</f>
        <v>0</v>
      </c>
      <c r="I295" s="90">
        <f>[1]!s_stmnote_bank_0003($C$6,I6,1,1000000)</f>
        <v>0</v>
      </c>
      <c r="J295" s="90">
        <f>[1]!s_stmnote_bank_0003($C$6,J6,1,1000000)</f>
        <v>35211</v>
      </c>
      <c r="K295" s="90">
        <f>[1]!s_stmnote_bank_0003($C$6,K6,1,1000000)</f>
        <v>0</v>
      </c>
      <c r="L295" s="90">
        <f>[1]!s_stmnote_bank_0003($C$6,L6,1,1000000)</f>
        <v>25836</v>
      </c>
      <c r="M295" s="90">
        <f>[1]!s_stmnote_bank_0003($C$6,M6,1,1000000)</f>
        <v>0</v>
      </c>
      <c r="N295" s="90">
        <f>[1]!s_stmnote_bank_0003($C$6,N6,1,1000000)</f>
        <v>21182</v>
      </c>
      <c r="O295" s="90">
        <f>[1]!s_stmnote_bank_0003($C$6,O6,1,1000000)</f>
        <v>0</v>
      </c>
      <c r="P295" s="90">
        <f>[1]!s_stmnote_bank_0003($C$6,P6,1,1000000)</f>
        <v>22760</v>
      </c>
      <c r="Q295" s="90">
        <f>[1]!s_stmnote_bank_0003($C$6,Q6,1,1000000)</f>
        <v>0</v>
      </c>
      <c r="R295" s="90">
        <f>[1]!s_stmnote_bank_0003($C$6,R6,1,1000000)</f>
        <v>24876</v>
      </c>
      <c r="S295" s="90">
        <f>[1]!s_stmnote_bank_0003($C$6,S6,1,1000000)</f>
        <v>0</v>
      </c>
      <c r="T295" s="90">
        <f>[1]!s_stmnote_bank_0003($C$6,T6,1,1000000)</f>
        <v>22487</v>
      </c>
      <c r="U295" s="90">
        <f>[1]!s_stmnote_bank_0003($C$6,U6,1,1000000)</f>
        <v>0</v>
      </c>
      <c r="V295" s="90">
        <f>[1]!s_stmnote_bank_0003($C$6,V6,1,1000000)</f>
        <v>19714</v>
      </c>
      <c r="W295" s="90">
        <f>[1]!s_stmnote_bank_0003($C$6,W6,1,1000000)</f>
        <v>0</v>
      </c>
      <c r="X295" s="90">
        <f>[1]!s_stmnote_bank_0003($C$6,X6,1,1000000)</f>
        <v>15020</v>
      </c>
      <c r="Y295" s="90">
        <f>[1]!s_stmnote_bank_0003($C$6,Y6,1,1000000)</f>
        <v>0</v>
      </c>
      <c r="Z295" s="90">
        <f>[1]!s_stmnote_bank_0003($C$6,Z6,1,1000000)</f>
        <v>12851</v>
      </c>
      <c r="AA295" s="90">
        <f>[1]!s_stmnote_bank_0003($C$6,AA6,1,1000000)</f>
        <v>0</v>
      </c>
      <c r="AB295" s="90">
        <f>[1]!s_stmnote_bank_0003($C$6,AB6,1,1000000)</f>
        <v>12698</v>
      </c>
      <c r="AC295" s="90">
        <f>[1]!s_stmnote_bank_0003($C$6,AC6,1,1000000)</f>
        <v>0</v>
      </c>
      <c r="AD295" s="90">
        <f>[1]!s_stmnote_bank_0003($C$6,AD6,1,1000000)</f>
        <v>16032</v>
      </c>
      <c r="AE295" s="90">
        <f>[1]!s_stmnote_bank_0003($C$6,AE6,1,1000000)</f>
        <v>0</v>
      </c>
      <c r="AF295" s="90">
        <f>[1]!s_stmnote_bank_0003($C$6,AF6,1,1000000)</f>
        <v>20848</v>
      </c>
      <c r="AG295" s="90">
        <f>[1]!s_stmnote_bank_0003($C$6,AG6,1,1000000)</f>
        <v>0</v>
      </c>
      <c r="AH295" s="90">
        <f>[1]!s_stmnote_bank_0003($C$6,AH6,1,1000000)</f>
        <v>26012</v>
      </c>
      <c r="AI295" s="90">
        <f>[1]!s_stmnote_bank_0003($C$6,AI6,1,1000000)</f>
        <v>0</v>
      </c>
      <c r="AJ295" s="90">
        <f>[1]!s_stmnote_bank_0003($C$6,AJ6,1,1000000)</f>
        <v>35152</v>
      </c>
      <c r="AK295" s="90">
        <f>[1]!s_stmnote_bank_0003($C$6,AK6,1,1000000)</f>
        <v>0</v>
      </c>
      <c r="AL295" s="90">
        <f>[1]!s_stmnote_bank_0003($C$6,AL6,1,1000000)</f>
        <v>44281</v>
      </c>
      <c r="AM295" s="90">
        <f>[1]!s_stmnote_bank_0003($C$6,AM6,1,1000000)</f>
        <v>0</v>
      </c>
      <c r="AN295" s="90">
        <f>[1]!s_stmnote_bank_0003($C$6,AN6,1,1000000)</f>
        <v>62783</v>
      </c>
      <c r="AO295" s="90">
        <f>[1]!s_stmnote_bank_0003($C$6,AO6,1,1000000)</f>
        <v>0</v>
      </c>
      <c r="AP295" s="90">
        <f>[1]!s_stmnote_bank_0003($C$6,AP6,1,1000000)</f>
        <v>84973</v>
      </c>
      <c r="AQ295" s="90">
        <f>[1]!s_stmnote_bank_0003($C$6,AQ6,1,1000000)</f>
        <v>0</v>
      </c>
      <c r="AR295" s="90">
        <f>[1]!s_stmnote_bank_0003($C$6,AR6,1,1000000)</f>
        <v>101916</v>
      </c>
      <c r="AS295" s="90">
        <f>[1]!s_stmnote_bank_0003($C$6,AS6,1,1000000)</f>
        <v>0</v>
      </c>
      <c r="AT295" s="90">
        <f>[1]!s_stmnote_bank_0003($C$6,AT6,1,1000000)</f>
        <v>107923</v>
      </c>
    </row>
    <row r="296" spans="2:46" ht="13.5">
      <c r="B296" s="140"/>
      <c r="C296" s="202" t="s">
        <v>174</v>
      </c>
      <c r="D296" s="69">
        <f>[1]!s_stmnote_bank_0004($C$6,D6,1,1000000)</f>
        <v>0</v>
      </c>
      <c r="E296" s="69">
        <f>[1]!s_stmnote_bank_0004($C$6,E6,1,1000000)</f>
        <v>0</v>
      </c>
      <c r="F296" s="69">
        <f>[1]!s_stmnote_bank_0004($C$6,F6,1,1000000)</f>
        <v>0</v>
      </c>
      <c r="G296" s="69">
        <f>[1]!s_stmnote_bank_0004($C$6,G6,1,1000000)</f>
        <v>0</v>
      </c>
      <c r="H296" s="69">
        <f>[1]!s_stmnote_bank_0004($C$6,H6,1,1000000)</f>
        <v>0</v>
      </c>
      <c r="I296" s="69">
        <f>[1]!s_stmnote_bank_0004($C$6,I6,1,1000000)</f>
        <v>0</v>
      </c>
      <c r="J296" s="69">
        <f>[1]!s_stmnote_bank_0004($C$6,J6,1,1000000)</f>
        <v>44315</v>
      </c>
      <c r="K296" s="69">
        <f>[1]!s_stmnote_bank_0004($C$6,K6,1,1000000)</f>
        <v>0</v>
      </c>
      <c r="L296" s="69">
        <f>[1]!s_stmnote_bank_0004($C$6,L6,1,1000000)</f>
        <v>44326</v>
      </c>
      <c r="M296" s="69">
        <f>[1]!s_stmnote_bank_0004($C$6,M6,1,1000000)</f>
        <v>0</v>
      </c>
      <c r="N296" s="69">
        <f>[1]!s_stmnote_bank_0004($C$6,N6,1,1000000)</f>
        <v>41509</v>
      </c>
      <c r="O296" s="69">
        <f>[1]!s_stmnote_bank_0004($C$6,O6,1,1000000)</f>
        <v>0</v>
      </c>
      <c r="P296" s="69">
        <f>[1]!s_stmnote_bank_0004($C$6,P6,1,1000000)</f>
        <v>39063</v>
      </c>
      <c r="Q296" s="69">
        <f>[1]!s_stmnote_bank_0004($C$6,Q6,1,1000000)</f>
        <v>0</v>
      </c>
      <c r="R296" s="69">
        <f>[1]!s_stmnote_bank_0004($C$6,R6,1,1000000)</f>
        <v>37764</v>
      </c>
      <c r="S296" s="69">
        <f>[1]!s_stmnote_bank_0004($C$6,S6,1,1000000)</f>
        <v>0</v>
      </c>
      <c r="T296" s="69">
        <f>[1]!s_stmnote_bank_0004($C$6,T6,1,1000000)</f>
        <v>33349</v>
      </c>
      <c r="U296" s="69">
        <f>[1]!s_stmnote_bank_0004($C$6,U6,1,1000000)</f>
        <v>0</v>
      </c>
      <c r="V296" s="69">
        <f>[1]!s_stmnote_bank_0004($C$6,V6,1,1000000)</f>
        <v>31093</v>
      </c>
      <c r="W296" s="69">
        <f>[1]!s_stmnote_bank_0004($C$6,W6,1,1000000)</f>
        <v>0</v>
      </c>
      <c r="X296" s="69">
        <f>[1]!s_stmnote_bank_0004($C$6,X6,1,1000000)</f>
        <v>31981</v>
      </c>
      <c r="Y296" s="69">
        <f>[1]!s_stmnote_bank_0004($C$6,Y6,1,1000000)</f>
        <v>0</v>
      </c>
      <c r="Z296" s="69">
        <f>[1]!s_stmnote_bank_0004($C$6,Z6,1,1000000)</f>
        <v>32076</v>
      </c>
      <c r="AA296" s="69">
        <f>[1]!s_stmnote_bank_0004($C$6,AA6,1,1000000)</f>
        <v>0</v>
      </c>
      <c r="AB296" s="69">
        <f>[1]!s_stmnote_bank_0004($C$6,AB6,1,1000000)</f>
        <v>28009</v>
      </c>
      <c r="AC296" s="69">
        <f>[1]!s_stmnote_bank_0004($C$6,AC6,1,1000000)</f>
        <v>0</v>
      </c>
      <c r="AD296" s="69">
        <f>[1]!s_stmnote_bank_0004($C$6,AD6,1,1000000)</f>
        <v>25571</v>
      </c>
      <c r="AE296" s="69">
        <f>[1]!s_stmnote_bank_0004($C$6,AE6,1,1000000)</f>
        <v>0</v>
      </c>
      <c r="AF296" s="69">
        <f>[1]!s_stmnote_bank_0004($C$6,AF6,1,1000000)</f>
        <v>22685</v>
      </c>
      <c r="AG296" s="69">
        <f>[1]!s_stmnote_bank_0004($C$6,AG6,1,1000000)</f>
        <v>0</v>
      </c>
      <c r="AH296" s="69">
        <f>[1]!s_stmnote_bank_0004($C$6,AH6,1,1000000)</f>
        <v>19432</v>
      </c>
      <c r="AI296" s="69">
        <f>[1]!s_stmnote_bank_0004($C$6,AI6,1,1000000)</f>
        <v>0</v>
      </c>
      <c r="AJ296" s="69">
        <f>[1]!s_stmnote_bank_0004($C$6,AJ6,1,1000000)</f>
        <v>14882</v>
      </c>
      <c r="AK296" s="69">
        <f>[1]!s_stmnote_bank_0004($C$6,AK6,1,1000000)</f>
        <v>0</v>
      </c>
      <c r="AL296" s="69">
        <f>[1]!s_stmnote_bank_0004($C$6,AL6,1,1000000)</f>
        <v>15294</v>
      </c>
      <c r="AM296" s="69">
        <f>[1]!s_stmnote_bank_0004($C$6,AM6,1,1000000)</f>
        <v>0</v>
      </c>
      <c r="AN296" s="69">
        <f>[1]!s_stmnote_bank_0004($C$6,AN6,1,1000000)</f>
        <v>15205</v>
      </c>
      <c r="AO296" s="69">
        <f>[1]!s_stmnote_bank_0004($C$6,AO6,1,1000000)</f>
        <v>0</v>
      </c>
      <c r="AP296" s="69">
        <f>[1]!s_stmnote_bank_0004($C$6,AP6,1,1000000)</f>
        <v>15714</v>
      </c>
      <c r="AQ296" s="69">
        <f>[1]!s_stmnote_bank_0004($C$6,AQ6,1,1000000)</f>
        <v>0</v>
      </c>
      <c r="AR296" s="69">
        <f>[1]!s_stmnote_bank_0004($C$6,AR6,1,1000000)</f>
        <v>17546</v>
      </c>
      <c r="AS296" s="69">
        <f>[1]!s_stmnote_bank_0004($C$6,AS6,1,1000000)</f>
        <v>0</v>
      </c>
      <c r="AT296" s="69">
        <f>[1]!s_stmnote_bank_0004($C$6,AT6,1,1000000)</f>
        <v>21104</v>
      </c>
    </row>
    <row r="297" spans="2:46" ht="13.5" thickBot="1">
      <c r="B297" s="126"/>
      <c r="C297" s="203" t="s">
        <v>175</v>
      </c>
      <c r="D297" s="204">
        <f>SUM(D293:D296)</f>
        <v>0</v>
      </c>
      <c r="E297" s="204">
        <f t="shared" ref="E297:AQ297" si="62">SUM(E293:E296)</f>
        <v>0</v>
      </c>
      <c r="F297" s="204">
        <f t="shared" si="62"/>
        <v>0</v>
      </c>
      <c r="G297" s="204">
        <f t="shared" si="62"/>
        <v>0</v>
      </c>
      <c r="H297" s="204">
        <f t="shared" si="62"/>
        <v>0</v>
      </c>
      <c r="I297" s="204">
        <f t="shared" si="62"/>
        <v>0</v>
      </c>
      <c r="J297" s="204">
        <f t="shared" si="62"/>
        <v>162703</v>
      </c>
      <c r="K297" s="204">
        <f t="shared" si="62"/>
        <v>0</v>
      </c>
      <c r="L297" s="204">
        <f t="shared" si="62"/>
        <v>148724</v>
      </c>
      <c r="M297" s="204">
        <f t="shared" si="62"/>
        <v>0</v>
      </c>
      <c r="N297" s="204">
        <f t="shared" si="62"/>
        <v>135635</v>
      </c>
      <c r="O297" s="204">
        <f t="shared" si="62"/>
        <v>0</v>
      </c>
      <c r="P297" s="204">
        <f t="shared" si="62"/>
        <v>114190</v>
      </c>
      <c r="Q297" s="204">
        <f t="shared" si="62"/>
        <v>0</v>
      </c>
      <c r="R297" s="204">
        <f t="shared" si="62"/>
        <v>115479</v>
      </c>
      <c r="S297" s="204">
        <f t="shared" si="62"/>
        <v>0</v>
      </c>
      <c r="T297" s="204">
        <f t="shared" si="62"/>
        <v>102298</v>
      </c>
      <c r="U297" s="204">
        <f t="shared" si="62"/>
        <v>0</v>
      </c>
      <c r="V297" s="204">
        <f t="shared" si="62"/>
        <v>108150</v>
      </c>
      <c r="W297" s="204">
        <f t="shared" si="62"/>
        <v>0</v>
      </c>
      <c r="X297" s="204">
        <f t="shared" si="62"/>
        <v>107805</v>
      </c>
      <c r="Y297" s="204">
        <f t="shared" si="62"/>
        <v>0</v>
      </c>
      <c r="Z297" s="204">
        <f t="shared" si="62"/>
        <v>141618</v>
      </c>
      <c r="AA297" s="204">
        <f t="shared" si="62"/>
        <v>0</v>
      </c>
      <c r="AB297" s="204">
        <f t="shared" si="62"/>
        <v>125662</v>
      </c>
      <c r="AC297" s="204">
        <f t="shared" si="62"/>
        <v>0</v>
      </c>
      <c r="AD297" s="204">
        <f t="shared" si="62"/>
        <v>146481</v>
      </c>
      <c r="AE297" s="204">
        <f t="shared" si="62"/>
        <v>0</v>
      </c>
      <c r="AF297" s="204">
        <f t="shared" si="62"/>
        <v>133631</v>
      </c>
      <c r="AG297" s="204">
        <f t="shared" si="62"/>
        <v>0</v>
      </c>
      <c r="AH297" s="204">
        <f t="shared" si="62"/>
        <v>178707</v>
      </c>
      <c r="AI297" s="204">
        <f t="shared" si="62"/>
        <v>0</v>
      </c>
      <c r="AJ297" s="204">
        <f>SUM(AJ293:AJ296)</f>
        <v>210578</v>
      </c>
      <c r="AK297" s="204">
        <f t="shared" si="62"/>
        <v>0</v>
      </c>
      <c r="AL297" s="204">
        <f t="shared" si="62"/>
        <v>289274</v>
      </c>
      <c r="AM297" s="204">
        <f t="shared" si="62"/>
        <v>0</v>
      </c>
      <c r="AN297" s="204">
        <f t="shared" si="62"/>
        <v>332698</v>
      </c>
      <c r="AO297" s="204">
        <f t="shared" si="62"/>
        <v>0</v>
      </c>
      <c r="AP297" s="204">
        <f t="shared" si="62"/>
        <v>374468</v>
      </c>
      <c r="AQ297" s="204">
        <f t="shared" si="62"/>
        <v>0</v>
      </c>
      <c r="AR297" s="204">
        <f>SUM(AR293:AR296)</f>
        <v>346127</v>
      </c>
      <c r="AS297" s="204">
        <f t="shared" ref="AS297:AT297" si="63">SUM(AS293:AS296)</f>
        <v>0</v>
      </c>
      <c r="AT297" s="204">
        <f t="shared" si="63"/>
        <v>308616</v>
      </c>
    </row>
    <row r="298" spans="2:46" s="32" customFormat="1" ht="13.5" thickBot="1">
      <c r="B298" s="253"/>
      <c r="C298" s="266"/>
      <c r="D298" s="553">
        <f>[1]!s_stmnote_bank_0005($C$6,D6,1,1000000)-D297</f>
        <v>0</v>
      </c>
      <c r="E298" s="553">
        <f>[1]!s_stmnote_bank_0005($C$6,E6,1,1000000)-E297</f>
        <v>0</v>
      </c>
      <c r="F298" s="553">
        <f>[1]!s_stmnote_bank_0005($C$6,F6,1,1000000)-F297</f>
        <v>0</v>
      </c>
      <c r="G298" s="553">
        <f>[1]!s_stmnote_bank_0005($C$6,G6,1,1000000)-G297</f>
        <v>0</v>
      </c>
      <c r="H298" s="553">
        <f>[1]!s_stmnote_bank_0005($C$6,H6,1,1000000)-H297</f>
        <v>0</v>
      </c>
      <c r="I298" s="553">
        <f>[1]!s_stmnote_bank_0005($C$6,I6,1,1000000)-I297</f>
        <v>0</v>
      </c>
      <c r="J298" s="553">
        <f>[1]!s_stmnote_bank_0005($C$6,J6,1,1000000)-J297</f>
        <v>0</v>
      </c>
      <c r="K298" s="553">
        <f>[1]!s_stmnote_bank_0005($C$6,K6,1,1000000)-K297</f>
        <v>0</v>
      </c>
      <c r="L298" s="553">
        <f>[1]!s_stmnote_bank_0005($C$6,L6,1,1000000)-L297</f>
        <v>0</v>
      </c>
      <c r="M298" s="553">
        <f>[1]!s_stmnote_bank_0005($C$6,M6,1,1000000)-M297</f>
        <v>0</v>
      </c>
      <c r="N298" s="553">
        <f>[1]!s_stmnote_bank_0005($C$6,N6,1,1000000)-N297</f>
        <v>0</v>
      </c>
      <c r="O298" s="553">
        <f>[1]!s_stmnote_bank_0005($C$6,O6,1,1000000)-O297</f>
        <v>0</v>
      </c>
      <c r="P298" s="553">
        <f>[1]!s_stmnote_bank_0005($C$6,P6,1,1000000)-P297</f>
        <v>0</v>
      </c>
      <c r="Q298" s="553">
        <f>[1]!s_stmnote_bank_0005($C$6,Q6,1,1000000)-Q297</f>
        <v>0</v>
      </c>
      <c r="R298" s="553">
        <f>[1]!s_stmnote_bank_0005($C$6,R6,1,1000000)-R297</f>
        <v>0</v>
      </c>
      <c r="S298" s="553">
        <f>[1]!s_stmnote_bank_0005($C$6,S6,1,1000000)-S297</f>
        <v>0</v>
      </c>
      <c r="T298" s="553">
        <f>[1]!s_stmnote_bank_0005($C$6,T6,1,1000000)-T297</f>
        <v>0</v>
      </c>
      <c r="U298" s="553">
        <f>[1]!s_stmnote_bank_0005($C$6,U6,1,1000000)-U297</f>
        <v>0</v>
      </c>
      <c r="V298" s="553">
        <f>[1]!s_stmnote_bank_0005($C$6,V6,1,1000000)-V297</f>
        <v>0</v>
      </c>
      <c r="W298" s="553">
        <f>[1]!s_stmnote_bank_0005($C$6,W6,1,1000000)-W297</f>
        <v>0</v>
      </c>
      <c r="X298" s="553">
        <f>[1]!s_stmnote_bank_0005($C$6,X6,1,1000000)-X297</f>
        <v>0</v>
      </c>
      <c r="Y298" s="553">
        <f>[1]!s_stmnote_bank_0005($C$6,Y6,1,1000000)-Y297</f>
        <v>0</v>
      </c>
      <c r="Z298" s="553">
        <f>[1]!s_stmnote_bank_0005($C$6,Z6,1,1000000)-Z297</f>
        <v>0</v>
      </c>
      <c r="AA298" s="553">
        <f>[1]!s_stmnote_bank_0005($C$6,AA6,1,1000000)-AA297</f>
        <v>0</v>
      </c>
      <c r="AB298" s="553">
        <f>[1]!s_stmnote_bank_0005($C$6,AB6,1,1000000)-AB297</f>
        <v>0</v>
      </c>
      <c r="AC298" s="553">
        <f>[1]!s_stmnote_bank_0005($C$6,AC6,1,1000000)-AC297</f>
        <v>0</v>
      </c>
      <c r="AD298" s="553">
        <f>[1]!s_stmnote_bank_0005($C$6,AD6,1,1000000)-AD297</f>
        <v>0</v>
      </c>
      <c r="AE298" s="553">
        <f>[1]!s_stmnote_bank_0005($C$6,AE6,1,1000000)-AE297</f>
        <v>0</v>
      </c>
      <c r="AF298" s="553">
        <f>[1]!s_stmnote_bank_0005($C$6,AF6,1,1000000)-AF297</f>
        <v>0</v>
      </c>
      <c r="AG298" s="553">
        <f>[1]!s_stmnote_bank_0005($C$6,AG6,1,1000000)-AG297</f>
        <v>0</v>
      </c>
      <c r="AH298" s="553">
        <f>[1]!s_stmnote_bank_0005($C$6,AH6,1,1000000)-AH297</f>
        <v>0</v>
      </c>
      <c r="AI298" s="553">
        <f>[1]!s_stmnote_bank_0005($C$6,AI6,1,1000000)-AI297</f>
        <v>0</v>
      </c>
      <c r="AJ298" s="553">
        <f>[1]!s_stmnote_bank_0005($C$6,AJ6,1,1000000)-AJ297</f>
        <v>0</v>
      </c>
      <c r="AK298" s="553">
        <f>[1]!s_stmnote_bank_0005($C$6,AK6,1,1000000)-AK297</f>
        <v>0</v>
      </c>
      <c r="AL298" s="553">
        <f>[1]!s_stmnote_bank_0005($C$6,AL6,1,1000000)-AL297</f>
        <v>0</v>
      </c>
      <c r="AM298" s="553">
        <f>[1]!s_stmnote_bank_0005($C$6,AM6,1,1000000)-AM297</f>
        <v>0</v>
      </c>
      <c r="AN298" s="553">
        <f>[1]!s_stmnote_bank_0005($C$6,AN6,1,1000000)-AN297</f>
        <v>0</v>
      </c>
      <c r="AO298" s="553">
        <f>[1]!s_stmnote_bank_0005($C$6,AO6,1,1000000)-AO297</f>
        <v>0</v>
      </c>
      <c r="AP298" s="553">
        <f>[1]!s_stmnote_bank_0005($C$6,AP6,1,1000000)-AP297</f>
        <v>0</v>
      </c>
      <c r="AQ298" s="553">
        <f>[1]!s_stmnote_bank_0005($C$6,AQ6,1,1000000)-AQ297</f>
        <v>0</v>
      </c>
      <c r="AR298" s="553">
        <f>[1]!s_stmnote_bank_0005($C$6,AR6,1,1000000)-AR297</f>
        <v>0</v>
      </c>
      <c r="AS298" s="553">
        <f>[1]!s_stmnote_bank_0005($C$6,AS6,1,1000000)-AS297</f>
        <v>0</v>
      </c>
      <c r="AT298" s="553">
        <f>[1]!s_stmnote_bank_0005($C$6,AT6,1,1000000)-AT297</f>
        <v>0</v>
      </c>
    </row>
    <row r="299" spans="2:46" ht="13.5" thickTop="1">
      <c r="B299" s="140"/>
      <c r="C299" s="199"/>
      <c r="AL299" s="200"/>
      <c r="AN299" s="205"/>
      <c r="AP299" s="200"/>
      <c r="AR299" s="205"/>
    </row>
    <row r="300" spans="2:46" ht="13.9" thickBot="1">
      <c r="B300" s="126" t="s">
        <v>176</v>
      </c>
    </row>
    <row r="301" spans="2:46">
      <c r="B301" s="140"/>
      <c r="C301" s="206" t="s">
        <v>177</v>
      </c>
      <c r="E301" s="207"/>
      <c r="F301" s="207"/>
      <c r="G301" s="207"/>
      <c r="H301" s="207"/>
      <c r="I301" s="207"/>
      <c r="J301" s="207"/>
      <c r="K301" s="207"/>
      <c r="L301" s="207"/>
      <c r="M301" s="207"/>
      <c r="N301" s="207"/>
      <c r="O301" s="207"/>
      <c r="P301" s="207"/>
      <c r="Q301" s="207"/>
      <c r="R301" s="207"/>
      <c r="S301" s="207"/>
      <c r="T301" s="207"/>
      <c r="U301" s="207"/>
      <c r="V301" s="207"/>
      <c r="W301" s="207"/>
      <c r="X301" s="207"/>
      <c r="Y301" s="207"/>
      <c r="Z301" s="207"/>
      <c r="AA301" s="207"/>
      <c r="AB301" s="65">
        <f>[1]!s_div_aualaccmdiv($C$6,2012,1000000)</f>
        <v>83564.608258342007</v>
      </c>
      <c r="AC301" s="207"/>
      <c r="AD301" s="207"/>
      <c r="AE301" s="207"/>
      <c r="AF301" s="65">
        <f>[1]!s_div_aualaccmdiv($C$6,2013,1000000)</f>
        <v>91959.637087421186</v>
      </c>
      <c r="AG301" s="207"/>
      <c r="AH301" s="207"/>
      <c r="AI301" s="207"/>
      <c r="AJ301" s="65">
        <f>[1]!s_div_aualaccmdiv($C$6,2014,1000000)</f>
        <v>91026.158060530579</v>
      </c>
      <c r="AK301" s="65"/>
      <c r="AL301" s="65"/>
      <c r="AM301" s="65"/>
      <c r="AN301" s="65">
        <f>[1]!s_div_aualaccmdiv($C$6,2015,1000000)</f>
        <v>83149.579778863699</v>
      </c>
      <c r="AO301" s="65"/>
      <c r="AP301" s="65"/>
      <c r="AQ301" s="65"/>
      <c r="AR301" s="65">
        <f>[1]!s_div_aualaccmdiv($C$6,2016,1000000)</f>
        <v>83505.986035952694</v>
      </c>
      <c r="AS301" s="207"/>
      <c r="AT301" s="207"/>
    </row>
    <row r="302" spans="2:46" ht="13.9" thickBot="1">
      <c r="C302" s="110" t="s">
        <v>178</v>
      </c>
      <c r="D302" s="208"/>
      <c r="E302" s="208"/>
      <c r="F302" s="208"/>
      <c r="G302" s="208"/>
      <c r="H302" s="208"/>
      <c r="I302" s="208"/>
      <c r="J302" s="208"/>
      <c r="K302" s="208"/>
      <c r="L302" s="208"/>
      <c r="M302" s="208"/>
      <c r="N302" s="208"/>
      <c r="O302" s="208"/>
      <c r="P302" s="208"/>
      <c r="Q302" s="208"/>
      <c r="R302" s="208"/>
      <c r="S302" s="208"/>
      <c r="T302" s="208"/>
      <c r="U302" s="208"/>
      <c r="V302" s="208"/>
      <c r="W302" s="208"/>
      <c r="X302" s="208"/>
      <c r="Y302" s="208"/>
      <c r="Z302" s="208"/>
      <c r="AA302" s="208"/>
      <c r="AB302" s="209">
        <f>[1]!s_div_cashbeforetax($C$6,AB6)</f>
        <v>0.23900000000000002</v>
      </c>
      <c r="AC302" s="208"/>
      <c r="AD302" s="208"/>
      <c r="AE302" s="208"/>
      <c r="AF302" s="209">
        <f>[1]!s_div_cashbeforetax($C$6,AF6)</f>
        <v>0.26169999999999999</v>
      </c>
      <c r="AG302" s="208"/>
      <c r="AH302" s="208"/>
      <c r="AI302" s="208"/>
      <c r="AJ302" s="209">
        <f>[1]!s_div_cashbeforetax($C$6,AJ6)</f>
        <v>0.25539999999999996</v>
      </c>
      <c r="AK302" s="209"/>
      <c r="AL302" s="209"/>
      <c r="AM302" s="209"/>
      <c r="AN302" s="209">
        <f>[1]!s_div_cashbeforetax($C$6,AN6)</f>
        <v>0.23330000000000001</v>
      </c>
      <c r="AO302" s="209"/>
      <c r="AP302" s="209"/>
      <c r="AQ302" s="209"/>
      <c r="AR302" s="209">
        <f>[1]!s_div_cashbeforetax($C$6,AR6)</f>
        <v>0.23430000000000001</v>
      </c>
      <c r="AS302" s="208"/>
      <c r="AT302" s="208"/>
    </row>
    <row r="303" spans="2:46" s="32" customFormat="1" ht="13.5" thickBot="1"/>
    <row r="304" spans="2:46" ht="13.5" thickTop="1"/>
    <row r="305" spans="2:46" ht="13.9" thickBot="1">
      <c r="B305" s="112" t="s">
        <v>179</v>
      </c>
    </row>
    <row r="306" spans="2:46">
      <c r="B306" s="140"/>
      <c r="C306" s="206" t="s">
        <v>180</v>
      </c>
      <c r="D306" s="210">
        <f>[1]!s_stmnote_bank_6n($C$6,D6,1)/100</f>
        <v>0.505</v>
      </c>
      <c r="E306" s="210">
        <f>[1]!s_stmnote_bank_6n($C$6,E6,1)/100</f>
        <v>0</v>
      </c>
      <c r="F306" s="210">
        <f>[1]!s_stmnote_bank_6n($C$6,F6,1)/100</f>
        <v>0.53</v>
      </c>
      <c r="G306" s="210">
        <f>[1]!s_stmnote_bank_6n($C$6,G6,1)/100</f>
        <v>0</v>
      </c>
      <c r="H306" s="210">
        <f>[1]!s_stmnote_bank_6n($C$6,H6,1)/100</f>
        <v>0.56299999999999994</v>
      </c>
      <c r="I306" s="210">
        <f>[1]!s_stmnote_bank_6n($C$6,I6,1)/100</f>
        <v>0</v>
      </c>
      <c r="J306" s="210">
        <f>[1]!s_stmnote_bank_6n($C$6,J6,1)/100</f>
        <v>0.58599999999999997</v>
      </c>
      <c r="K306" s="210">
        <f>[1]!s_stmnote_bank_6n($C$6,K6,1)/100</f>
        <v>0.56679999999999997</v>
      </c>
      <c r="L306" s="210">
        <f>[1]!s_stmnote_bank_6n($C$6,L6,1)/100</f>
        <v>0.56399999999999995</v>
      </c>
      <c r="M306" s="210">
        <f>[1]!s_stmnote_bank_6n($C$6,M6,1)/100</f>
        <v>0.57600000000000007</v>
      </c>
      <c r="N306" s="210">
        <f>[1]!s_stmnote_bank_6n($C$6,N6,1)/100</f>
        <v>0.57600000000000007</v>
      </c>
      <c r="O306" s="210">
        <f>[1]!s_stmnote_bank_6n($C$6,O6,1)/100</f>
        <v>0.5786</v>
      </c>
      <c r="P306" s="210">
        <f>[1]!s_stmnote_bank_6n($C$6,P6,1)/100</f>
        <v>0.59499999999999997</v>
      </c>
      <c r="Q306" s="210">
        <f>[1]!s_stmnote_bank_6n($C$6,Q6,1)/100</f>
        <v>0.59360000000000002</v>
      </c>
      <c r="R306" s="210">
        <f>[1]!s_stmnote_bank_6n($C$6,R6,1)/100</f>
        <v>0.59499999999999997</v>
      </c>
      <c r="S306" s="210">
        <f>[1]!s_stmnote_bank_6n($C$6,S6,1)/100</f>
        <v>0.59150000000000003</v>
      </c>
      <c r="T306" s="210">
        <f>[1]!s_stmnote_bank_6n($C$6,T6,1)/100</f>
        <v>0.62</v>
      </c>
      <c r="U306" s="210">
        <f>[1]!s_stmnote_bank_6n($C$6,U6,1)/100</f>
        <v>0.6099</v>
      </c>
      <c r="V306" s="210">
        <f>[1]!s_stmnote_bank_6n($C$6,V6,1)/100</f>
        <v>0.61199999999999999</v>
      </c>
      <c r="W306" s="210">
        <f>[1]!s_stmnote_bank_6n($C$6,W6,1)/100</f>
        <v>0.62659999999999993</v>
      </c>
      <c r="X306" s="210">
        <f>[1]!s_stmnote_bank_6n($C$6,X6,1)/100</f>
        <v>0.63500000000000001</v>
      </c>
      <c r="Y306" s="210">
        <f>[1]!s_stmnote_bank_6n($C$6,Y6,1)/100</f>
        <v>0.6371</v>
      </c>
      <c r="Z306" s="210">
        <f>[1]!s_stmnote_bank_6n($C$6,Z6,1)/100</f>
        <v>0.63100000000000001</v>
      </c>
      <c r="AA306" s="210">
        <f>[1]!s_stmnote_bank_6n($C$6,AA6,1)/100</f>
        <v>0.63200000000000001</v>
      </c>
      <c r="AB306" s="210">
        <f>[1]!s_stmnote_bank_6n($C$6,AB6,1)/100</f>
        <v>0.6409999999999999</v>
      </c>
      <c r="AC306" s="210">
        <f>[1]!s_stmnote_bank_6n($C$6,AC6,1)/100</f>
        <v>0.64200000000000002</v>
      </c>
      <c r="AD306" s="210">
        <f>[1]!s_stmnote_bank_6n($C$6,AD6,1)/100</f>
        <v>0.64800000000000002</v>
      </c>
      <c r="AE306" s="210">
        <f>[1]!s_stmnote_bank_6n($C$6,AE6,1)/100</f>
        <v>0.65200000000000002</v>
      </c>
      <c r="AF306" s="210">
        <f>[1]!s_stmnote_bank_6n($C$6,AF6,1)/100</f>
        <v>0.66599999999999993</v>
      </c>
      <c r="AG306" s="210">
        <f>[1]!s_stmnote_bank_6n($C$6,AG6,1)/100</f>
        <v>0.67299999999999993</v>
      </c>
      <c r="AH306" s="210">
        <f>[1]!s_stmnote_bank_6n($C$6,AH6,1)/100</f>
        <v>0.66299999999999992</v>
      </c>
      <c r="AI306" s="210">
        <f>[1]!s_stmnote_bank_6n($C$6,AI6,1)/100</f>
        <v>0.68099999999999994</v>
      </c>
      <c r="AJ306" s="210">
        <f>[1]!s_stmnote_bank_6n($C$6,AJ6,1)/100</f>
        <v>0.68400000000000005</v>
      </c>
      <c r="AK306" s="210">
        <f>[1]!s_stmnote_bank_6n($C$6,AK6,1)/100</f>
        <v>0.68590000000000007</v>
      </c>
      <c r="AL306" s="210">
        <f>[1]!s_stmnote_bank_6n($C$6,AL6,1)/100</f>
        <v>0.68900000000000006</v>
      </c>
      <c r="AM306" s="210">
        <f>[1]!s_stmnote_bank_6n($C$6,AM6,1)/100</f>
        <v>0.69440000000000002</v>
      </c>
      <c r="AN306" s="210">
        <f>[1]!s_stmnote_bank_6n($C$6,AN6,1)/100</f>
        <v>0.71400000000000008</v>
      </c>
      <c r="AO306" s="210">
        <f>[1]!s_stmnote_bank_6n($C$6,AO6,1)/100</f>
        <v>0.7245950000000001</v>
      </c>
      <c r="AP306" s="210">
        <f>[1]!s_stmnote_bank_6n($C$6,AP6,1)/100</f>
        <v>0.70799999999999996</v>
      </c>
      <c r="AQ306" s="210">
        <f>[1]!s_stmnote_bank_6n($C$6,AQ6,1)/100</f>
        <v>0.72738000000000003</v>
      </c>
      <c r="AR306" s="210">
        <f>[1]!s_stmnote_bank_6n($C$6,AR6,1)/100</f>
        <v>0.70900000000000007</v>
      </c>
      <c r="AS306" s="210">
        <f>[1]!s_stmnote_bank_6n($C$6,AS6,1)/100</f>
        <v>0.73107699999999998</v>
      </c>
      <c r="AT306" s="210">
        <f>[1]!s_stmnote_bank_6n($C$6,AT6,1)/100</f>
        <v>0.70099999999999996</v>
      </c>
    </row>
    <row r="309" spans="2:46" s="32" customFormat="1" ht="13.5" thickBot="1"/>
    <row r="310" spans="2:46" ht="13.5" thickTop="1"/>
    <row r="311" spans="2:46" ht="13.5">
      <c r="B311" s="2" t="s">
        <v>181</v>
      </c>
      <c r="C311" s="3"/>
      <c r="D311" s="3"/>
      <c r="E311" s="3"/>
      <c r="F311" s="3"/>
      <c r="G311" s="3"/>
      <c r="H311" s="4"/>
      <c r="I311" s="3"/>
      <c r="J311" s="3"/>
    </row>
    <row r="312" spans="2:46">
      <c r="C312" s="8" t="s">
        <v>182</v>
      </c>
      <c r="D312" s="5">
        <v>40908</v>
      </c>
      <c r="E312" s="6">
        <v>41274</v>
      </c>
      <c r="F312" s="6">
        <v>41639</v>
      </c>
      <c r="G312" s="6">
        <v>42004</v>
      </c>
      <c r="H312" s="6">
        <v>42369</v>
      </c>
      <c r="I312" s="6">
        <v>42551</v>
      </c>
      <c r="J312" s="7">
        <v>42735</v>
      </c>
      <c r="K312" s="6">
        <v>42916</v>
      </c>
    </row>
    <row r="313" spans="2:46">
      <c r="C313" s="8" t="s">
        <v>183</v>
      </c>
      <c r="E313" s="8">
        <v>1948.78</v>
      </c>
      <c r="F313" s="9">
        <v>2204.0300000000002</v>
      </c>
      <c r="G313" s="9">
        <v>2409.59</v>
      </c>
      <c r="H313" s="9">
        <v>2575.81</v>
      </c>
      <c r="I313" s="9">
        <v>2806.54</v>
      </c>
      <c r="J313" s="10">
        <v>2806.54</v>
      </c>
      <c r="K313" s="9">
        <v>2895.12</v>
      </c>
    </row>
    <row r="314" spans="2:46">
      <c r="C314" s="8" t="s">
        <v>184</v>
      </c>
      <c r="E314" s="8">
        <v>325.72000000000003</v>
      </c>
      <c r="F314" s="11">
        <v>380.98</v>
      </c>
      <c r="G314" s="11">
        <v>562.66999999999996</v>
      </c>
      <c r="H314" s="11">
        <v>860.22</v>
      </c>
      <c r="I314" s="11">
        <v>438.91</v>
      </c>
      <c r="J314" s="10">
        <v>861.38</v>
      </c>
      <c r="K314" s="11">
        <v>610.01</v>
      </c>
    </row>
    <row r="315" spans="2:46">
      <c r="C315" s="8" t="s">
        <v>185</v>
      </c>
      <c r="E315" s="8">
        <v>1171.9000000000001</v>
      </c>
      <c r="F315" s="8">
        <v>1438.53</v>
      </c>
      <c r="G315" s="8">
        <v>1939.27</v>
      </c>
      <c r="H315" s="8">
        <v>2261.4</v>
      </c>
      <c r="I315" s="8">
        <v>1375.34</v>
      </c>
      <c r="J315" s="8">
        <v>2625.69</v>
      </c>
      <c r="K315" s="8">
        <v>1587.12</v>
      </c>
    </row>
    <row r="316" spans="2:46">
      <c r="C316" s="211" t="s">
        <v>331</v>
      </c>
      <c r="E316" s="8"/>
      <c r="F316" s="9"/>
      <c r="G316" s="9"/>
      <c r="H316" s="9"/>
      <c r="I316" s="9"/>
      <c r="J316" s="10"/>
      <c r="K316" s="9"/>
    </row>
    <row r="317" spans="2:46">
      <c r="C317" s="211" t="s">
        <v>332</v>
      </c>
      <c r="E317" s="8">
        <v>-846.18</v>
      </c>
      <c r="F317" s="9">
        <v>-1057.55</v>
      </c>
      <c r="G317" s="9">
        <v>-1376.6</v>
      </c>
      <c r="H317" s="9">
        <v>-1401.18</v>
      </c>
      <c r="I317" s="9">
        <v>-540.42999999999995</v>
      </c>
      <c r="J317" s="10">
        <v>-1764.31</v>
      </c>
      <c r="K317" s="9">
        <v>-977.11</v>
      </c>
    </row>
    <row r="318" spans="2:46">
      <c r="C318" s="8" t="s">
        <v>186</v>
      </c>
      <c r="E318" s="8">
        <v>-9.44</v>
      </c>
      <c r="F318" s="9">
        <v>-20.190000000000001</v>
      </c>
      <c r="G318" s="9">
        <v>-27.79</v>
      </c>
      <c r="H318" s="9">
        <v>-41.56</v>
      </c>
      <c r="I318" s="9">
        <v>-26.48</v>
      </c>
      <c r="J318" s="10">
        <v>-51.35</v>
      </c>
      <c r="K318" s="9">
        <v>-16.32</v>
      </c>
    </row>
    <row r="319" spans="2:46">
      <c r="C319" s="8" t="s">
        <v>187</v>
      </c>
      <c r="E319" s="8"/>
      <c r="F319" s="9"/>
      <c r="G319" s="9"/>
      <c r="H319" s="9">
        <v>4.1399999999999997</v>
      </c>
      <c r="I319" s="9"/>
      <c r="J319" s="10"/>
      <c r="K319" s="9"/>
    </row>
    <row r="320" spans="2:46">
      <c r="C320" s="8" t="s">
        <v>188</v>
      </c>
      <c r="E320" s="3">
        <v>-75.28</v>
      </c>
      <c r="F320" s="9">
        <v>-165</v>
      </c>
      <c r="G320" s="9">
        <v>-383.64</v>
      </c>
      <c r="H320" s="9">
        <v>-602.96</v>
      </c>
      <c r="I320" s="9">
        <v>-421.48</v>
      </c>
      <c r="J320" s="10">
        <v>-741.44</v>
      </c>
      <c r="K320" s="9">
        <v>-333.42</v>
      </c>
    </row>
    <row r="321" spans="2:11">
      <c r="C321" s="8" t="s">
        <v>189</v>
      </c>
      <c r="E321" s="3">
        <v>8.92</v>
      </c>
      <c r="F321" s="8">
        <v>9.77</v>
      </c>
      <c r="G321" s="9">
        <v>14.98</v>
      </c>
      <c r="H321" s="9">
        <v>10.89</v>
      </c>
      <c r="I321" s="9">
        <v>10.07</v>
      </c>
      <c r="J321" s="4">
        <v>19.989999999999998</v>
      </c>
      <c r="K321" s="9">
        <v>9.74</v>
      </c>
    </row>
    <row r="322" spans="2:11">
      <c r="C322" s="8" t="s">
        <v>190</v>
      </c>
      <c r="E322" s="8">
        <v>5.33</v>
      </c>
      <c r="F322" s="9"/>
      <c r="G322" s="9"/>
      <c r="H322" s="9"/>
      <c r="I322" s="9"/>
      <c r="J322" s="10"/>
      <c r="K322" s="9"/>
    </row>
    <row r="323" spans="2:11">
      <c r="C323" s="8" t="s">
        <v>191</v>
      </c>
      <c r="E323" s="12">
        <v>2204.0300000000002</v>
      </c>
      <c r="F323" s="12">
        <v>2409.59</v>
      </c>
      <c r="G323" s="12">
        <v>2575.81</v>
      </c>
      <c r="H323" s="12">
        <v>2806.54</v>
      </c>
      <c r="I323" s="12">
        <v>2807.56</v>
      </c>
      <c r="J323" s="13">
        <v>2895.12</v>
      </c>
      <c r="K323" s="12">
        <v>3165.13</v>
      </c>
    </row>
    <row r="324" spans="2:11">
      <c r="C324" s="8" t="s">
        <v>192</v>
      </c>
      <c r="D324" s="14">
        <v>730.11</v>
      </c>
      <c r="E324" s="15">
        <v>745.75</v>
      </c>
      <c r="F324" s="15">
        <v>936.89</v>
      </c>
      <c r="G324" s="15">
        <v>1244.97</v>
      </c>
      <c r="H324" s="15">
        <v>1795.18</v>
      </c>
      <c r="I324" s="15">
        <v>1963.03</v>
      </c>
      <c r="J324" s="16">
        <v>2118.0100000000002</v>
      </c>
      <c r="K324" s="15">
        <v>2170.7199999999998</v>
      </c>
    </row>
    <row r="325" spans="2:11">
      <c r="C325" s="3" t="s">
        <v>193</v>
      </c>
      <c r="D325" s="14">
        <v>77888.97</v>
      </c>
      <c r="E325" s="17">
        <v>88036.92</v>
      </c>
      <c r="F325" s="17">
        <v>99223.74</v>
      </c>
      <c r="G325" s="17">
        <v>110263.31</v>
      </c>
      <c r="H325" s="17">
        <v>119334.66</v>
      </c>
      <c r="I325" s="17">
        <v>126773.17</v>
      </c>
      <c r="J325" s="18">
        <v>130568.46</v>
      </c>
      <c r="K325" s="17">
        <v>138659.09</v>
      </c>
    </row>
    <row r="326" spans="2:11">
      <c r="C326" s="8"/>
      <c r="E326" s="19"/>
      <c r="F326" s="20"/>
      <c r="G326" s="20"/>
      <c r="H326" s="20"/>
      <c r="I326" s="20"/>
      <c r="J326" s="21"/>
      <c r="K326" s="20"/>
    </row>
    <row r="327" spans="2:11" ht="13.5">
      <c r="C327" s="3"/>
      <c r="D327" s="212" t="s">
        <v>194</v>
      </c>
      <c r="E327" s="22">
        <v>2012</v>
      </c>
      <c r="F327" s="22">
        <v>2013</v>
      </c>
      <c r="G327" s="22">
        <v>2014</v>
      </c>
      <c r="H327" s="22">
        <v>2015</v>
      </c>
      <c r="I327" s="22" t="s">
        <v>31</v>
      </c>
      <c r="J327" s="23">
        <v>2016</v>
      </c>
      <c r="K327" s="22" t="s">
        <v>32</v>
      </c>
    </row>
    <row r="328" spans="2:11" ht="13.5">
      <c r="C328" s="3"/>
      <c r="D328" s="1" t="s">
        <v>195</v>
      </c>
      <c r="E328" s="19">
        <v>325.72000000000003</v>
      </c>
      <c r="F328" s="19">
        <v>380.98</v>
      </c>
      <c r="G328" s="19">
        <v>562.66999999999996</v>
      </c>
      <c r="H328" s="19">
        <v>860.22</v>
      </c>
      <c r="I328" s="19">
        <v>438.91</v>
      </c>
      <c r="J328" s="24">
        <v>861.38</v>
      </c>
      <c r="K328" s="19">
        <v>610.01</v>
      </c>
    </row>
    <row r="329" spans="2:11" ht="13.5">
      <c r="C329" s="3"/>
      <c r="D329" s="1" t="s">
        <v>196</v>
      </c>
      <c r="E329" s="19">
        <v>-75.28</v>
      </c>
      <c r="F329" s="19">
        <v>-165</v>
      </c>
      <c r="G329" s="19">
        <v>-383.64</v>
      </c>
      <c r="H329" s="19">
        <v>-602.96</v>
      </c>
      <c r="I329" s="19">
        <v>-421.48</v>
      </c>
      <c r="J329" s="24">
        <v>-741.44</v>
      </c>
      <c r="K329" s="19">
        <v>-333.42</v>
      </c>
    </row>
    <row r="330" spans="2:11" ht="13.5">
      <c r="C330" s="3"/>
      <c r="D330" s="1" t="s">
        <v>197</v>
      </c>
      <c r="E330" s="24">
        <v>8.92</v>
      </c>
      <c r="F330" s="20">
        <v>9.77</v>
      </c>
      <c r="G330" s="20">
        <v>14.98</v>
      </c>
      <c r="H330" s="20">
        <v>10.89</v>
      </c>
      <c r="I330" s="20">
        <v>10.07</v>
      </c>
      <c r="J330" s="21">
        <v>19.989999999999998</v>
      </c>
      <c r="K330" s="20">
        <v>9.74</v>
      </c>
    </row>
    <row r="331" spans="2:11">
      <c r="C331" s="3"/>
      <c r="E331" s="24"/>
      <c r="F331" s="20"/>
      <c r="G331" s="20"/>
      <c r="H331" s="20"/>
      <c r="I331" s="20"/>
      <c r="J331" s="25"/>
      <c r="K331" s="20"/>
    </row>
    <row r="332" spans="2:11">
      <c r="C332" s="3"/>
      <c r="E332" s="24">
        <v>2012</v>
      </c>
      <c r="F332" s="26">
        <v>2013</v>
      </c>
      <c r="G332" s="26">
        <v>2014</v>
      </c>
      <c r="H332" s="26">
        <v>2015</v>
      </c>
      <c r="I332" s="27" t="s">
        <v>31</v>
      </c>
      <c r="J332" s="28">
        <v>2016</v>
      </c>
      <c r="K332" s="27" t="s">
        <v>32</v>
      </c>
    </row>
    <row r="333" spans="2:11" ht="13.5">
      <c r="D333" s="1" t="s">
        <v>198</v>
      </c>
      <c r="E333" s="14">
        <v>90.919999999999987</v>
      </c>
      <c r="F333" s="14">
        <v>356.14</v>
      </c>
      <c r="G333" s="14">
        <v>691.72</v>
      </c>
      <c r="H333" s="14">
        <v>1153.17</v>
      </c>
      <c r="I333" s="14">
        <v>589.32999999999993</v>
      </c>
      <c r="J333" s="14">
        <v>1064.2700000000002</v>
      </c>
      <c r="K333" s="14">
        <v>541.1099999999999</v>
      </c>
    </row>
    <row r="334" spans="2:11" ht="13.5">
      <c r="D334" s="1" t="s">
        <v>199</v>
      </c>
      <c r="E334" s="29">
        <v>1.1673026360471833E-3</v>
      </c>
      <c r="F334" s="29">
        <v>4.0453482470763401E-3</v>
      </c>
      <c r="G334" s="29">
        <v>6.9713155339639482E-3</v>
      </c>
      <c r="H334" s="29">
        <v>1.0458329248414546E-2</v>
      </c>
      <c r="I334" s="30" t="e">
        <f>NA()</f>
        <v>#N/A</v>
      </c>
      <c r="J334" s="29">
        <v>8.9183645388523341E-3</v>
      </c>
      <c r="K334" s="31" t="e">
        <f>NA()</f>
        <v>#N/A</v>
      </c>
    </row>
    <row r="335" spans="2:11" s="32" customFormat="1" ht="13.5" thickBot="1"/>
    <row r="336" spans="2:11" ht="13.9" thickTop="1">
      <c r="B336" s="2" t="s">
        <v>200</v>
      </c>
    </row>
    <row r="337" spans="4:11" ht="13.5" thickBot="1"/>
    <row r="338" spans="4:11" ht="13.5" thickBot="1">
      <c r="D338" s="213" t="s">
        <v>201</v>
      </c>
      <c r="E338" s="214">
        <v>42916</v>
      </c>
      <c r="F338" s="214">
        <v>42735</v>
      </c>
      <c r="G338" s="215" t="s">
        <v>202</v>
      </c>
      <c r="H338" s="216"/>
      <c r="I338" s="214">
        <v>42916</v>
      </c>
      <c r="J338" s="214">
        <v>42735</v>
      </c>
      <c r="K338" s="215" t="s">
        <v>202</v>
      </c>
    </row>
    <row r="339" spans="4:11">
      <c r="D339" s="217" t="s">
        <v>203</v>
      </c>
      <c r="E339" s="218">
        <v>5035.4399999999996</v>
      </c>
      <c r="F339" s="218">
        <v>4744.75</v>
      </c>
      <c r="G339" s="218">
        <v>290.68999999999966</v>
      </c>
      <c r="H339" s="217" t="s">
        <v>204</v>
      </c>
      <c r="I339" s="218">
        <v>30904.100000000002</v>
      </c>
      <c r="J339" s="218">
        <v>29731.489999999994</v>
      </c>
      <c r="K339" s="218">
        <v>1172.6100000000017</v>
      </c>
    </row>
    <row r="340" spans="4:11">
      <c r="D340" s="219" t="s">
        <v>205</v>
      </c>
      <c r="E340" s="220">
        <v>219.71</v>
      </c>
      <c r="F340" s="220">
        <v>141.88</v>
      </c>
      <c r="G340" s="221">
        <v>77.830000000000013</v>
      </c>
      <c r="H340" s="219" t="s">
        <v>205</v>
      </c>
      <c r="I340" s="220">
        <v>21285.53</v>
      </c>
      <c r="J340" s="222">
        <v>18979.169999999998</v>
      </c>
      <c r="K340" s="221">
        <v>2306.3600000000006</v>
      </c>
    </row>
    <row r="341" spans="4:11">
      <c r="D341" s="219" t="s">
        <v>206</v>
      </c>
      <c r="E341" s="220">
        <v>278.68</v>
      </c>
      <c r="F341" s="220">
        <v>151.24</v>
      </c>
      <c r="G341" s="221">
        <v>127.44</v>
      </c>
      <c r="H341" s="219" t="s">
        <v>206</v>
      </c>
      <c r="I341" s="220">
        <v>8448.6200000000008</v>
      </c>
      <c r="J341" s="222">
        <v>9698.49</v>
      </c>
      <c r="K341" s="221">
        <v>-1249.869999999999</v>
      </c>
    </row>
    <row r="342" spans="4:11">
      <c r="D342" s="219" t="s">
        <v>207</v>
      </c>
      <c r="E342" s="220">
        <v>91.08</v>
      </c>
      <c r="F342" s="220">
        <v>131.5</v>
      </c>
      <c r="G342" s="221">
        <v>-40.42</v>
      </c>
      <c r="H342" s="219" t="s">
        <v>207</v>
      </c>
      <c r="I342" s="220">
        <v>215.79</v>
      </c>
      <c r="J342" s="222">
        <v>222.36</v>
      </c>
      <c r="K342" s="221">
        <v>-6.5700000000000216</v>
      </c>
    </row>
    <row r="343" spans="4:11">
      <c r="D343" s="219" t="s">
        <v>208</v>
      </c>
      <c r="E343" s="220">
        <v>571.31999999999994</v>
      </c>
      <c r="F343" s="220">
        <v>1292.4000000000001</v>
      </c>
      <c r="G343" s="223">
        <v>-721.08000000000015</v>
      </c>
      <c r="H343" s="219" t="s">
        <v>208</v>
      </c>
      <c r="I343" s="220">
        <v>650.57000000000005</v>
      </c>
      <c r="J343" s="222">
        <v>477.92</v>
      </c>
      <c r="K343" s="221">
        <v>172.65000000000003</v>
      </c>
    </row>
    <row r="344" spans="4:11">
      <c r="D344" s="219" t="s">
        <v>209</v>
      </c>
      <c r="E344" s="220">
        <v>700.18000000000006</v>
      </c>
      <c r="F344" s="220">
        <v>524.86</v>
      </c>
      <c r="G344" s="221">
        <v>175.32000000000005</v>
      </c>
      <c r="H344" s="219" t="s">
        <v>209</v>
      </c>
      <c r="I344" s="220">
        <v>303.58999999999997</v>
      </c>
      <c r="J344" s="222">
        <v>353.55</v>
      </c>
      <c r="K344" s="221">
        <v>-49.960000000000036</v>
      </c>
    </row>
    <row r="345" spans="4:11">
      <c r="D345" s="219" t="s">
        <v>210</v>
      </c>
      <c r="E345" s="220">
        <v>68.02</v>
      </c>
      <c r="F345" s="220">
        <v>60.16</v>
      </c>
      <c r="G345" s="221">
        <v>7.8599999999999994</v>
      </c>
      <c r="H345" s="219"/>
      <c r="I345" s="220"/>
      <c r="J345" s="224"/>
      <c r="K345" s="221"/>
    </row>
    <row r="346" spans="4:11">
      <c r="D346" s="219" t="s">
        <v>211</v>
      </c>
      <c r="E346" s="220">
        <v>230</v>
      </c>
      <c r="F346" s="220">
        <v>257.06</v>
      </c>
      <c r="G346" s="221">
        <v>-27.060000000000002</v>
      </c>
      <c r="H346" s="219"/>
      <c r="I346" s="220"/>
      <c r="J346" s="224"/>
      <c r="K346" s="221"/>
    </row>
    <row r="347" spans="4:11" ht="13.5" thickBot="1">
      <c r="D347" s="219" t="s">
        <v>212</v>
      </c>
      <c r="E347" s="220">
        <v>2876.45</v>
      </c>
      <c r="F347" s="220">
        <v>2185.65</v>
      </c>
      <c r="G347" s="221">
        <v>690.79999999999973</v>
      </c>
      <c r="H347" s="225"/>
      <c r="I347" s="226"/>
      <c r="J347" s="226"/>
      <c r="K347" s="227"/>
    </row>
    <row r="348" spans="4:11">
      <c r="D348" s="217" t="s">
        <v>213</v>
      </c>
      <c r="E348" s="228">
        <v>16323.290000000005</v>
      </c>
      <c r="F348" s="228">
        <v>17422.87</v>
      </c>
      <c r="G348" s="229">
        <v>-1099.5799999999995</v>
      </c>
      <c r="H348" s="230" t="s">
        <v>214</v>
      </c>
      <c r="I348" s="218">
        <v>3438.2200000000003</v>
      </c>
      <c r="J348" s="218">
        <v>2913.7</v>
      </c>
      <c r="K348" s="229">
        <v>524.52</v>
      </c>
    </row>
    <row r="349" spans="4:11">
      <c r="D349" s="219" t="s">
        <v>205</v>
      </c>
      <c r="E349" s="220">
        <v>5508.59</v>
      </c>
      <c r="F349" s="220">
        <v>5453.82</v>
      </c>
      <c r="G349" s="221">
        <v>54.770000000000437</v>
      </c>
      <c r="H349" s="224" t="s">
        <v>215</v>
      </c>
      <c r="I349" s="220">
        <v>942.49</v>
      </c>
      <c r="J349" s="220">
        <v>942.49</v>
      </c>
      <c r="K349" s="221">
        <v>0</v>
      </c>
    </row>
    <row r="350" spans="4:11">
      <c r="D350" s="219" t="s">
        <v>206</v>
      </c>
      <c r="E350" s="220">
        <v>2883.69</v>
      </c>
      <c r="F350" s="220">
        <v>3344.77</v>
      </c>
      <c r="G350" s="221">
        <v>-461.07999999999993</v>
      </c>
      <c r="H350" s="224" t="s">
        <v>216</v>
      </c>
      <c r="I350" s="220">
        <v>850</v>
      </c>
      <c r="J350" s="220">
        <v>850</v>
      </c>
      <c r="K350" s="221">
        <v>0</v>
      </c>
    </row>
    <row r="351" spans="4:11">
      <c r="D351" s="219" t="s">
        <v>207</v>
      </c>
      <c r="E351" s="220">
        <v>1390.46</v>
      </c>
      <c r="F351" s="220">
        <v>1414.05</v>
      </c>
      <c r="G351" s="221">
        <v>-23.589999999999918</v>
      </c>
      <c r="H351" s="224" t="s">
        <v>217</v>
      </c>
      <c r="I351" s="220">
        <v>1645.73</v>
      </c>
      <c r="J351" s="220">
        <v>1121.21</v>
      </c>
      <c r="K351" s="221">
        <v>524.52</v>
      </c>
    </row>
    <row r="352" spans="4:11">
      <c r="D352" s="219" t="s">
        <v>208</v>
      </c>
      <c r="E352" s="220">
        <v>3314.88</v>
      </c>
      <c r="F352" s="220">
        <v>3699.38</v>
      </c>
      <c r="G352" s="221">
        <v>-384.5</v>
      </c>
      <c r="H352" s="224"/>
      <c r="I352" s="220"/>
      <c r="J352" s="220"/>
      <c r="K352" s="221"/>
    </row>
    <row r="353" spans="4:11">
      <c r="D353" s="219" t="s">
        <v>209</v>
      </c>
      <c r="E353" s="220">
        <v>3035.61</v>
      </c>
      <c r="F353" s="220">
        <v>3294.28</v>
      </c>
      <c r="G353" s="221">
        <v>-258.67000000000007</v>
      </c>
      <c r="H353" s="219"/>
      <c r="I353" s="220"/>
      <c r="J353" s="220"/>
      <c r="K353" s="221"/>
    </row>
    <row r="354" spans="4:11">
      <c r="D354" s="219" t="s">
        <v>210</v>
      </c>
      <c r="E354" s="220">
        <v>146.28</v>
      </c>
      <c r="F354" s="231">
        <v>128.53</v>
      </c>
      <c r="G354" s="221">
        <v>17.75</v>
      </c>
      <c r="H354" s="219"/>
      <c r="I354" s="220"/>
      <c r="J354" s="220"/>
      <c r="K354" s="221"/>
    </row>
    <row r="355" spans="4:11">
      <c r="D355" s="219" t="s">
        <v>211</v>
      </c>
      <c r="E355" s="220">
        <v>43.78</v>
      </c>
      <c r="F355" s="220">
        <v>88.04</v>
      </c>
      <c r="G355" s="221">
        <v>-44.260000000000005</v>
      </c>
      <c r="H355" s="219"/>
      <c r="I355" s="220"/>
      <c r="J355" s="220"/>
      <c r="K355" s="221"/>
    </row>
    <row r="356" spans="4:11">
      <c r="D356" s="219"/>
      <c r="E356" s="220"/>
      <c r="F356" s="220"/>
      <c r="G356" s="221"/>
      <c r="H356" s="224"/>
      <c r="I356" s="224"/>
      <c r="J356" s="224"/>
      <c r="K356" s="221"/>
    </row>
    <row r="357" spans="4:11" ht="13.5" thickBot="1">
      <c r="D357" s="225"/>
      <c r="E357" s="232"/>
      <c r="F357" s="232"/>
      <c r="G357" s="227"/>
      <c r="H357" s="226"/>
      <c r="I357" s="226"/>
      <c r="J357" s="226"/>
      <c r="K357" s="227"/>
    </row>
    <row r="358" spans="4:11">
      <c r="D358" s="224"/>
      <c r="E358" s="224"/>
      <c r="F358" s="224"/>
      <c r="G358" s="224"/>
      <c r="H358" s="224"/>
      <c r="I358" s="224"/>
      <c r="J358" s="224"/>
      <c r="K358" s="224"/>
    </row>
    <row r="359" spans="4:11" ht="13.5" thickBot="1">
      <c r="D359" s="224"/>
      <c r="E359" s="224"/>
      <c r="F359" s="224"/>
      <c r="G359" s="224"/>
      <c r="H359" s="224"/>
      <c r="I359" s="224"/>
      <c r="J359" s="224"/>
      <c r="K359" s="224"/>
    </row>
    <row r="360" spans="4:11">
      <c r="D360" s="233"/>
      <c r="E360" s="234">
        <v>42916</v>
      </c>
      <c r="F360" s="234">
        <v>42735</v>
      </c>
      <c r="G360" s="235" t="s">
        <v>202</v>
      </c>
      <c r="H360" s="224"/>
      <c r="I360" s="224"/>
      <c r="J360" s="224"/>
      <c r="K360" s="224"/>
    </row>
    <row r="361" spans="4:11">
      <c r="D361" s="219" t="s">
        <v>205</v>
      </c>
      <c r="E361" s="236">
        <v>27013.829999999998</v>
      </c>
      <c r="F361" s="236">
        <v>24574.87</v>
      </c>
      <c r="G361" s="223">
        <v>2438.9599999999991</v>
      </c>
      <c r="H361" s="224"/>
      <c r="I361" s="224"/>
      <c r="J361" s="224"/>
      <c r="K361" s="224"/>
    </row>
    <row r="362" spans="4:11">
      <c r="D362" s="219" t="s">
        <v>216</v>
      </c>
      <c r="E362" s="236">
        <v>850</v>
      </c>
      <c r="F362" s="236">
        <v>850</v>
      </c>
      <c r="G362" s="223">
        <v>0</v>
      </c>
      <c r="H362" s="224"/>
      <c r="I362" s="224"/>
      <c r="J362" s="224"/>
      <c r="K362" s="224"/>
    </row>
    <row r="363" spans="4:11">
      <c r="D363" s="219" t="s">
        <v>218</v>
      </c>
      <c r="E363" s="236">
        <v>11610.990000000002</v>
      </c>
      <c r="F363" s="236">
        <v>13194.5</v>
      </c>
      <c r="G363" s="223">
        <v>-1583.5099999999984</v>
      </c>
      <c r="H363" s="224"/>
      <c r="I363" s="224"/>
      <c r="J363" s="224"/>
      <c r="K363" s="224"/>
    </row>
    <row r="364" spans="4:11">
      <c r="D364" s="219" t="s">
        <v>207</v>
      </c>
      <c r="E364" s="236">
        <v>1697.33</v>
      </c>
      <c r="F364" s="236">
        <v>1767.9099999999999</v>
      </c>
      <c r="G364" s="223">
        <v>-70.579999999999927</v>
      </c>
      <c r="H364" s="224"/>
      <c r="I364" s="224"/>
      <c r="J364" s="224"/>
      <c r="K364" s="224"/>
    </row>
    <row r="365" spans="4:11">
      <c r="D365" s="219" t="s">
        <v>219</v>
      </c>
      <c r="E365" s="236">
        <v>4536.7700000000004</v>
      </c>
      <c r="F365" s="236">
        <v>5469.7000000000007</v>
      </c>
      <c r="G365" s="223">
        <v>-932.93000000000029</v>
      </c>
      <c r="H365" s="224"/>
      <c r="I365" s="224"/>
      <c r="J365" s="224"/>
      <c r="K365" s="224"/>
    </row>
    <row r="366" spans="4:11">
      <c r="D366" s="219" t="s">
        <v>220</v>
      </c>
      <c r="E366" s="236">
        <v>4039.38</v>
      </c>
      <c r="F366" s="236">
        <v>4172.6900000000005</v>
      </c>
      <c r="G366" s="223">
        <v>-133.3100000000004</v>
      </c>
      <c r="H366" s="224"/>
      <c r="I366" s="224"/>
      <c r="J366" s="224"/>
      <c r="K366" s="224"/>
    </row>
    <row r="367" spans="4:11">
      <c r="D367" s="219" t="s">
        <v>210</v>
      </c>
      <c r="E367" s="237">
        <v>214.3</v>
      </c>
      <c r="F367" s="237">
        <v>188.69</v>
      </c>
      <c r="G367" s="223">
        <v>25.610000000000014</v>
      </c>
      <c r="H367" s="224"/>
      <c r="I367" s="224"/>
      <c r="J367" s="224"/>
      <c r="K367" s="224"/>
    </row>
    <row r="368" spans="4:11">
      <c r="D368" s="219" t="s">
        <v>211</v>
      </c>
      <c r="E368" s="236">
        <v>1216.27</v>
      </c>
      <c r="F368" s="236">
        <v>1287.5900000000001</v>
      </c>
      <c r="G368" s="223">
        <v>-71.320000000000164</v>
      </c>
      <c r="H368" s="224"/>
      <c r="I368" s="224"/>
      <c r="J368" s="224"/>
      <c r="K368" s="224"/>
    </row>
    <row r="369" spans="2:46">
      <c r="D369" s="219" t="s">
        <v>212</v>
      </c>
      <c r="E369" s="220">
        <v>4522.18</v>
      </c>
      <c r="F369" s="220">
        <v>3306.86</v>
      </c>
      <c r="G369" s="223">
        <v>1215.3200000000002</v>
      </c>
      <c r="H369" s="224"/>
      <c r="I369" s="224"/>
      <c r="J369" s="224"/>
      <c r="K369" s="224"/>
    </row>
    <row r="370" spans="2:46" ht="13.5" thickBot="1">
      <c r="D370" s="225"/>
      <c r="E370" s="232"/>
      <c r="F370" s="232"/>
      <c r="G370" s="238"/>
      <c r="H370" s="239" t="s">
        <v>33</v>
      </c>
      <c r="I370" s="224"/>
      <c r="J370" s="224"/>
      <c r="K370" s="224"/>
    </row>
    <row r="371" spans="2:46" s="32" customFormat="1" ht="13.5" thickBot="1"/>
    <row r="372" spans="2:46" ht="13.5" thickTop="1"/>
    <row r="373" spans="2:46" ht="13.5">
      <c r="B373" s="269" t="s">
        <v>330</v>
      </c>
    </row>
    <row r="374" spans="2:46">
      <c r="C374" s="267" t="s">
        <v>329</v>
      </c>
      <c r="Z374" s="1">
        <v>265486</v>
      </c>
      <c r="AA374" s="1">
        <v>0</v>
      </c>
      <c r="AB374" s="1">
        <v>536945</v>
      </c>
      <c r="AC374" s="1">
        <v>0</v>
      </c>
      <c r="AD374" s="1">
        <v>298607</v>
      </c>
      <c r="AE374" s="1">
        <v>0</v>
      </c>
      <c r="AF374" s="1">
        <v>589637</v>
      </c>
      <c r="AG374" s="1">
        <v>0</v>
      </c>
      <c r="AH374" s="1">
        <v>328425</v>
      </c>
      <c r="AI374" s="1">
        <v>0</v>
      </c>
      <c r="AJ374" s="1">
        <v>658892</v>
      </c>
      <c r="AK374" s="1">
        <v>0</v>
      </c>
      <c r="AL374" s="1">
        <v>356242</v>
      </c>
      <c r="AM374" s="1">
        <v>0</v>
      </c>
      <c r="AN374" s="1">
        <v>697647</v>
      </c>
      <c r="AO374" s="1">
        <v>0</v>
      </c>
      <c r="AP374" s="1">
        <v>357670</v>
      </c>
      <c r="AQ374" s="1">
        <v>0</v>
      </c>
      <c r="AR374" s="1">
        <v>675891</v>
      </c>
      <c r="AS374" s="1">
        <v>0</v>
      </c>
      <c r="AT374" s="272">
        <v>362151</v>
      </c>
    </row>
    <row r="375" spans="2:46">
      <c r="C375" s="268"/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</row>
    <row r="376" spans="2:46">
      <c r="C376" s="270" t="s">
        <v>333</v>
      </c>
      <c r="Z376" s="1">
        <v>354522</v>
      </c>
      <c r="AA376" s="1">
        <v>0</v>
      </c>
      <c r="AB376" s="1">
        <v>721439</v>
      </c>
      <c r="AC376" s="1">
        <v>0</v>
      </c>
      <c r="AD376" s="1">
        <v>372507</v>
      </c>
      <c r="AE376" s="1">
        <v>0</v>
      </c>
      <c r="AF376" s="1">
        <v>767111</v>
      </c>
      <c r="AG376" s="1">
        <v>0</v>
      </c>
      <c r="AH376" s="1">
        <v>412613</v>
      </c>
      <c r="AI376" s="1">
        <v>0</v>
      </c>
      <c r="AJ376" s="1">
        <v>849879.00000000012</v>
      </c>
      <c r="AK376" s="1">
        <v>0</v>
      </c>
      <c r="AL376" s="1">
        <v>437295</v>
      </c>
      <c r="AM376" s="1">
        <v>0</v>
      </c>
      <c r="AN376" s="1">
        <v>871779.00000000012</v>
      </c>
      <c r="AO376" s="1">
        <v>0</v>
      </c>
      <c r="AP376" s="1">
        <v>395228</v>
      </c>
      <c r="AQ376" s="1">
        <v>0</v>
      </c>
      <c r="AR376" s="1">
        <v>791480</v>
      </c>
      <c r="AS376" s="1">
        <v>0</v>
      </c>
      <c r="AT376" s="1">
        <v>418353</v>
      </c>
    </row>
    <row r="377" spans="2:46">
      <c r="C377" s="268" t="s">
        <v>334</v>
      </c>
      <c r="Z377" s="1">
        <v>255736</v>
      </c>
      <c r="AA377" s="1">
        <v>0</v>
      </c>
      <c r="AB377" s="1">
        <v>519852.00000000006</v>
      </c>
      <c r="AC377" s="1">
        <v>0</v>
      </c>
      <c r="AD377" s="1">
        <v>266057</v>
      </c>
      <c r="AE377" s="1">
        <v>0</v>
      </c>
      <c r="AF377" s="1">
        <v>548640</v>
      </c>
      <c r="AG377" s="1">
        <v>0</v>
      </c>
      <c r="AH377" s="1">
        <v>297753</v>
      </c>
      <c r="AI377" s="1">
        <v>0</v>
      </c>
      <c r="AJ377" s="1">
        <v>615488</v>
      </c>
      <c r="AK377" s="1">
        <v>0</v>
      </c>
      <c r="AL377" s="1">
        <v>311862</v>
      </c>
      <c r="AM377" s="1">
        <v>0</v>
      </c>
      <c r="AN377" s="1">
        <v>616541</v>
      </c>
      <c r="AO377" s="1">
        <v>0</v>
      </c>
      <c r="AP377" s="1">
        <v>270749</v>
      </c>
      <c r="AQ377" s="1">
        <v>0</v>
      </c>
      <c r="AR377" s="1">
        <v>538219</v>
      </c>
      <c r="AS377" s="1">
        <v>0</v>
      </c>
      <c r="AT377" s="1">
        <v>278043</v>
      </c>
    </row>
    <row r="378" spans="2:46">
      <c r="C378" s="268" t="s">
        <v>335</v>
      </c>
      <c r="Z378" s="1">
        <v>248053.00000000003</v>
      </c>
      <c r="AA378" s="1">
        <v>0</v>
      </c>
      <c r="AB378" s="1">
        <v>505253</v>
      </c>
      <c r="AC378" s="1">
        <v>0</v>
      </c>
      <c r="AD378" s="1">
        <v>260752</v>
      </c>
      <c r="AE378" s="1">
        <v>0</v>
      </c>
      <c r="AF378" s="1">
        <v>538086</v>
      </c>
      <c r="AG378" s="1">
        <v>0</v>
      </c>
      <c r="AH378" s="1">
        <v>293003</v>
      </c>
      <c r="AI378" s="1">
        <v>0</v>
      </c>
      <c r="AJ378" s="1">
        <v>602401</v>
      </c>
      <c r="AK378" s="1">
        <v>0</v>
      </c>
      <c r="AL378" s="1">
        <v>302025</v>
      </c>
      <c r="AM378" s="1">
        <v>0</v>
      </c>
      <c r="AN378" s="1">
        <v>596380</v>
      </c>
      <c r="AO378" s="1">
        <v>0</v>
      </c>
      <c r="AP378" s="1">
        <v>260281</v>
      </c>
      <c r="AQ378" s="1">
        <v>0</v>
      </c>
      <c r="AR378" s="1">
        <v>515418.99999999994</v>
      </c>
      <c r="AS378" s="1">
        <v>0</v>
      </c>
      <c r="AT378" s="1">
        <v>269057</v>
      </c>
    </row>
    <row r="379" spans="2:46">
      <c r="C379" s="268" t="s">
        <v>336</v>
      </c>
      <c r="Z379" s="1">
        <v>186914</v>
      </c>
      <c r="AA379" s="1">
        <v>0</v>
      </c>
      <c r="AB379" s="1">
        <v>379020</v>
      </c>
      <c r="AC379" s="1">
        <v>0</v>
      </c>
      <c r="AD379" s="1">
        <v>192903</v>
      </c>
      <c r="AE379" s="1">
        <v>0</v>
      </c>
      <c r="AF379" s="1">
        <v>395461</v>
      </c>
      <c r="AG379" s="1">
        <v>0</v>
      </c>
      <c r="AH379" s="1">
        <v>213873</v>
      </c>
      <c r="AI379" s="1">
        <v>0</v>
      </c>
      <c r="AJ379" s="1">
        <v>437789.00000000006</v>
      </c>
      <c r="AK379" s="1">
        <v>0</v>
      </c>
      <c r="AL379" s="1">
        <v>217660</v>
      </c>
      <c r="AM379" s="1">
        <v>0</v>
      </c>
      <c r="AN379" s="1">
        <v>421877.00000000006</v>
      </c>
      <c r="AO379" s="1">
        <v>0</v>
      </c>
      <c r="AP379" s="1">
        <v>182513</v>
      </c>
      <c r="AQ379" s="1">
        <v>0</v>
      </c>
      <c r="AR379" s="1">
        <v>355313</v>
      </c>
      <c r="AS379" s="1">
        <v>0</v>
      </c>
      <c r="AT379" s="1">
        <v>180089</v>
      </c>
    </row>
    <row r="380" spans="2:46">
      <c r="C380" s="268" t="s">
        <v>337</v>
      </c>
      <c r="Z380" s="1">
        <v>61139</v>
      </c>
      <c r="AA380" s="1">
        <v>0</v>
      </c>
      <c r="AB380" s="1">
        <v>126233</v>
      </c>
      <c r="AC380" s="1">
        <v>0</v>
      </c>
      <c r="AD380" s="1">
        <v>67849</v>
      </c>
      <c r="AE380" s="1">
        <v>0</v>
      </c>
      <c r="AF380" s="1">
        <v>142625</v>
      </c>
      <c r="AG380" s="1">
        <v>0</v>
      </c>
      <c r="AH380" s="1">
        <v>79130</v>
      </c>
      <c r="AI380" s="1">
        <v>0</v>
      </c>
      <c r="AJ380" s="1">
        <v>164612</v>
      </c>
      <c r="AK380" s="1">
        <v>0</v>
      </c>
      <c r="AL380" s="1">
        <v>84365</v>
      </c>
      <c r="AM380" s="1">
        <v>0</v>
      </c>
      <c r="AN380" s="1">
        <v>174503</v>
      </c>
      <c r="AO380" s="1">
        <v>0</v>
      </c>
      <c r="AP380" s="1">
        <v>77768</v>
      </c>
      <c r="AQ380" s="1">
        <v>0</v>
      </c>
      <c r="AR380" s="1">
        <v>160106</v>
      </c>
      <c r="AS380" s="1">
        <v>0</v>
      </c>
      <c r="AT380" s="1">
        <v>88968</v>
      </c>
    </row>
    <row r="381" spans="2:46">
      <c r="C381" s="268" t="s">
        <v>338</v>
      </c>
      <c r="Z381" s="1">
        <v>7683</v>
      </c>
      <c r="AA381" s="1">
        <v>0</v>
      </c>
      <c r="AB381" s="1">
        <v>14599</v>
      </c>
      <c r="AC381" s="1">
        <v>0</v>
      </c>
      <c r="AD381" s="1">
        <v>5305</v>
      </c>
      <c r="AE381" s="1">
        <v>0</v>
      </c>
      <c r="AF381" s="1">
        <v>10554</v>
      </c>
      <c r="AG381" s="1">
        <v>0</v>
      </c>
      <c r="AH381" s="1">
        <v>4750</v>
      </c>
      <c r="AI381" s="1">
        <v>0</v>
      </c>
      <c r="AJ381" s="1">
        <v>13087</v>
      </c>
      <c r="AK381" s="1">
        <v>0</v>
      </c>
      <c r="AL381" s="1">
        <v>9837</v>
      </c>
      <c r="AM381" s="1">
        <v>0</v>
      </c>
      <c r="AN381" s="1">
        <v>20161</v>
      </c>
      <c r="AO381" s="1">
        <v>0</v>
      </c>
      <c r="AP381" s="1">
        <v>10468</v>
      </c>
      <c r="AQ381" s="1">
        <v>0</v>
      </c>
      <c r="AR381" s="1">
        <v>22800</v>
      </c>
      <c r="AS381" s="1">
        <v>0</v>
      </c>
      <c r="AT381" s="1">
        <v>8986</v>
      </c>
    </row>
    <row r="382" spans="2:46">
      <c r="C382" s="268" t="s">
        <v>339</v>
      </c>
      <c r="Z382" s="1">
        <v>67864</v>
      </c>
      <c r="AA382" s="1">
        <v>0</v>
      </c>
      <c r="AB382" s="1">
        <v>138159</v>
      </c>
      <c r="AC382" s="1">
        <v>0</v>
      </c>
      <c r="AD382" s="1">
        <v>71920</v>
      </c>
      <c r="AE382" s="1">
        <v>0</v>
      </c>
      <c r="AF382" s="1">
        <v>148514</v>
      </c>
      <c r="AG382" s="1">
        <v>0</v>
      </c>
      <c r="AH382" s="1">
        <v>77490</v>
      </c>
      <c r="AI382" s="1">
        <v>0</v>
      </c>
      <c r="AJ382" s="1">
        <v>159262</v>
      </c>
      <c r="AK382" s="1">
        <v>0</v>
      </c>
      <c r="AL382" s="1">
        <v>82664</v>
      </c>
      <c r="AM382" s="1">
        <v>0</v>
      </c>
      <c r="AN382" s="1">
        <v>170833</v>
      </c>
      <c r="AO382" s="1">
        <v>0</v>
      </c>
      <c r="AP382" s="1">
        <v>87675</v>
      </c>
      <c r="AQ382" s="1">
        <v>0</v>
      </c>
      <c r="AR382" s="1">
        <v>177298</v>
      </c>
      <c r="AS382" s="1">
        <v>0</v>
      </c>
      <c r="AT382" s="1">
        <v>90927</v>
      </c>
    </row>
    <row r="383" spans="2:46">
      <c r="C383" s="268" t="s">
        <v>340</v>
      </c>
      <c r="Z383" s="1">
        <v>20412</v>
      </c>
      <c r="AA383" s="1">
        <v>0</v>
      </c>
      <c r="AB383" s="1">
        <v>41766</v>
      </c>
      <c r="AC383" s="1">
        <v>0</v>
      </c>
      <c r="AD383" s="1">
        <v>21966</v>
      </c>
      <c r="AE383" s="1">
        <v>0</v>
      </c>
      <c r="AF383" s="1">
        <v>45487</v>
      </c>
      <c r="AG383" s="1">
        <v>0</v>
      </c>
      <c r="AH383" s="1">
        <v>23695</v>
      </c>
      <c r="AI383" s="1">
        <v>0</v>
      </c>
      <c r="AJ383" s="1">
        <v>48384</v>
      </c>
      <c r="AK383" s="1">
        <v>0</v>
      </c>
      <c r="AL383" s="1">
        <v>24538</v>
      </c>
      <c r="AM383" s="1">
        <v>0</v>
      </c>
      <c r="AN383" s="1">
        <v>47867</v>
      </c>
      <c r="AO383" s="1">
        <v>0</v>
      </c>
      <c r="AP383" s="1">
        <v>21730</v>
      </c>
      <c r="AQ383" s="1">
        <v>0</v>
      </c>
      <c r="AR383" s="1">
        <v>44678</v>
      </c>
      <c r="AS383" s="1">
        <v>0</v>
      </c>
      <c r="AT383" s="1">
        <v>23018</v>
      </c>
    </row>
    <row r="384" spans="2:46">
      <c r="C384" s="268" t="s">
        <v>341</v>
      </c>
      <c r="Z384" s="1">
        <v>10510</v>
      </c>
      <c r="AA384" s="1">
        <v>0</v>
      </c>
      <c r="AB384" s="1">
        <v>21662</v>
      </c>
      <c r="AC384" s="1">
        <v>0</v>
      </c>
      <c r="AD384" s="1">
        <v>12564</v>
      </c>
      <c r="AE384" s="1">
        <v>0</v>
      </c>
      <c r="AF384" s="1">
        <v>24470</v>
      </c>
      <c r="AG384" s="1">
        <v>0</v>
      </c>
      <c r="AH384" s="1">
        <v>13675</v>
      </c>
      <c r="AI384" s="1">
        <v>0</v>
      </c>
      <c r="AJ384" s="1">
        <v>26745</v>
      </c>
      <c r="AK384" s="1">
        <v>0</v>
      </c>
      <c r="AL384" s="1">
        <v>18231</v>
      </c>
      <c r="AM384" s="1">
        <v>0</v>
      </c>
      <c r="AN384" s="1">
        <v>36538</v>
      </c>
      <c r="AO384" s="1">
        <v>0</v>
      </c>
      <c r="AP384" s="1">
        <v>15074</v>
      </c>
      <c r="AQ384" s="1">
        <v>0</v>
      </c>
      <c r="AR384" s="1">
        <v>31285.000000000004</v>
      </c>
      <c r="AS384" s="1">
        <v>0</v>
      </c>
      <c r="AT384" s="1">
        <v>26364.999999999996</v>
      </c>
    </row>
    <row r="385" spans="2:46">
      <c r="C385" s="268" t="s">
        <v>342</v>
      </c>
      <c r="Z385" s="1">
        <v>58836</v>
      </c>
      <c r="AA385" s="1">
        <v>0</v>
      </c>
      <c r="AB385" s="1">
        <v>115881</v>
      </c>
      <c r="AC385" s="1">
        <v>0</v>
      </c>
      <c r="AD385" s="1">
        <v>72512</v>
      </c>
      <c r="AE385" s="1">
        <v>0</v>
      </c>
      <c r="AF385" s="1">
        <v>134550</v>
      </c>
      <c r="AG385" s="1">
        <v>0</v>
      </c>
      <c r="AH385" s="1">
        <v>79386</v>
      </c>
      <c r="AI385" s="1">
        <v>0</v>
      </c>
      <c r="AJ385" s="1">
        <v>146678</v>
      </c>
      <c r="AK385" s="1">
        <v>0</v>
      </c>
      <c r="AL385" s="1">
        <v>85330</v>
      </c>
      <c r="AM385" s="1">
        <v>0</v>
      </c>
      <c r="AN385" s="1">
        <v>161670</v>
      </c>
      <c r="AO385" s="1">
        <v>0</v>
      </c>
      <c r="AP385" s="1">
        <v>90816</v>
      </c>
      <c r="AQ385" s="1">
        <v>0</v>
      </c>
      <c r="AR385" s="1">
        <v>164714</v>
      </c>
      <c r="AS385" s="1">
        <v>0</v>
      </c>
      <c r="AT385" s="1">
        <v>85402</v>
      </c>
    </row>
    <row r="386" spans="2:46">
      <c r="C386" s="268" t="s">
        <v>343</v>
      </c>
      <c r="Z386" s="1">
        <v>13678</v>
      </c>
      <c r="AA386" s="1">
        <v>0</v>
      </c>
      <c r="AB386" s="1">
        <v>26777.999999999996</v>
      </c>
      <c r="AC386" s="1">
        <v>0</v>
      </c>
      <c r="AD386" s="1">
        <v>16788</v>
      </c>
      <c r="AE386" s="1">
        <v>0</v>
      </c>
      <c r="AF386" s="1">
        <v>30842</v>
      </c>
      <c r="AG386" s="1">
        <v>0</v>
      </c>
      <c r="AH386" s="1">
        <v>17164</v>
      </c>
      <c r="AI386" s="1">
        <v>0</v>
      </c>
      <c r="AJ386" s="1">
        <v>35605</v>
      </c>
      <c r="AK386" s="1">
        <v>0</v>
      </c>
      <c r="AL386" s="1">
        <v>28286</v>
      </c>
      <c r="AM386" s="1">
        <v>0</v>
      </c>
      <c r="AN386" s="1">
        <v>54215</v>
      </c>
      <c r="AO386" s="1">
        <v>0</v>
      </c>
      <c r="AP386" s="1">
        <v>32152.999999999996</v>
      </c>
      <c r="AQ386" s="1">
        <v>0</v>
      </c>
      <c r="AR386" s="1">
        <v>58065</v>
      </c>
      <c r="AS386" s="1">
        <v>0</v>
      </c>
      <c r="AT386" s="1">
        <v>27524</v>
      </c>
    </row>
    <row r="387" spans="2:46">
      <c r="C387" s="268" t="s">
        <v>344</v>
      </c>
      <c r="Z387" s="1">
        <v>8886</v>
      </c>
      <c r="AA387" s="1">
        <v>0</v>
      </c>
      <c r="AB387" s="1">
        <v>16760</v>
      </c>
      <c r="AC387" s="1">
        <v>0</v>
      </c>
      <c r="AD387" s="1">
        <v>9920</v>
      </c>
      <c r="AE387" s="1">
        <v>0</v>
      </c>
      <c r="AF387" s="1">
        <v>18231</v>
      </c>
      <c r="AG387" s="1">
        <v>0</v>
      </c>
      <c r="AH387" s="1">
        <v>10108</v>
      </c>
      <c r="AI387" s="1">
        <v>0</v>
      </c>
      <c r="AJ387" s="1">
        <v>20676</v>
      </c>
      <c r="AK387" s="1">
        <v>0</v>
      </c>
      <c r="AL387" s="1">
        <v>19051</v>
      </c>
      <c r="AM387" s="1">
        <v>0</v>
      </c>
      <c r="AN387" s="1">
        <v>35910</v>
      </c>
      <c r="AO387" s="1">
        <v>0</v>
      </c>
      <c r="AP387" s="1">
        <v>20877</v>
      </c>
      <c r="AQ387" s="1">
        <v>0</v>
      </c>
      <c r="AR387" s="1">
        <v>37625</v>
      </c>
      <c r="AS387" s="1">
        <v>0</v>
      </c>
      <c r="AT387" s="1">
        <v>17421</v>
      </c>
    </row>
    <row r="388" spans="2:46">
      <c r="C388" s="268" t="s">
        <v>345</v>
      </c>
      <c r="Z388" s="1">
        <v>4792</v>
      </c>
      <c r="AA388" s="1">
        <v>0</v>
      </c>
      <c r="AB388" s="1">
        <v>10018</v>
      </c>
      <c r="AC388" s="1">
        <v>0</v>
      </c>
      <c r="AD388" s="1">
        <v>6868.0000000000009</v>
      </c>
      <c r="AE388" s="1">
        <v>0</v>
      </c>
      <c r="AF388" s="1">
        <v>12611</v>
      </c>
      <c r="AG388" s="1">
        <v>0</v>
      </c>
      <c r="AH388" s="1">
        <v>7056</v>
      </c>
      <c r="AI388" s="1">
        <v>0</v>
      </c>
      <c r="AJ388" s="1">
        <v>14929</v>
      </c>
      <c r="AK388" s="1">
        <v>0</v>
      </c>
      <c r="AL388" s="1">
        <v>9235</v>
      </c>
      <c r="AM388" s="1">
        <v>0</v>
      </c>
      <c r="AN388" s="1">
        <v>18305</v>
      </c>
      <c r="AO388" s="1">
        <v>0</v>
      </c>
      <c r="AP388" s="1">
        <v>11276</v>
      </c>
      <c r="AQ388" s="1">
        <v>0</v>
      </c>
      <c r="AR388" s="1">
        <v>20440</v>
      </c>
      <c r="AS388" s="1">
        <v>0</v>
      </c>
      <c r="AT388" s="1">
        <v>10103</v>
      </c>
    </row>
    <row r="389" spans="2:46">
      <c r="C389" s="268" t="s">
        <v>346</v>
      </c>
      <c r="Z389" s="1">
        <v>10505</v>
      </c>
      <c r="AA389" s="1">
        <v>0</v>
      </c>
      <c r="AB389" s="1">
        <v>23494</v>
      </c>
      <c r="AC389" s="1">
        <v>0</v>
      </c>
      <c r="AD389" s="1">
        <v>14275</v>
      </c>
      <c r="AE389" s="1">
        <v>0</v>
      </c>
      <c r="AF389" s="1">
        <v>28533</v>
      </c>
      <c r="AG389" s="1">
        <v>0</v>
      </c>
      <c r="AH389" s="1">
        <v>16861</v>
      </c>
      <c r="AI389" s="1">
        <v>0</v>
      </c>
      <c r="AJ389" s="1">
        <v>35133</v>
      </c>
      <c r="AK389" s="1">
        <v>0</v>
      </c>
      <c r="AL389" s="1">
        <v>18684</v>
      </c>
      <c r="AM389" s="1">
        <v>0</v>
      </c>
      <c r="AN389" s="1">
        <v>37684</v>
      </c>
      <c r="AO389" s="1">
        <v>0</v>
      </c>
      <c r="AP389" s="1">
        <v>18859</v>
      </c>
      <c r="AQ389" s="1">
        <v>0</v>
      </c>
      <c r="AR389" s="1">
        <v>37670</v>
      </c>
      <c r="AS389" s="1">
        <v>0</v>
      </c>
      <c r="AT389" s="1">
        <v>18792</v>
      </c>
    </row>
    <row r="390" spans="2:46">
      <c r="C390" s="268" t="s">
        <v>347</v>
      </c>
      <c r="Z390" s="1">
        <v>13784</v>
      </c>
      <c r="AA390" s="1">
        <v>0</v>
      </c>
      <c r="AB390" s="1">
        <v>27499</v>
      </c>
      <c r="AC390" s="1">
        <v>0</v>
      </c>
      <c r="AD390" s="1">
        <v>15638</v>
      </c>
      <c r="AE390" s="1">
        <v>0</v>
      </c>
      <c r="AF390" s="1">
        <v>30513</v>
      </c>
      <c r="AG390" s="1">
        <v>0</v>
      </c>
      <c r="AH390" s="1">
        <v>16701</v>
      </c>
      <c r="AI390" s="1">
        <v>0</v>
      </c>
      <c r="AJ390" s="1">
        <v>30422.000000000004</v>
      </c>
      <c r="AK390" s="1">
        <v>0</v>
      </c>
      <c r="AL390" s="1">
        <v>15015</v>
      </c>
      <c r="AM390" s="1">
        <v>0</v>
      </c>
      <c r="AN390" s="1">
        <v>27986</v>
      </c>
      <c r="AO390" s="1">
        <v>0</v>
      </c>
      <c r="AP390" s="1">
        <v>13787</v>
      </c>
      <c r="AQ390" s="1">
        <v>0</v>
      </c>
      <c r="AR390" s="1">
        <v>26108</v>
      </c>
      <c r="AS390" s="1">
        <v>0</v>
      </c>
      <c r="AT390" s="1">
        <v>14076</v>
      </c>
    </row>
    <row r="391" spans="2:46">
      <c r="C391" s="268" t="s">
        <v>348</v>
      </c>
      <c r="Z391" s="1">
        <v>14950</v>
      </c>
      <c r="AA391" s="1">
        <v>0</v>
      </c>
      <c r="AB391" s="1">
        <v>26117</v>
      </c>
      <c r="AC391" s="1">
        <v>0</v>
      </c>
      <c r="AD391" s="1">
        <v>17077</v>
      </c>
      <c r="AE391" s="1">
        <v>0</v>
      </c>
      <c r="AF391" s="1">
        <v>29486</v>
      </c>
      <c r="AG391" s="1">
        <v>0</v>
      </c>
      <c r="AH391" s="1">
        <v>19685</v>
      </c>
      <c r="AI391" s="1">
        <v>0</v>
      </c>
      <c r="AJ391" s="1">
        <v>30474</v>
      </c>
      <c r="AK391" s="1">
        <v>0</v>
      </c>
      <c r="AL391" s="1">
        <v>15197</v>
      </c>
      <c r="AM391" s="1">
        <v>0</v>
      </c>
      <c r="AN391" s="1">
        <v>26791.000000000004</v>
      </c>
      <c r="AO391" s="1">
        <v>0</v>
      </c>
      <c r="AP391" s="1">
        <v>16109</v>
      </c>
      <c r="AQ391" s="1">
        <v>0</v>
      </c>
      <c r="AR391" s="1">
        <v>25024</v>
      </c>
      <c r="AS391" s="1">
        <v>0</v>
      </c>
      <c r="AT391" s="1">
        <v>14729</v>
      </c>
    </row>
    <row r="392" spans="2:46">
      <c r="C392" s="268" t="s">
        <v>349</v>
      </c>
      <c r="Z392" s="1">
        <v>1463</v>
      </c>
      <c r="AA392" s="1">
        <v>0</v>
      </c>
      <c r="AB392" s="1">
        <v>2848</v>
      </c>
      <c r="AC392" s="1">
        <v>0</v>
      </c>
      <c r="AD392" s="1">
        <v>2812</v>
      </c>
      <c r="AE392" s="1">
        <v>0</v>
      </c>
      <c r="AF392" s="1">
        <v>4357</v>
      </c>
      <c r="AG392" s="1">
        <v>0</v>
      </c>
      <c r="AH392" s="1">
        <v>2841</v>
      </c>
      <c r="AI392" s="1">
        <v>0</v>
      </c>
      <c r="AJ392" s="1">
        <v>4614</v>
      </c>
      <c r="AK392" s="1">
        <v>0</v>
      </c>
      <c r="AL392" s="1">
        <v>2702</v>
      </c>
      <c r="AM392" s="1">
        <v>0</v>
      </c>
      <c r="AN392" s="1">
        <v>4687</v>
      </c>
      <c r="AO392" s="1">
        <v>0</v>
      </c>
      <c r="AP392" s="1">
        <v>3195</v>
      </c>
      <c r="AQ392" s="1">
        <v>0</v>
      </c>
      <c r="AR392" s="1">
        <v>5950</v>
      </c>
      <c r="AS392" s="1">
        <v>0</v>
      </c>
      <c r="AT392" s="1">
        <v>4290</v>
      </c>
    </row>
    <row r="393" spans="2:46">
      <c r="C393" s="268" t="s">
        <v>350</v>
      </c>
      <c r="Z393" s="1">
        <v>894.99999999999989</v>
      </c>
      <c r="AA393" s="1">
        <v>0</v>
      </c>
      <c r="AB393" s="1">
        <v>1623</v>
      </c>
      <c r="AC393" s="1">
        <v>0</v>
      </c>
      <c r="AD393" s="1">
        <v>1003.9999999999999</v>
      </c>
      <c r="AE393" s="1">
        <v>0</v>
      </c>
      <c r="AF393" s="1">
        <v>1857</v>
      </c>
      <c r="AG393" s="1">
        <v>0</v>
      </c>
      <c r="AH393" s="1">
        <v>1162</v>
      </c>
      <c r="AI393" s="1">
        <v>0</v>
      </c>
      <c r="AJ393" s="1">
        <v>2019.0000000000002</v>
      </c>
      <c r="AK393" s="1">
        <v>0</v>
      </c>
      <c r="AL393" s="1">
        <v>1147</v>
      </c>
      <c r="AM393" s="1">
        <v>0</v>
      </c>
      <c r="AN393" s="1">
        <v>1979</v>
      </c>
      <c r="AO393" s="1">
        <v>0</v>
      </c>
      <c r="AP393" s="1">
        <v>1105</v>
      </c>
      <c r="AQ393" s="1">
        <v>0</v>
      </c>
      <c r="AR393" s="1">
        <v>1907</v>
      </c>
      <c r="AS393" s="1">
        <v>0</v>
      </c>
      <c r="AT393" s="1">
        <v>1088</v>
      </c>
    </row>
    <row r="394" spans="2:46">
      <c r="C394" s="268" t="s">
        <v>351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</row>
    <row r="395" spans="2:46">
      <c r="C395" s="268" t="s">
        <v>352</v>
      </c>
      <c r="Z395" s="1">
        <v>2806</v>
      </c>
      <c r="AA395" s="1">
        <v>0</v>
      </c>
      <c r="AB395" s="1">
        <v>5974</v>
      </c>
      <c r="AC395" s="1">
        <v>0</v>
      </c>
      <c r="AD395" s="1">
        <v>3738.0000000000005</v>
      </c>
      <c r="AE395" s="1">
        <v>0</v>
      </c>
      <c r="AF395" s="1">
        <v>6893.0000000000009</v>
      </c>
      <c r="AG395" s="1">
        <v>0</v>
      </c>
      <c r="AH395" s="1">
        <v>3532</v>
      </c>
      <c r="AI395" s="1">
        <v>0</v>
      </c>
      <c r="AJ395" s="1">
        <v>5923</v>
      </c>
      <c r="AK395" s="1">
        <v>0</v>
      </c>
      <c r="AL395" s="1">
        <v>2732</v>
      </c>
      <c r="AM395" s="1">
        <v>0</v>
      </c>
      <c r="AN395" s="1">
        <v>5544</v>
      </c>
      <c r="AO395" s="1">
        <v>0</v>
      </c>
      <c r="AP395" s="1">
        <v>3965</v>
      </c>
      <c r="AQ395" s="1">
        <v>0</v>
      </c>
      <c r="AR395" s="1">
        <v>6893.0000000000009</v>
      </c>
      <c r="AS395" s="1">
        <v>0</v>
      </c>
      <c r="AT395" s="1">
        <v>3486.9999999999995</v>
      </c>
    </row>
    <row r="396" spans="2:46">
      <c r="C396" s="268" t="s">
        <v>353</v>
      </c>
      <c r="Z396" s="1">
        <v>755</v>
      </c>
      <c r="AA396" s="1">
        <v>0</v>
      </c>
      <c r="AB396" s="1">
        <v>1548</v>
      </c>
      <c r="AC396" s="1">
        <v>0</v>
      </c>
      <c r="AD396" s="1">
        <v>1180</v>
      </c>
      <c r="AE396" s="1">
        <v>0</v>
      </c>
      <c r="AF396" s="1">
        <v>2069</v>
      </c>
      <c r="AG396" s="1">
        <v>0</v>
      </c>
      <c r="AH396" s="1">
        <v>1440</v>
      </c>
      <c r="AI396" s="1">
        <v>0</v>
      </c>
      <c r="AJ396" s="1">
        <v>2488</v>
      </c>
      <c r="AK396" s="1">
        <v>0</v>
      </c>
      <c r="AL396" s="1">
        <v>1567</v>
      </c>
      <c r="AM396" s="1">
        <v>0</v>
      </c>
      <c r="AN396" s="1">
        <v>2784</v>
      </c>
      <c r="AO396" s="1">
        <v>0</v>
      </c>
      <c r="AP396" s="1">
        <v>1643</v>
      </c>
      <c r="AQ396" s="1">
        <v>0</v>
      </c>
      <c r="AR396" s="1">
        <v>3097</v>
      </c>
      <c r="AS396" s="1">
        <v>0</v>
      </c>
      <c r="AT396" s="1">
        <v>1416</v>
      </c>
    </row>
    <row r="397" spans="2:46" s="32" customFormat="1" ht="13.5" thickBot="1">
      <c r="C397" s="275"/>
    </row>
    <row r="398" spans="2:46" ht="13.5" thickTop="1"/>
    <row r="399" spans="2:46" ht="13.5">
      <c r="B399" s="269" t="s">
        <v>368</v>
      </c>
    </row>
    <row r="400" spans="2:46">
      <c r="C400" s="273" t="s">
        <v>354</v>
      </c>
      <c r="AL400" s="1" t="s">
        <v>370</v>
      </c>
      <c r="AN400" s="1" t="s">
        <v>371</v>
      </c>
      <c r="AP400" s="1" t="s">
        <v>31</v>
      </c>
      <c r="AR400" s="1" t="s">
        <v>372</v>
      </c>
      <c r="AT400" s="1" t="s">
        <v>32</v>
      </c>
    </row>
    <row r="401" spans="3:46">
      <c r="C401" s="273" t="s">
        <v>355</v>
      </c>
      <c r="AL401" s="29">
        <v>0.71316159571913695</v>
      </c>
      <c r="AN401" s="29">
        <v>0.70722166971216316</v>
      </c>
      <c r="AO401" s="29"/>
      <c r="AP401" s="29">
        <v>0.68504508789863061</v>
      </c>
      <c r="AR401" s="29">
        <v>0.68001591954313434</v>
      </c>
      <c r="AT401" s="29">
        <v>0.66461337674165133</v>
      </c>
    </row>
    <row r="402" spans="3:46">
      <c r="C402" s="274" t="s">
        <v>356</v>
      </c>
      <c r="AL402" s="29">
        <v>0.18903486204964612</v>
      </c>
      <c r="AN402" s="29">
        <v>0.19595906760773082</v>
      </c>
      <c r="AO402" s="29"/>
      <c r="AP402" s="29">
        <v>0.22183397937393098</v>
      </c>
      <c r="AR402" s="29">
        <v>0.22400818719361196</v>
      </c>
      <c r="AT402" s="29">
        <v>0.21734516066575357</v>
      </c>
    </row>
    <row r="403" spans="3:46">
      <c r="C403" s="273" t="s">
        <v>357</v>
      </c>
      <c r="AL403" s="29">
        <v>5.6113150161790096E-2</v>
      </c>
      <c r="AN403" s="29">
        <v>5.4907264341077268E-2</v>
      </c>
      <c r="AO403" s="29"/>
      <c r="AP403" s="29">
        <v>5.4980922404283095E-2</v>
      </c>
      <c r="AR403" s="29">
        <v>5.6448678425228681E-2</v>
      </c>
      <c r="AT403" s="29">
        <v>5.5020520947620791E-2</v>
      </c>
    </row>
    <row r="404" spans="3:46">
      <c r="C404" s="273" t="s">
        <v>358</v>
      </c>
      <c r="AL404" s="29">
        <v>4.1690392069426818E-2</v>
      </c>
      <c r="AN404" s="29">
        <v>4.1911998339028582E-2</v>
      </c>
      <c r="AO404" s="29"/>
      <c r="AP404" s="29">
        <v>3.8140010323155241E-2</v>
      </c>
      <c r="AR404" s="29">
        <v>3.9527214838024967E-2</v>
      </c>
      <c r="AT404" s="29">
        <v>6.302094164497446E-2</v>
      </c>
    </row>
    <row r="405" spans="3:46">
      <c r="C405" s="271"/>
      <c r="AL405" s="29">
        <v>1</v>
      </c>
      <c r="AN405" s="29">
        <v>0.99999999999999989</v>
      </c>
      <c r="AO405" s="29"/>
      <c r="AP405" s="29">
        <v>1</v>
      </c>
      <c r="AR405" s="29">
        <v>1</v>
      </c>
      <c r="AT405" s="29">
        <v>1.0000000000000002</v>
      </c>
    </row>
    <row r="406" spans="3:46">
      <c r="C406" s="271"/>
    </row>
    <row r="407" spans="3:46">
      <c r="C407" s="273" t="s">
        <v>359</v>
      </c>
      <c r="AL407" s="1" t="s">
        <v>370</v>
      </c>
      <c r="AN407" s="1" t="s">
        <v>371</v>
      </c>
      <c r="AP407" s="1" t="s">
        <v>31</v>
      </c>
      <c r="AR407" s="1" t="s">
        <v>372</v>
      </c>
      <c r="AT407" s="1" t="s">
        <v>32</v>
      </c>
    </row>
    <row r="408" spans="3:46">
      <c r="C408" s="273" t="s">
        <v>360</v>
      </c>
      <c r="AL408" s="29">
        <v>0.33148951130903553</v>
      </c>
      <c r="AN408" s="29">
        <v>0.3353436011628626</v>
      </c>
      <c r="AO408" s="29"/>
      <c r="AP408" s="29">
        <v>0.35404554263565891</v>
      </c>
      <c r="AR408" s="29">
        <v>0.35252012579380015</v>
      </c>
      <c r="AT408" s="29">
        <v>0.3222875342497834</v>
      </c>
    </row>
    <row r="409" spans="3:46">
      <c r="C409" s="273" t="s">
        <v>361</v>
      </c>
      <c r="AL409" s="29">
        <v>0.21896167819055434</v>
      </c>
      <c r="AN409" s="29">
        <v>0.23309210119378979</v>
      </c>
      <c r="AO409" s="29"/>
      <c r="AP409" s="29">
        <v>0.20766164552501762</v>
      </c>
      <c r="AR409" s="29">
        <v>0.22869944267032552</v>
      </c>
      <c r="AT409" s="29">
        <v>0.22004168520643544</v>
      </c>
    </row>
    <row r="410" spans="3:46">
      <c r="C410" s="273" t="s">
        <v>362</v>
      </c>
      <c r="AL410" s="29">
        <v>0.17596390484003283</v>
      </c>
      <c r="AN410" s="29">
        <v>0.17310570916063586</v>
      </c>
      <c r="AO410" s="29"/>
      <c r="AP410" s="29">
        <v>0.15181245595489781</v>
      </c>
      <c r="AR410" s="29">
        <v>0.15850504510849106</v>
      </c>
      <c r="AT410" s="29">
        <v>0.16482049600711926</v>
      </c>
    </row>
    <row r="411" spans="3:46">
      <c r="C411" s="273" t="s">
        <v>363</v>
      </c>
      <c r="AL411" s="29">
        <v>0.17809680065627564</v>
      </c>
      <c r="AN411" s="29">
        <v>0.16571410898744357</v>
      </c>
      <c r="AO411" s="29"/>
      <c r="AP411" s="29">
        <v>0.17738063777307964</v>
      </c>
      <c r="AR411" s="29">
        <v>0.15192394089148464</v>
      </c>
      <c r="AT411" s="29">
        <v>0.1724666869628346</v>
      </c>
    </row>
    <row r="412" spans="3:46">
      <c r="C412" s="273" t="s">
        <v>364</v>
      </c>
      <c r="AL412" s="29">
        <v>3.1665299425758818E-2</v>
      </c>
      <c r="AN412" s="29">
        <v>2.8991154821550069E-2</v>
      </c>
      <c r="AO412" s="29"/>
      <c r="AP412" s="29">
        <v>3.5181025369978858E-2</v>
      </c>
      <c r="AR412" s="29">
        <v>3.6123219641317678E-2</v>
      </c>
      <c r="AT412" s="29">
        <v>5.0233015620243085E-2</v>
      </c>
    </row>
    <row r="413" spans="3:46">
      <c r="C413" s="273" t="s">
        <v>365</v>
      </c>
      <c r="AL413" s="29">
        <v>1.3441931325442401E-2</v>
      </c>
      <c r="AN413" s="29">
        <v>1.2240984721964495E-2</v>
      </c>
      <c r="AO413" s="29"/>
      <c r="AP413" s="29">
        <v>1.2167459478505992E-2</v>
      </c>
      <c r="AR413" s="29">
        <v>1.1577643673276102E-2</v>
      </c>
      <c r="AT413" s="29">
        <v>1.2739748483642071E-2</v>
      </c>
    </row>
    <row r="414" spans="3:46">
      <c r="C414" s="273" t="s">
        <v>366</v>
      </c>
      <c r="AL414" s="29">
        <v>3.201687565920544E-2</v>
      </c>
      <c r="AN414" s="29">
        <v>3.4292076452031917E-2</v>
      </c>
      <c r="AO414" s="29"/>
      <c r="AP414" s="29">
        <v>4.3659707540521495E-2</v>
      </c>
      <c r="AR414" s="29">
        <v>4.1848294619765171E-2</v>
      </c>
      <c r="AT414" s="29">
        <v>4.0830425516966813E-2</v>
      </c>
    </row>
    <row r="415" spans="3:46">
      <c r="C415" s="273" t="s">
        <v>367</v>
      </c>
      <c r="AL415" s="29">
        <v>1.8363998593695068E-2</v>
      </c>
      <c r="AN415" s="29">
        <v>1.7220263499721656E-2</v>
      </c>
      <c r="AO415" s="29"/>
      <c r="AP415" s="29">
        <v>1.8091525722339675E-2</v>
      </c>
      <c r="AR415" s="29">
        <v>1.8802287601539635E-2</v>
      </c>
      <c r="AT415" s="29">
        <v>1.6580407952975339E-2</v>
      </c>
    </row>
    <row r="417" spans="2:46" s="32" customFormat="1" ht="13.5" thickBot="1"/>
    <row r="418" spans="2:46" ht="13.5" thickTop="1"/>
    <row r="419" spans="2:46" ht="13.5">
      <c r="B419" s="269" t="s">
        <v>373</v>
      </c>
      <c r="AO419" s="282" t="s">
        <v>384</v>
      </c>
      <c r="AP419" s="283" t="s">
        <v>385</v>
      </c>
      <c r="AQ419" s="283" t="s">
        <v>386</v>
      </c>
      <c r="AR419" s="283" t="s">
        <v>387</v>
      </c>
      <c r="AS419" s="282" t="s">
        <v>388</v>
      </c>
      <c r="AT419" s="284" t="s">
        <v>389</v>
      </c>
    </row>
    <row r="420" spans="2:46">
      <c r="C420" s="276" t="s">
        <v>377</v>
      </c>
      <c r="AO420" s="29">
        <v>0.1206225905825371</v>
      </c>
      <c r="AP420" s="29">
        <v>-0.15528472476520083</v>
      </c>
      <c r="AQ420" s="29">
        <v>-2.2450711621006092E-2</v>
      </c>
      <c r="AR420" s="29">
        <v>-1.2410683056013561E-2</v>
      </c>
      <c r="AS420" s="29">
        <v>0.19863771763946936</v>
      </c>
      <c r="AT420" s="29">
        <v>-8.9165017807676938E-2</v>
      </c>
    </row>
    <row r="421" spans="2:46">
      <c r="C421" s="276" t="s">
        <v>378</v>
      </c>
      <c r="AO421" s="29">
        <v>-7.1230906333547117E-2</v>
      </c>
      <c r="AP421" s="29">
        <v>-2.8112111775102977E-2</v>
      </c>
      <c r="AQ421" s="29">
        <v>1.3925694985710502E-2</v>
      </c>
      <c r="AR421" s="29">
        <v>2.9125881890705418E-2</v>
      </c>
      <c r="AS421" s="29">
        <v>1.2299980081003969E-2</v>
      </c>
      <c r="AT421" s="29">
        <v>5.7243584487988608E-2</v>
      </c>
    </row>
    <row r="422" spans="2:46">
      <c r="C422" s="276" t="s">
        <v>379</v>
      </c>
      <c r="AO422" s="29">
        <v>0.66483358094773526</v>
      </c>
      <c r="AP422" s="29">
        <v>-0.35653112055301783</v>
      </c>
      <c r="AQ422" s="29">
        <v>-0.10939537579433234</v>
      </c>
      <c r="AR422" s="29">
        <v>-0.12543578301492131</v>
      </c>
      <c r="AS422" s="29">
        <v>0.79529086608732635</v>
      </c>
      <c r="AT422" s="29">
        <v>-0.35350455184664276</v>
      </c>
    </row>
    <row r="423" spans="2:46">
      <c r="C423" s="276" t="s">
        <v>380</v>
      </c>
      <c r="AO423" s="29">
        <v>0.35013040238450088</v>
      </c>
      <c r="AP423" s="29">
        <v>-0.1208462688283316</v>
      </c>
      <c r="AQ423" s="29">
        <v>-0.16209782893015967</v>
      </c>
      <c r="AR423" s="29">
        <v>-2.5223987762619804E-2</v>
      </c>
      <c r="AS423" s="29">
        <v>0.31170536429143314</v>
      </c>
      <c r="AT423" s="29">
        <v>-0.12808242589970198</v>
      </c>
    </row>
    <row r="424" spans="2:46">
      <c r="C424" s="277" t="s">
        <v>381</v>
      </c>
      <c r="AO424" s="29">
        <v>1.213447384125721E-2</v>
      </c>
      <c r="AP424" s="29">
        <v>-0.67659198113207553</v>
      </c>
      <c r="AQ424" s="29">
        <v>-0.65633546034639922</v>
      </c>
      <c r="AR424" s="29">
        <v>1.4058355437665782</v>
      </c>
      <c r="AS424" s="29">
        <v>-0.32414553472987873</v>
      </c>
      <c r="AT424" s="29">
        <v>0.12506797172376283</v>
      </c>
    </row>
    <row r="425" spans="2:46">
      <c r="C425" s="276" t="s">
        <v>382</v>
      </c>
      <c r="AO425" s="29">
        <v>-0.33963654223968576</v>
      </c>
      <c r="AP425" s="29">
        <v>4.3723104712320104E-2</v>
      </c>
      <c r="AQ425" s="29">
        <v>2.5272320065153231E-2</v>
      </c>
      <c r="AR425" s="29">
        <v>0.43807868933846339</v>
      </c>
      <c r="AS425" s="29">
        <v>-0.36809763002088625</v>
      </c>
      <c r="AT425" s="29">
        <v>7.8534746503496455E-2</v>
      </c>
    </row>
    <row r="426" spans="2:46">
      <c r="C426" s="277" t="s">
        <v>383</v>
      </c>
      <c r="AO426" s="29">
        <v>0.35026187466136882</v>
      </c>
      <c r="AP426" s="29">
        <v>9.2156652934567429E-3</v>
      </c>
      <c r="AQ426" s="29">
        <v>-3.8142949915841662E-2</v>
      </c>
      <c r="AR426" s="29">
        <v>-0.23586634516017901</v>
      </c>
      <c r="AS426" s="29">
        <v>0.36657229925888513</v>
      </c>
      <c r="AT426" s="29">
        <v>-0.99404903280289236</v>
      </c>
    </row>
    <row r="427" spans="2:46" s="32" customFormat="1" ht="13.5" thickBot="1"/>
    <row r="428" spans="2:46" ht="13.5" thickTop="1"/>
    <row r="429" spans="2:46" ht="13.5">
      <c r="B429" s="269" t="s">
        <v>390</v>
      </c>
    </row>
    <row r="430" spans="2:46">
      <c r="AO430" s="290" t="s">
        <v>400</v>
      </c>
      <c r="AP430" s="290" t="s">
        <v>401</v>
      </c>
      <c r="AQ430" s="290" t="s">
        <v>402</v>
      </c>
      <c r="AR430" s="291" t="s">
        <v>403</v>
      </c>
      <c r="AS430" s="291" t="s">
        <v>404</v>
      </c>
      <c r="AT430" s="277" t="s">
        <v>405</v>
      </c>
    </row>
    <row r="431" spans="2:46">
      <c r="C431" s="277" t="s">
        <v>391</v>
      </c>
      <c r="AO431" s="292">
        <v>7.0240224327128953E-2</v>
      </c>
      <c r="AP431" s="293">
        <v>-6.4525525765658731E-2</v>
      </c>
      <c r="AQ431" s="293">
        <v>-4.9184611547278267E-2</v>
      </c>
      <c r="AR431" s="294">
        <v>-8.6129269039816436E-2</v>
      </c>
      <c r="AS431" s="294">
        <v>-2.2507723491275944E-2</v>
      </c>
      <c r="AT431" s="294">
        <v>5.4005043320043411E-2</v>
      </c>
    </row>
    <row r="432" spans="2:46">
      <c r="C432" s="288" t="s">
        <v>393</v>
      </c>
      <c r="AO432" s="279">
        <v>-5.1667025853467718E-2</v>
      </c>
      <c r="AP432" s="278">
        <v>-8.9382038421500831E-2</v>
      </c>
      <c r="AQ432" s="278">
        <v>-8.4312283939995902E-2</v>
      </c>
      <c r="AR432" s="295">
        <v>-5.8113537937180437E-2</v>
      </c>
      <c r="AS432" s="295">
        <v>2.6597087787223472E-2</v>
      </c>
      <c r="AT432" s="295">
        <v>0.11675759937646113</v>
      </c>
    </row>
    <row r="433" spans="2:46">
      <c r="C433" s="286" t="s">
        <v>394</v>
      </c>
      <c r="AO433" s="279">
        <v>0.34355147545677411</v>
      </c>
      <c r="AP433" s="278">
        <v>7.6645813481346359E-4</v>
      </c>
      <c r="AQ433" s="278">
        <v>6.1636399526253438E-2</v>
      </c>
      <c r="AR433" s="295">
        <v>-0.16559859857640213</v>
      </c>
      <c r="AS433" s="295">
        <v>-0.10021444078903585</v>
      </c>
      <c r="AT433" s="295">
        <v>-9.5982281467987485E-2</v>
      </c>
    </row>
    <row r="434" spans="2:46">
      <c r="C434" s="286" t="s">
        <v>395</v>
      </c>
      <c r="AO434" s="279">
        <v>0.16863746304756777</v>
      </c>
      <c r="AP434" s="278">
        <v>-4.2094713104485093E-2</v>
      </c>
      <c r="AQ434" s="278">
        <v>-5.9595455479552584E-2</v>
      </c>
      <c r="AR434" s="295">
        <v>-3.0520367610531451E-2</v>
      </c>
      <c r="AS434" s="295">
        <v>-5.8111992641140753E-2</v>
      </c>
      <c r="AT434" s="295">
        <v>-6.586450431598212E-2</v>
      </c>
    </row>
    <row r="435" spans="2:46">
      <c r="C435" s="287" t="s">
        <v>396</v>
      </c>
      <c r="AO435" s="292">
        <v>-5.6029684601113128E-2</v>
      </c>
      <c r="AP435" s="293">
        <v>-0.69771286855883163</v>
      </c>
      <c r="AQ435" s="293">
        <v>-0.89329181998301721</v>
      </c>
      <c r="AR435" s="294">
        <v>-0.72936144817982895</v>
      </c>
      <c r="AS435" s="294">
        <v>-0.81928066037735847</v>
      </c>
      <c r="AT435" s="294">
        <v>-0.37131570951078696</v>
      </c>
    </row>
    <row r="436" spans="2:46">
      <c r="C436" s="285" t="s">
        <v>397</v>
      </c>
      <c r="AO436" s="296">
        <v>-8.6113817712586416E-3</v>
      </c>
      <c r="AP436" s="281">
        <v>-5.4958270197464909E-2</v>
      </c>
      <c r="AQ436" s="281">
        <v>-2.374893977947401E-2</v>
      </c>
      <c r="AR436" s="297">
        <v>1.6225792871175981E-2</v>
      </c>
      <c r="AS436" s="297">
        <v>-2.7572650480794714E-2</v>
      </c>
      <c r="AT436" s="297">
        <v>4.8610404153517361E-3</v>
      </c>
    </row>
    <row r="437" spans="2:46">
      <c r="C437" s="282" t="s">
        <v>398</v>
      </c>
      <c r="AO437" s="280">
        <v>5.9200258328400146E-3</v>
      </c>
      <c r="AP437" s="298">
        <v>1.0120888389091753E-2</v>
      </c>
      <c r="AQ437" s="298">
        <v>-2.2683530382182626E-3</v>
      </c>
      <c r="AR437" s="299">
        <v>1.5712479682139513E-3</v>
      </c>
      <c r="AS437" s="299">
        <v>1.3669680594938782E-2</v>
      </c>
      <c r="AT437" s="299">
        <v>-0.9940227691410547</v>
      </c>
    </row>
    <row r="438" spans="2:46">
      <c r="C438" s="289" t="s">
        <v>399</v>
      </c>
    </row>
    <row r="439" spans="2:46" s="32" customFormat="1" ht="13.5" thickBot="1">
      <c r="C439" s="303"/>
    </row>
    <row r="440" spans="2:46" ht="13.5" thickTop="1"/>
    <row r="441" spans="2:46" ht="13.5">
      <c r="B441" s="269" t="s">
        <v>406</v>
      </c>
    </row>
    <row r="442" spans="2:46">
      <c r="C442" s="300" t="s">
        <v>407</v>
      </c>
      <c r="AB442" s="302">
        <v>536945</v>
      </c>
      <c r="AF442" s="302">
        <v>589637</v>
      </c>
      <c r="AJ442" s="302">
        <v>658892</v>
      </c>
      <c r="AN442" s="302">
        <v>697647</v>
      </c>
      <c r="AP442" s="302">
        <v>357670</v>
      </c>
      <c r="AR442" s="302">
        <v>675891</v>
      </c>
      <c r="AS442" s="302">
        <v>189525</v>
      </c>
      <c r="AT442" s="302">
        <v>362151</v>
      </c>
    </row>
    <row r="443" spans="2:46">
      <c r="C443" s="276" t="s">
        <v>408</v>
      </c>
      <c r="AB443" s="302">
        <v>417828</v>
      </c>
      <c r="AF443" s="302">
        <v>443335.00000000006</v>
      </c>
      <c r="AJ443" s="302">
        <v>493522</v>
      </c>
      <c r="AN443" s="302">
        <v>507867</v>
      </c>
      <c r="AP443" s="302">
        <v>234280.00000000003</v>
      </c>
      <c r="AR443" s="302">
        <v>471846</v>
      </c>
      <c r="AS443" s="302">
        <v>121970</v>
      </c>
      <c r="AT443" s="302">
        <v>250921.99999999997</v>
      </c>
    </row>
    <row r="444" spans="2:46">
      <c r="C444" s="276" t="s">
        <v>374</v>
      </c>
      <c r="AB444" s="302">
        <v>119117</v>
      </c>
      <c r="AF444" s="302">
        <v>146301.99999999994</v>
      </c>
      <c r="AJ444" s="302">
        <v>165369.99999999997</v>
      </c>
      <c r="AN444" s="302">
        <v>189780.00000000003</v>
      </c>
      <c r="AP444" s="302">
        <v>123389.99999999997</v>
      </c>
      <c r="AR444" s="302">
        <v>204044.99999999997</v>
      </c>
      <c r="AS444" s="302">
        <v>67555</v>
      </c>
      <c r="AT444" s="302">
        <v>111229.00000000004</v>
      </c>
    </row>
    <row r="445" spans="2:46">
      <c r="C445" s="320" t="s">
        <v>432</v>
      </c>
      <c r="AB445" s="302">
        <v>106064.00000000001</v>
      </c>
      <c r="AF445" s="302">
        <v>122326</v>
      </c>
      <c r="AJ445" s="302">
        <v>132497</v>
      </c>
      <c r="AN445" s="302">
        <v>143391</v>
      </c>
      <c r="AP445" s="302">
        <v>81715</v>
      </c>
      <c r="AR445" s="302">
        <v>144973</v>
      </c>
      <c r="AS445" s="302">
        <v>40958</v>
      </c>
      <c r="AT445" s="302">
        <v>76670</v>
      </c>
    </row>
    <row r="446" spans="2:46">
      <c r="C446" s="277" t="s">
        <v>375</v>
      </c>
      <c r="AB446" s="302">
        <v>153336</v>
      </c>
      <c r="AF446" s="302">
        <v>165280</v>
      </c>
      <c r="AJ446" s="302">
        <v>176261</v>
      </c>
      <c r="AN446" s="302">
        <v>177823</v>
      </c>
      <c r="AP446" s="302">
        <v>76938</v>
      </c>
      <c r="AR446" s="302">
        <v>175156</v>
      </c>
      <c r="AS446" s="302">
        <v>36608</v>
      </c>
      <c r="AT446" s="302">
        <v>76091</v>
      </c>
    </row>
    <row r="447" spans="2:46">
      <c r="C447" s="277" t="s">
        <v>376</v>
      </c>
      <c r="AB447" s="302">
        <v>238532.00000000003</v>
      </c>
      <c r="AF447" s="302">
        <v>262649</v>
      </c>
      <c r="AJ447" s="302">
        <v>275811</v>
      </c>
      <c r="AN447" s="302">
        <v>277131</v>
      </c>
      <c r="AP447" s="302">
        <v>150217</v>
      </c>
      <c r="AR447" s="302">
        <v>278249</v>
      </c>
      <c r="AS447" s="302">
        <v>75786</v>
      </c>
      <c r="AT447" s="302">
        <v>152995</v>
      </c>
    </row>
    <row r="448" spans="2:46" s="32" customFormat="1" ht="13.5" thickBot="1">
      <c r="C448" s="304"/>
      <c r="AB448" s="305"/>
      <c r="AF448" s="305"/>
      <c r="AJ448" s="305"/>
      <c r="AN448" s="305"/>
      <c r="AP448" s="305"/>
      <c r="AR448" s="305"/>
      <c r="AS448" s="305"/>
      <c r="AT448" s="305"/>
    </row>
    <row r="449" spans="1:46" ht="13.5" thickTop="1">
      <c r="AB449" s="302"/>
      <c r="AC449" s="302"/>
      <c r="AD449" s="302"/>
      <c r="AE449" s="302"/>
      <c r="AF449" s="302"/>
      <c r="AG449" s="302"/>
      <c r="AH449" s="302"/>
      <c r="AI449" s="302"/>
    </row>
    <row r="450" spans="1:46" ht="13.5">
      <c r="B450" s="269" t="s">
        <v>414</v>
      </c>
      <c r="AB450" s="302"/>
      <c r="AC450" s="302"/>
      <c r="AD450" s="302"/>
      <c r="AE450" s="302"/>
      <c r="AF450" s="302"/>
      <c r="AG450" s="302"/>
      <c r="AH450" s="302"/>
      <c r="AI450" s="302"/>
    </row>
    <row r="451" spans="1:46">
      <c r="C451" s="277"/>
      <c r="AB451" s="1">
        <v>2012</v>
      </c>
      <c r="AF451" s="1">
        <v>2013</v>
      </c>
      <c r="AJ451" s="1">
        <v>2014</v>
      </c>
      <c r="AN451" s="1">
        <v>2015</v>
      </c>
      <c r="AP451" s="1" t="s">
        <v>31</v>
      </c>
      <c r="AR451" s="1">
        <v>2016</v>
      </c>
      <c r="AS451" s="1" t="s">
        <v>404</v>
      </c>
      <c r="AT451" s="1" t="s">
        <v>32</v>
      </c>
    </row>
    <row r="452" spans="1:46">
      <c r="C452" s="285" t="s">
        <v>411</v>
      </c>
      <c r="AB452" s="29">
        <v>0.77815791189041705</v>
      </c>
      <c r="AF452" s="29">
        <v>0.75187785027059029</v>
      </c>
      <c r="AJ452" s="29">
        <v>0.74901804848138998</v>
      </c>
      <c r="AN452" s="29">
        <v>0.72797130927245435</v>
      </c>
      <c r="AP452" s="29">
        <v>0.65501719462073982</v>
      </c>
      <c r="AR452" s="29">
        <v>0.6981096064306227</v>
      </c>
      <c r="AS452" s="29">
        <v>0.64355625906872449</v>
      </c>
      <c r="AT452" s="29">
        <v>0.69286568309903873</v>
      </c>
    </row>
    <row r="453" spans="1:46">
      <c r="C453" s="286" t="s">
        <v>412</v>
      </c>
      <c r="AB453" s="29">
        <v>0.22184208810958295</v>
      </c>
      <c r="AF453" s="29">
        <v>0.24812214972940971</v>
      </c>
      <c r="AJ453" s="29">
        <v>0.25098195151861002</v>
      </c>
      <c r="AN453" s="29">
        <v>0.27202869072754565</v>
      </c>
      <c r="AP453" s="29">
        <v>0.34498280537926018</v>
      </c>
      <c r="AR453" s="29">
        <v>0.3018903935693773</v>
      </c>
      <c r="AS453" s="29">
        <v>0.35644374093127551</v>
      </c>
      <c r="AT453" s="29">
        <v>0.30713431690096127</v>
      </c>
    </row>
    <row r="454" spans="1:46">
      <c r="C454" s="287" t="s">
        <v>413</v>
      </c>
      <c r="AB454" s="29">
        <v>0.19753233571408621</v>
      </c>
      <c r="AF454" s="29">
        <v>0.20745984393788042</v>
      </c>
      <c r="AJ454" s="29">
        <v>0.20109061879640366</v>
      </c>
      <c r="AN454" s="29">
        <v>0.20553517753247702</v>
      </c>
      <c r="AP454" s="29">
        <v>0.22846478597589959</v>
      </c>
      <c r="AR454" s="29">
        <v>0.21449168578957259</v>
      </c>
      <c r="AS454" s="29">
        <v>0.21610869278459305</v>
      </c>
      <c r="AT454" s="29">
        <v>0.21170727127634606</v>
      </c>
    </row>
    <row r="455" spans="1:46">
      <c r="C455" s="301" t="s">
        <v>410</v>
      </c>
      <c r="AB455" s="29">
        <v>0.28557114788293025</v>
      </c>
      <c r="AF455" s="29">
        <v>0.28030805393827052</v>
      </c>
      <c r="AJ455" s="29">
        <v>0.26751121579864379</v>
      </c>
      <c r="AN455" s="29">
        <v>0.25488965049659784</v>
      </c>
      <c r="AP455" s="29">
        <v>0.21510889926468532</v>
      </c>
      <c r="AR455" s="29">
        <v>0.25914829462147004</v>
      </c>
      <c r="AS455" s="29">
        <v>0.19315657564965044</v>
      </c>
      <c r="AT455" s="29">
        <v>0.21010849065721202</v>
      </c>
    </row>
    <row r="456" spans="1:46" s="32" customFormat="1" ht="13.5" thickBot="1">
      <c r="C456" s="304"/>
      <c r="AB456" s="254"/>
      <c r="AF456" s="254"/>
      <c r="AJ456" s="254"/>
      <c r="AN456" s="254"/>
      <c r="AP456" s="254"/>
      <c r="AR456" s="254"/>
      <c r="AS456" s="254"/>
      <c r="AT456" s="254"/>
    </row>
    <row r="457" spans="1:46" ht="13.5" thickTop="1">
      <c r="AB457" s="302"/>
    </row>
    <row r="458" spans="1:46" ht="13.5">
      <c r="B458" s="269" t="s">
        <v>415</v>
      </c>
    </row>
    <row r="459" spans="1:46" s="73" customFormat="1" ht="13.5">
      <c r="A459" s="98"/>
      <c r="B459" s="312"/>
      <c r="C459" s="310" t="s">
        <v>422</v>
      </c>
      <c r="AB459" s="311">
        <v>0.14510302477871861</v>
      </c>
      <c r="AF459" s="311">
        <v>0.10169633542948833</v>
      </c>
      <c r="AJ459" s="311">
        <v>5.0656931530812084E-2</v>
      </c>
      <c r="AN459" s="311">
        <v>5.1902738466661361E-3</v>
      </c>
      <c r="AR459" s="311">
        <v>4.9906380527149647E-3</v>
      </c>
      <c r="AT459" s="311">
        <v>2.0118680968564145E-2</v>
      </c>
    </row>
    <row r="460" spans="1:46">
      <c r="C460" s="306" t="s">
        <v>416</v>
      </c>
      <c r="AB460" s="309">
        <v>0.23193906564094324</v>
      </c>
      <c r="AF460" s="309">
        <v>0.16553168055161316</v>
      </c>
      <c r="AJ460" s="309">
        <v>0.13141065600298746</v>
      </c>
      <c r="AN460" s="309">
        <v>0.19139483036740282</v>
      </c>
      <c r="AR460" s="309">
        <v>0.11488404083400772</v>
      </c>
      <c r="AT460" s="309">
        <v>0.15450016748775405</v>
      </c>
    </row>
    <row r="461" spans="1:46">
      <c r="C461" s="307" t="s">
        <v>417</v>
      </c>
      <c r="AB461" s="309">
        <v>3.2226541593579017E-2</v>
      </c>
      <c r="AF461" s="309">
        <v>-5.8669670672732273E-2</v>
      </c>
      <c r="AJ461" s="309">
        <v>5.943983740868336E-2</v>
      </c>
      <c r="AN461" s="309">
        <v>-0.13947399471159697</v>
      </c>
      <c r="AR461" s="309">
        <v>-0.24458661897025991</v>
      </c>
      <c r="AT461" s="309">
        <v>-4.4036594845443512E-2</v>
      </c>
    </row>
    <row r="462" spans="1:46">
      <c r="C462" s="307" t="s">
        <v>418</v>
      </c>
      <c r="AB462" s="309">
        <v>3.1984456331406369E-2</v>
      </c>
      <c r="AF462" s="309">
        <v>0.11389201938908464</v>
      </c>
      <c r="AJ462" s="309">
        <v>7.2511550966858712E-2</v>
      </c>
      <c r="AN462" s="309">
        <v>8.8350477403849631E-2</v>
      </c>
      <c r="AR462" s="309">
        <v>5.1364683854241686E-2</v>
      </c>
      <c r="AT462" s="309">
        <v>-8.0720316482582544E-2</v>
      </c>
    </row>
    <row r="463" spans="1:46">
      <c r="C463" s="307" t="s">
        <v>419</v>
      </c>
      <c r="AB463" s="309">
        <v>-0.13806519705437886</v>
      </c>
      <c r="AF463" s="309">
        <v>-0.10098411754108869</v>
      </c>
      <c r="AJ463" s="309">
        <v>-0.14463902040195464</v>
      </c>
      <c r="AN463" s="309">
        <v>-3.169541706782103E-2</v>
      </c>
      <c r="AR463" s="309">
        <v>8.9222958375342068E-2</v>
      </c>
      <c r="AT463" s="309">
        <v>0.1015027612574341</v>
      </c>
    </row>
    <row r="464" spans="1:46">
      <c r="C464" s="307" t="s">
        <v>420</v>
      </c>
      <c r="AB464" s="309">
        <v>-1.2588452589412075E-2</v>
      </c>
      <c r="AF464" s="309">
        <v>-1.9171229748922245E-2</v>
      </c>
      <c r="AJ464" s="309">
        <v>-7.0001711254349439E-2</v>
      </c>
      <c r="AN464" s="309">
        <v>-0.10953866645432632</v>
      </c>
      <c r="AR464" s="309">
        <v>-3.2442748091603053E-3</v>
      </c>
      <c r="AT464" s="309">
        <v>-0.11224245964316053</v>
      </c>
    </row>
    <row r="465" spans="2:46">
      <c r="C465" s="308" t="s">
        <v>421</v>
      </c>
      <c r="AB465" s="309">
        <v>-3.9338914341912733E-4</v>
      </c>
      <c r="AF465" s="309">
        <v>1.0976534515335728E-3</v>
      </c>
      <c r="AJ465" s="309">
        <v>1.935618808586694E-3</v>
      </c>
      <c r="AN465" s="309">
        <v>6.1530443091579014E-3</v>
      </c>
      <c r="AR465" s="309">
        <v>-2.6501512314561428E-3</v>
      </c>
      <c r="AT465" s="309">
        <v>1.1151231945624469E-3</v>
      </c>
    </row>
    <row r="466" spans="2:46" s="32" customFormat="1" ht="13.5" thickBot="1"/>
    <row r="467" spans="2:46" ht="13.5" thickTop="1"/>
    <row r="468" spans="2:46" ht="13.5">
      <c r="B468" s="269" t="s">
        <v>442</v>
      </c>
      <c r="AB468" s="321">
        <v>2012</v>
      </c>
      <c r="AF468" s="321">
        <v>2013</v>
      </c>
      <c r="AJ468" s="321">
        <v>2014</v>
      </c>
      <c r="AN468" s="321">
        <v>2015</v>
      </c>
      <c r="AR468" s="321">
        <v>2016</v>
      </c>
      <c r="AS468" s="321" t="s">
        <v>404</v>
      </c>
      <c r="AT468" s="322" t="s">
        <v>32</v>
      </c>
    </row>
    <row r="469" spans="2:46">
      <c r="C469" s="313" t="s">
        <v>423</v>
      </c>
      <c r="AB469" s="323">
        <v>8583289</v>
      </c>
      <c r="AF469" s="323">
        <v>9681415</v>
      </c>
      <c r="AJ469" s="323">
        <v>10768750</v>
      </c>
      <c r="AN469" s="323">
        <v>11652812</v>
      </c>
      <c r="AR469" s="323">
        <v>12767334</v>
      </c>
      <c r="AS469" s="323">
        <v>13267798.000000002</v>
      </c>
      <c r="AT469" s="324">
        <v>13549396</v>
      </c>
    </row>
    <row r="470" spans="2:46">
      <c r="C470" s="314" t="s">
        <v>424</v>
      </c>
      <c r="AB470" s="325">
        <v>1181029</v>
      </c>
      <c r="AF470" s="325">
        <v>1049887</v>
      </c>
      <c r="AJ470" s="325">
        <v>1251238</v>
      </c>
      <c r="AN470" s="325">
        <v>1680126.0000000002</v>
      </c>
      <c r="AR470" s="325">
        <v>1553100</v>
      </c>
      <c r="AS470" s="325">
        <v>1554511</v>
      </c>
      <c r="AT470" s="326">
        <v>1797897</v>
      </c>
    </row>
    <row r="471" spans="2:46">
      <c r="C471" s="314" t="s">
        <v>425</v>
      </c>
      <c r="AB471" s="325">
        <v>3719172</v>
      </c>
      <c r="AF471" s="325">
        <v>3997756</v>
      </c>
      <c r="AJ471" s="325">
        <v>4101506</v>
      </c>
      <c r="AN471" s="325">
        <v>4657820</v>
      </c>
      <c r="AR471" s="325">
        <v>5189803.9999999991</v>
      </c>
      <c r="AS471" s="325">
        <v>5255339</v>
      </c>
      <c r="AT471" s="326">
        <v>5226171</v>
      </c>
    </row>
    <row r="472" spans="2:46">
      <c r="C472" s="315" t="s">
        <v>426</v>
      </c>
      <c r="AB472" s="327">
        <v>364715</v>
      </c>
      <c r="AF472" s="327">
        <v>324488</v>
      </c>
      <c r="AJ472" s="327">
        <v>331731</v>
      </c>
      <c r="AN472" s="327">
        <v>352143</v>
      </c>
      <c r="AR472" s="327">
        <v>291370</v>
      </c>
      <c r="AS472" s="327">
        <v>409635.00000000006</v>
      </c>
      <c r="AT472" s="328">
        <v>343822</v>
      </c>
    </row>
    <row r="473" spans="2:46">
      <c r="C473" s="316" t="s">
        <v>427</v>
      </c>
      <c r="AB473" s="329">
        <v>4083887.0000000005</v>
      </c>
      <c r="AF473" s="329">
        <v>4322243.9999999991</v>
      </c>
      <c r="AJ473" s="329">
        <v>4433237</v>
      </c>
      <c r="AN473" s="329">
        <v>5009963</v>
      </c>
      <c r="AR473" s="329">
        <v>5481173.9999999991</v>
      </c>
      <c r="AS473" s="329">
        <v>5664974</v>
      </c>
      <c r="AT473" s="330">
        <v>5569993</v>
      </c>
    </row>
    <row r="474" spans="2:46">
      <c r="C474" s="317" t="s">
        <v>428</v>
      </c>
      <c r="AB474" s="323">
        <v>3174943</v>
      </c>
      <c r="AF474" s="323">
        <v>3294007</v>
      </c>
      <c r="AJ474" s="323">
        <v>3523622</v>
      </c>
      <c r="AN474" s="323">
        <v>3059633</v>
      </c>
      <c r="AR474" s="323">
        <v>3350787.9999999995</v>
      </c>
      <c r="AS474" s="323">
        <v>3437830.0000000005</v>
      </c>
      <c r="AT474" s="324">
        <v>3542773.0000000005</v>
      </c>
    </row>
    <row r="475" spans="2:46">
      <c r="C475" s="319" t="s">
        <v>430</v>
      </c>
      <c r="AB475" s="325">
        <v>519069.00000000006</v>
      </c>
      <c r="AF475" s="325">
        <v>570199</v>
      </c>
      <c r="AJ475" s="325">
        <v>633106</v>
      </c>
      <c r="AN475" s="325">
        <v>807246</v>
      </c>
      <c r="AR475" s="325">
        <v>984868.99999999988</v>
      </c>
      <c r="AS475" s="325">
        <v>979823</v>
      </c>
      <c r="AT475" s="326">
        <v>1053987</v>
      </c>
    </row>
    <row r="476" spans="2:46">
      <c r="C476" s="316" t="s">
        <v>429</v>
      </c>
      <c r="AB476" s="331">
        <v>17542217</v>
      </c>
      <c r="AF476" s="331">
        <v>18917752</v>
      </c>
      <c r="AJ476" s="331">
        <v>20609953</v>
      </c>
      <c r="AN476" s="331">
        <v>22209780</v>
      </c>
      <c r="AR476" s="331">
        <v>24137265.000000004</v>
      </c>
      <c r="AS476" s="331">
        <v>24904936.000000007</v>
      </c>
      <c r="AT476" s="332">
        <v>25514046</v>
      </c>
    </row>
    <row r="478" spans="2:46" s="32" customFormat="1" ht="13.5" thickBot="1"/>
    <row r="479" spans="2:46" ht="13.5" thickTop="1"/>
    <row r="480" spans="2:46" ht="13.5">
      <c r="B480" s="269" t="s">
        <v>434</v>
      </c>
      <c r="AB480" s="1">
        <v>2012</v>
      </c>
      <c r="AF480" s="1">
        <v>2013</v>
      </c>
      <c r="AJ480" s="1">
        <v>2014</v>
      </c>
      <c r="AN480" s="1">
        <v>2015</v>
      </c>
      <c r="AR480" s="1">
        <v>2016</v>
      </c>
      <c r="AS480" s="1" t="s">
        <v>404</v>
      </c>
      <c r="AT480" s="1" t="s">
        <v>32</v>
      </c>
    </row>
    <row r="481" spans="2:46">
      <c r="C481" s="316"/>
      <c r="AB481" s="29">
        <v>0.48929328601966338</v>
      </c>
      <c r="AF481" s="29">
        <v>0.51176350128704506</v>
      </c>
      <c r="AJ481" s="29">
        <v>0.52250240454211616</v>
      </c>
      <c r="AN481" s="29">
        <v>0.52467030290259509</v>
      </c>
      <c r="AR481" s="29">
        <v>0.5289470037305386</v>
      </c>
      <c r="AS481" s="29">
        <v>0.53273768701915147</v>
      </c>
      <c r="AT481" s="29">
        <v>0.53105634441515082</v>
      </c>
    </row>
    <row r="482" spans="2:46">
      <c r="C482" s="314" t="s">
        <v>435</v>
      </c>
      <c r="AB482" s="29">
        <v>6.7324956703021077E-2</v>
      </c>
      <c r="AF482" s="29">
        <v>5.5497450225587067E-2</v>
      </c>
      <c r="AJ482" s="29">
        <v>6.0710376195423646E-2</v>
      </c>
      <c r="AN482" s="29">
        <v>7.5648025329381918E-2</v>
      </c>
      <c r="AR482" s="29">
        <v>6.4344489734027441E-2</v>
      </c>
      <c r="AS482" s="29">
        <v>6.241778738158571E-2</v>
      </c>
      <c r="AT482" s="29">
        <v>7.0466949851858071E-2</v>
      </c>
    </row>
    <row r="483" spans="2:46">
      <c r="C483" s="314" t="s">
        <v>436</v>
      </c>
      <c r="AB483" s="29">
        <v>0.21201265495689631</v>
      </c>
      <c r="AF483" s="29">
        <v>0.21132299440229474</v>
      </c>
      <c r="AJ483" s="29">
        <v>0.19900608215846002</v>
      </c>
      <c r="AN483" s="29">
        <v>0.20971932184830283</v>
      </c>
      <c r="AR483" s="29">
        <v>0.21501209851240391</v>
      </c>
      <c r="AS483" s="29">
        <v>0.2110159608520977</v>
      </c>
      <c r="AT483" s="29">
        <v>0.20483505438533739</v>
      </c>
    </row>
    <row r="484" spans="2:46">
      <c r="C484" s="314" t="s">
        <v>437</v>
      </c>
      <c r="AB484" s="29">
        <v>2.0790701654186585E-2</v>
      </c>
      <c r="AF484" s="29">
        <v>1.7152566541732868E-2</v>
      </c>
      <c r="AJ484" s="29">
        <v>1.6095669893085151E-2</v>
      </c>
      <c r="AN484" s="29">
        <v>1.5855312389406826E-2</v>
      </c>
      <c r="AR484" s="29">
        <v>1.207137594089471E-2</v>
      </c>
      <c r="AS484" s="29">
        <v>1.6447944295058615E-2</v>
      </c>
      <c r="AT484" s="29">
        <v>1.347579290246635E-2</v>
      </c>
    </row>
    <row r="485" spans="2:46">
      <c r="C485" s="315" t="s">
        <v>438</v>
      </c>
      <c r="AB485" s="29">
        <v>0.2328033566110829</v>
      </c>
      <c r="AF485" s="29">
        <v>0.2284755609440276</v>
      </c>
      <c r="AJ485" s="29">
        <v>0.21510175205154516</v>
      </c>
      <c r="AN485" s="29">
        <v>0.22557463423770965</v>
      </c>
      <c r="AR485" s="29">
        <v>0.22708347445329863</v>
      </c>
      <c r="AS485" s="29">
        <v>0.22746390514715631</v>
      </c>
      <c r="AT485" s="29">
        <v>0.21831084728780373</v>
      </c>
    </row>
    <row r="486" spans="2:46">
      <c r="C486" s="316" t="s">
        <v>439</v>
      </c>
      <c r="AB486" s="29">
        <v>0.18098869715270313</v>
      </c>
      <c r="AF486" s="29">
        <v>0.17412253844960016</v>
      </c>
      <c r="AJ486" s="29">
        <v>0.17096700802762627</v>
      </c>
      <c r="AN486" s="29">
        <v>0.13776061716955323</v>
      </c>
      <c r="AR486" s="29">
        <v>0.13882219050087072</v>
      </c>
      <c r="AS486" s="29">
        <v>0.13803809815050314</v>
      </c>
      <c r="AT486" s="29">
        <v>0.13885578947376673</v>
      </c>
    </row>
    <row r="487" spans="2:46">
      <c r="C487" s="317" t="s">
        <v>440</v>
      </c>
      <c r="AB487" s="29">
        <v>2.9589703513529683E-2</v>
      </c>
      <c r="AF487" s="29">
        <v>3.0140949093740103E-2</v>
      </c>
      <c r="AJ487" s="29">
        <v>3.071845918328877E-2</v>
      </c>
      <c r="AN487" s="29">
        <v>3.6346420360759989E-2</v>
      </c>
      <c r="AR487" s="29">
        <v>4.080284158126448E-2</v>
      </c>
      <c r="AS487" s="29">
        <v>3.9342522301603171E-2</v>
      </c>
      <c r="AT487" s="29">
        <v>4.1310068971420678E-2</v>
      </c>
    </row>
    <row r="488" spans="2:46">
      <c r="C488" s="334" t="s">
        <v>441</v>
      </c>
    </row>
    <row r="490" spans="2:46" s="32" customFormat="1" ht="13.5" thickBot="1"/>
    <row r="491" spans="2:46" ht="13.5" thickTop="1"/>
    <row r="492" spans="2:46" ht="13.5">
      <c r="B492" s="269" t="s">
        <v>443</v>
      </c>
    </row>
    <row r="493" spans="2:46">
      <c r="AB493" s="1">
        <v>2012</v>
      </c>
      <c r="AF493" s="1">
        <v>2013</v>
      </c>
      <c r="AJ493" s="1">
        <v>2014</v>
      </c>
      <c r="AN493" s="1">
        <v>2015</v>
      </c>
      <c r="AR493" s="1">
        <v>2016</v>
      </c>
      <c r="AS493" s="1" t="s">
        <v>404</v>
      </c>
      <c r="AT493" s="1" t="s">
        <v>32</v>
      </c>
    </row>
    <row r="494" spans="2:46">
      <c r="C494" s="318" t="s">
        <v>444</v>
      </c>
      <c r="AB494" s="1">
        <v>13642910</v>
      </c>
      <c r="AF494" s="1">
        <v>14620825</v>
      </c>
      <c r="AJ494" s="1">
        <v>15556601</v>
      </c>
      <c r="AN494" s="1">
        <v>16281939.000000002</v>
      </c>
      <c r="AR494" s="1">
        <v>17825302</v>
      </c>
      <c r="AS494" s="1">
        <v>18565009</v>
      </c>
      <c r="AT494" s="1">
        <v>19021171</v>
      </c>
    </row>
    <row r="495" spans="2:46">
      <c r="C495" s="318" t="s">
        <v>445</v>
      </c>
      <c r="AB495" s="1">
        <v>1724568.9999999998</v>
      </c>
      <c r="AF495" s="1">
        <v>1568559</v>
      </c>
      <c r="AJ495" s="1">
        <v>1920196</v>
      </c>
      <c r="AN495" s="1">
        <v>2603051</v>
      </c>
      <c r="AR495" s="1">
        <v>2606105</v>
      </c>
      <c r="AS495" s="1">
        <v>2545150</v>
      </c>
      <c r="AT495" s="1">
        <v>2496970</v>
      </c>
    </row>
    <row r="496" spans="2:46">
      <c r="C496" s="318" t="s">
        <v>446</v>
      </c>
      <c r="AB496" s="1">
        <v>232186</v>
      </c>
      <c r="AF496" s="1">
        <v>253017.99999999997</v>
      </c>
      <c r="AJ496" s="1">
        <v>279590</v>
      </c>
      <c r="AN496" s="1">
        <v>306622</v>
      </c>
      <c r="AR496" s="1">
        <v>357937</v>
      </c>
      <c r="AS496" s="1">
        <v>374569</v>
      </c>
      <c r="AT496" s="1">
        <v>413016</v>
      </c>
    </row>
    <row r="497" spans="2:46">
      <c r="C497" s="318" t="s">
        <v>447</v>
      </c>
      <c r="AB497" s="1">
        <v>1133</v>
      </c>
      <c r="AF497" s="1">
        <v>724</v>
      </c>
      <c r="AJ497" s="1">
        <v>631</v>
      </c>
      <c r="AN497" s="1">
        <v>210</v>
      </c>
      <c r="AR497" s="1">
        <v>545</v>
      </c>
      <c r="AS497" s="1">
        <v>534</v>
      </c>
      <c r="AT497" s="1">
        <v>511.00000000000006</v>
      </c>
    </row>
    <row r="498" spans="2:46">
      <c r="C498" s="319" t="s">
        <v>455</v>
      </c>
      <c r="AB498" s="1">
        <v>812960</v>
      </c>
      <c r="AF498" s="1">
        <v>1196163</v>
      </c>
      <c r="AJ498" s="1">
        <v>1315631.0000000002</v>
      </c>
      <c r="AN498" s="1">
        <v>1217439.0000000002</v>
      </c>
      <c r="AR498" s="1">
        <v>1366213</v>
      </c>
      <c r="AS498" s="1">
        <v>1374703</v>
      </c>
      <c r="AT498" s="1">
        <v>1551744</v>
      </c>
    </row>
    <row r="499" spans="2:46">
      <c r="C499" s="318" t="s">
        <v>448</v>
      </c>
      <c r="AB499" s="1">
        <v>16413757.999999998</v>
      </c>
      <c r="AF499" s="1">
        <v>17639289</v>
      </c>
      <c r="AJ499" s="1">
        <v>19072649</v>
      </c>
      <c r="AN499" s="1">
        <v>20409261.000000004</v>
      </c>
      <c r="AR499" s="1">
        <v>22156102</v>
      </c>
      <c r="AS499" s="1">
        <v>22859965</v>
      </c>
      <c r="AT499" s="1">
        <v>23483412</v>
      </c>
    </row>
    <row r="501" spans="2:46" s="32" customFormat="1" ht="13.5" thickBot="1"/>
    <row r="502" spans="2:46" ht="13.5" thickTop="1"/>
    <row r="503" spans="2:46">
      <c r="B503" s="335" t="s">
        <v>449</v>
      </c>
    </row>
    <row r="505" spans="2:46">
      <c r="C505" s="316"/>
      <c r="AB505" s="1">
        <v>2012</v>
      </c>
      <c r="AF505" s="1">
        <v>2013</v>
      </c>
      <c r="AJ505" s="1">
        <v>2014</v>
      </c>
      <c r="AN505" s="1">
        <v>2015</v>
      </c>
      <c r="AR505" s="1">
        <v>2016</v>
      </c>
      <c r="AS505" s="1" t="s">
        <v>404</v>
      </c>
      <c r="AT505" s="1" t="s">
        <v>32</v>
      </c>
    </row>
    <row r="506" spans="2:46">
      <c r="C506" s="314" t="s">
        <v>450</v>
      </c>
      <c r="AB506" s="29">
        <v>0.83118747090093581</v>
      </c>
      <c r="AF506" s="29">
        <v>0.82887836352134159</v>
      </c>
      <c r="AJ506" s="29">
        <v>0.81564972962067317</v>
      </c>
      <c r="AN506" s="29">
        <v>0.79777209963653251</v>
      </c>
      <c r="AR506" s="29">
        <v>0.80453240375946999</v>
      </c>
      <c r="AS506" s="29">
        <v>0.81211887244796743</v>
      </c>
      <c r="AT506" s="29">
        <v>0.80998327670612769</v>
      </c>
    </row>
    <row r="507" spans="2:46">
      <c r="C507" s="314" t="s">
        <v>451</v>
      </c>
      <c r="AB507" s="29">
        <v>0.10506850411709494</v>
      </c>
      <c r="AF507" s="29">
        <v>8.8924162419471681E-2</v>
      </c>
      <c r="AJ507" s="29">
        <v>0.10067799181959465</v>
      </c>
      <c r="AN507" s="29">
        <v>0.12754263860901183</v>
      </c>
      <c r="AR507" s="29">
        <v>0.11762470672864749</v>
      </c>
      <c r="AS507" s="29">
        <v>0.11133656591337739</v>
      </c>
      <c r="AT507" s="29">
        <v>0.10632909732197349</v>
      </c>
    </row>
    <row r="508" spans="2:46">
      <c r="C508" s="314" t="s">
        <v>452</v>
      </c>
      <c r="AB508" s="29">
        <v>1.4145815967312302E-2</v>
      </c>
      <c r="AF508" s="29">
        <v>1.4344002187389753E-2</v>
      </c>
      <c r="AJ508" s="29">
        <v>1.4659211732990002E-2</v>
      </c>
      <c r="AN508" s="29">
        <v>1.5023669891820185E-2</v>
      </c>
      <c r="AR508" s="29">
        <v>1.6155233443139051E-2</v>
      </c>
      <c r="AS508" s="29">
        <v>1.6385370668765241E-2</v>
      </c>
      <c r="AT508" s="29">
        <v>1.7587563510787954E-2</v>
      </c>
    </row>
    <row r="509" spans="2:46">
      <c r="C509" s="314" t="s">
        <v>453</v>
      </c>
      <c r="AB509" s="29">
        <v>6.902745855032102E-5</v>
      </c>
      <c r="AF509" s="29">
        <v>4.1044738254472734E-5</v>
      </c>
      <c r="AJ509" s="29">
        <v>3.3084025192305487E-5</v>
      </c>
      <c r="AN509" s="29">
        <v>1.0289446540960007E-5</v>
      </c>
      <c r="AR509" s="29">
        <v>2.4598189699614131E-5</v>
      </c>
      <c r="AS509" s="29">
        <v>2.335961581743454E-5</v>
      </c>
      <c r="AT509" s="29">
        <v>2.1760040661893596E-5</v>
      </c>
    </row>
    <row r="510" spans="2:46">
      <c r="C510" s="336" t="s">
        <v>454</v>
      </c>
      <c r="AB510" s="29">
        <v>4.9529181556106777E-2</v>
      </c>
      <c r="AF510" s="29">
        <v>6.781242713354263E-2</v>
      </c>
      <c r="AJ510" s="29">
        <v>6.8979982801550016E-2</v>
      </c>
      <c r="AN510" s="29">
        <v>5.9651302416094336E-2</v>
      </c>
      <c r="AR510" s="29">
        <v>6.1663057879043894E-2</v>
      </c>
      <c r="AS510" s="29">
        <v>6.0135831354072508E-2</v>
      </c>
      <c r="AT510" s="29">
        <v>6.6078302420448959E-2</v>
      </c>
    </row>
    <row r="511" spans="2:46">
      <c r="C511" s="337" t="s">
        <v>456</v>
      </c>
      <c r="AR511" s="29">
        <v>0.11762470672864749</v>
      </c>
      <c r="AS511" s="29">
        <v>0.11133656591337739</v>
      </c>
      <c r="AT511" s="29">
        <v>0.1063887138717321</v>
      </c>
    </row>
    <row r="514" spans="2:46" s="32" customFormat="1" ht="13.5" thickBot="1"/>
    <row r="515" spans="2:46" ht="13.9" thickTop="1">
      <c r="B515" s="269" t="s">
        <v>457</v>
      </c>
    </row>
    <row r="516" spans="2:46">
      <c r="AB516" s="5">
        <v>41274</v>
      </c>
      <c r="AF516" s="5">
        <v>41639</v>
      </c>
      <c r="AJ516" s="5">
        <v>42004</v>
      </c>
      <c r="AN516" s="5">
        <v>42369</v>
      </c>
      <c r="AR516" s="5">
        <v>42735</v>
      </c>
      <c r="AT516" s="1" t="s">
        <v>32</v>
      </c>
    </row>
    <row r="517" spans="2:46">
      <c r="C517" s="276" t="s">
        <v>462</v>
      </c>
      <c r="AB517" s="29">
        <v>8.4708778998629219E-3</v>
      </c>
      <c r="AF517" s="29">
        <v>9.4421959905966052E-3</v>
      </c>
      <c r="AJ517" s="29">
        <v>1.1290881799213176E-2</v>
      </c>
      <c r="AN517" s="29">
        <v>1.5043240580733209E-2</v>
      </c>
      <c r="AR517" s="29">
        <v>1.6221451949421782E-2</v>
      </c>
      <c r="AT517" s="29">
        <v>1.5655086154106448E-2</v>
      </c>
    </row>
    <row r="518" spans="2:46">
      <c r="C518" s="276" t="s">
        <v>463</v>
      </c>
      <c r="AB518" s="29">
        <v>2.5847224096435906E-2</v>
      </c>
      <c r="AF518" s="29">
        <v>1.9769663993717629E-2</v>
      </c>
      <c r="AJ518" s="29">
        <v>2.9001850207471553E-2</v>
      </c>
      <c r="AN518" s="29">
        <v>4.3616163149918057E-2</v>
      </c>
      <c r="AR518" s="29">
        <v>4.4728336383840321E-2</v>
      </c>
      <c r="AT518" s="29">
        <v>3.9027228579100008E-2</v>
      </c>
    </row>
    <row r="519" spans="2:46">
      <c r="C519" s="276" t="s">
        <v>464</v>
      </c>
      <c r="AB519" s="29">
        <v>1.4273784225981552E-2</v>
      </c>
      <c r="AF519" s="29">
        <v>1.3467643932792695E-2</v>
      </c>
      <c r="AJ519" s="29">
        <v>1.9097739764931784E-2</v>
      </c>
      <c r="AN519" s="29">
        <v>2.7879410726104219E-2</v>
      </c>
      <c r="AR519" s="29">
        <v>2.6509235078670604E-2</v>
      </c>
      <c r="AT519" s="29">
        <v>2.2257177657808082E-2</v>
      </c>
    </row>
    <row r="520" spans="2:46">
      <c r="C520" s="276" t="s">
        <v>458</v>
      </c>
      <c r="AB520" s="29">
        <v>7.0532908238952483E-3</v>
      </c>
      <c r="AF520" s="29">
        <v>8.0387012221067259E-3</v>
      </c>
      <c r="AJ520" s="29">
        <v>1.0444816140563893E-2</v>
      </c>
      <c r="AN520" s="29">
        <v>1.3641971242889534E-2</v>
      </c>
      <c r="AR520" s="29">
        <v>1.4935613087571071E-2</v>
      </c>
      <c r="AT520" s="29">
        <v>1.4161783407059716E-2</v>
      </c>
    </row>
    <row r="521" spans="2:46">
      <c r="C521" s="276" t="s">
        <v>459</v>
      </c>
      <c r="AB521" s="29">
        <v>0.59345705145549177</v>
      </c>
      <c r="AF521" s="29">
        <v>0.70110228913949613</v>
      </c>
      <c r="AJ521" s="29">
        <v>0.5912156065685874</v>
      </c>
      <c r="AN521" s="29">
        <v>0.53958244413852807</v>
      </c>
      <c r="AR521" s="29">
        <v>0.61191701311946201</v>
      </c>
      <c r="AT521" s="29">
        <v>0.70337247582756557</v>
      </c>
    </row>
    <row r="522" spans="2:46">
      <c r="C522" s="276" t="s">
        <v>460</v>
      </c>
      <c r="AB522" s="29">
        <v>1.2009823657299299</v>
      </c>
      <c r="AF522" s="29">
        <v>1.1745922294798341</v>
      </c>
      <c r="AJ522" s="29">
        <v>1.0810034037232563</v>
      </c>
      <c r="AN522" s="29">
        <v>1.1027175114867687</v>
      </c>
      <c r="AR522" s="29">
        <v>1.0860921379197179</v>
      </c>
      <c r="AT522" s="29">
        <v>1.1054459529653811</v>
      </c>
    </row>
    <row r="523" spans="2:46">
      <c r="C523" s="338" t="s">
        <v>461</v>
      </c>
      <c r="AB523" s="29">
        <v>2.9554999999999998</v>
      </c>
      <c r="AF523" s="29">
        <v>2.5718999999999999</v>
      </c>
      <c r="AJ523" s="29">
        <v>2.069</v>
      </c>
      <c r="AN523" s="29">
        <v>1.5633999999999999</v>
      </c>
      <c r="AR523" s="29">
        <v>1.3669</v>
      </c>
      <c r="AT523" s="29">
        <v>1.4581</v>
      </c>
    </row>
    <row r="525" spans="2:46" s="32" customFormat="1" ht="13.5" thickBot="1"/>
    <row r="526" spans="2:46" ht="13.5" thickTop="1"/>
    <row r="527" spans="2:46" ht="13.5">
      <c r="B527" s="269" t="s">
        <v>465</v>
      </c>
      <c r="AB527" s="348">
        <v>2012</v>
      </c>
      <c r="AF527" s="348">
        <v>2013</v>
      </c>
      <c r="AJ527" s="348">
        <v>2014</v>
      </c>
      <c r="AN527" s="348">
        <v>2015</v>
      </c>
      <c r="AR527" s="349">
        <v>2016</v>
      </c>
      <c r="AT527" s="349" t="s">
        <v>32</v>
      </c>
    </row>
    <row r="528" spans="2:46">
      <c r="C528" s="276" t="s">
        <v>466</v>
      </c>
      <c r="AB528" s="350">
        <v>0.71930935339400792</v>
      </c>
      <c r="AF528" s="350">
        <v>0.71016422078022856</v>
      </c>
      <c r="AJ528" s="350">
        <v>0.69040118603368605</v>
      </c>
      <c r="AN528" s="350">
        <v>0.65945233346288501</v>
      </c>
      <c r="AR528" s="351">
        <v>0.62348012682388987</v>
      </c>
      <c r="AT528" s="351">
        <v>0.64385472311984737</v>
      </c>
    </row>
    <row r="529" spans="2:46">
      <c r="C529" s="276" t="s">
        <v>467</v>
      </c>
      <c r="AB529" s="350">
        <v>0.25978907485632163</v>
      </c>
      <c r="AF529" s="350">
        <v>0.2748939921030995</v>
      </c>
      <c r="AJ529" s="350">
        <v>0.27783176470940335</v>
      </c>
      <c r="AN529" s="350">
        <v>0.29680077858352305</v>
      </c>
      <c r="AR529" s="351">
        <v>0.32137692364603215</v>
      </c>
      <c r="AT529" s="351">
        <v>0.32995968746080767</v>
      </c>
    </row>
    <row r="530" spans="2:46">
      <c r="C530" s="320" t="s">
        <v>468</v>
      </c>
      <c r="AB530" s="352">
        <v>2.0901571749670479E-2</v>
      </c>
      <c r="AF530" s="352">
        <v>1.4941787116671875E-2</v>
      </c>
      <c r="AJ530" s="352">
        <v>3.1767049256910568E-2</v>
      </c>
      <c r="AN530" s="352">
        <v>4.374688795359203E-2</v>
      </c>
      <c r="AR530" s="353">
        <v>5.5142949530077937E-2</v>
      </c>
      <c r="AT530" s="353">
        <v>2.6185589419344957E-2</v>
      </c>
    </row>
    <row r="532" spans="2:46" ht="13.5">
      <c r="B532" s="269" t="s">
        <v>470</v>
      </c>
      <c r="AB532" s="355">
        <v>2012</v>
      </c>
      <c r="AF532" s="355">
        <v>2013</v>
      </c>
      <c r="AJ532" s="355">
        <v>2014</v>
      </c>
      <c r="AN532" s="355">
        <v>2015</v>
      </c>
      <c r="AP532" s="355" t="s">
        <v>31</v>
      </c>
      <c r="AR532" s="355">
        <v>2016</v>
      </c>
      <c r="AS532" s="356"/>
      <c r="AT532" s="356" t="s">
        <v>32</v>
      </c>
    </row>
    <row r="533" spans="2:46">
      <c r="C533" s="354" t="s">
        <v>475</v>
      </c>
      <c r="AB533" s="357">
        <v>0.58628360856507122</v>
      </c>
      <c r="AF533" s="357">
        <v>0.63078690761588663</v>
      </c>
      <c r="AJ533" s="357">
        <v>0.67582492373831593</v>
      </c>
      <c r="AN533" s="357">
        <v>0.71041615963580729</v>
      </c>
      <c r="AP533" s="357">
        <v>0.73911038927830319</v>
      </c>
      <c r="AR533" s="357">
        <v>0.77233257287778445</v>
      </c>
      <c r="AS533" s="358"/>
      <c r="AT533" s="358">
        <v>0.79024635255664732</v>
      </c>
    </row>
    <row r="534" spans="2:46">
      <c r="C534" s="286" t="s">
        <v>471</v>
      </c>
      <c r="AB534" s="357">
        <v>0</v>
      </c>
      <c r="AF534" s="357">
        <v>0</v>
      </c>
      <c r="AJ534" s="357">
        <v>0.10115637031923001</v>
      </c>
      <c r="AN534" s="357">
        <v>8.782809719859215E-2</v>
      </c>
      <c r="AP534" s="357">
        <v>7.6166964474357807E-2</v>
      </c>
      <c r="AR534" s="357">
        <v>5.8867981723329056E-2</v>
      </c>
      <c r="AS534" s="358"/>
      <c r="AT534" s="358">
        <v>5.6838719957265166E-2</v>
      </c>
    </row>
    <row r="535" spans="2:46">
      <c r="C535" s="286" t="s">
        <v>472</v>
      </c>
      <c r="AB535" s="357">
        <v>0</v>
      </c>
      <c r="AF535" s="357">
        <v>0</v>
      </c>
      <c r="AJ535" s="357">
        <v>0.10346617310790232</v>
      </c>
      <c r="AN535" s="357">
        <v>8.3315216685460908E-2</v>
      </c>
      <c r="AP535" s="357">
        <v>7.292724038943843E-2</v>
      </c>
      <c r="AR535" s="357">
        <v>6.1072850021054913E-2</v>
      </c>
      <c r="AS535" s="358"/>
      <c r="AT535" s="358">
        <v>5.0245115449824934E-2</v>
      </c>
    </row>
    <row r="536" spans="2:46">
      <c r="C536" s="286" t="s">
        <v>473</v>
      </c>
      <c r="AB536" s="357">
        <v>0.30664119630816805</v>
      </c>
      <c r="AF536" s="357">
        <v>0.2566104793186394</v>
      </c>
      <c r="AJ536" s="357">
        <v>0</v>
      </c>
      <c r="AN536" s="357">
        <v>0</v>
      </c>
      <c r="AP536" s="357">
        <v>0</v>
      </c>
      <c r="AR536" s="357">
        <v>0.10772659537783154</v>
      </c>
      <c r="AS536" s="358"/>
      <c r="AT536" s="358">
        <v>0.10266981203626252</v>
      </c>
    </row>
    <row r="537" spans="2:46">
      <c r="C537" s="287" t="s">
        <v>474</v>
      </c>
      <c r="AB537" s="359">
        <v>0.10707519512676081</v>
      </c>
      <c r="AF537" s="359">
        <v>0.11260261306547402</v>
      </c>
      <c r="AJ537" s="359">
        <v>0.11955253283455171</v>
      </c>
      <c r="AN537" s="359">
        <v>0.11844024414277009</v>
      </c>
      <c r="AP537" s="359">
        <v>0.11179540585790053</v>
      </c>
      <c r="AR537" s="359">
        <v>0.10772659537783154</v>
      </c>
      <c r="AS537" s="360"/>
      <c r="AT537" s="360">
        <v>0.10266981203626252</v>
      </c>
    </row>
    <row r="539" spans="2:46" s="32" customFormat="1" ht="13.5" thickBot="1"/>
    <row r="540" spans="2:46" ht="13.5" thickTop="1"/>
    <row r="541" spans="2:46" ht="13.5">
      <c r="B541" s="269" t="s">
        <v>476</v>
      </c>
    </row>
    <row r="542" spans="2:46">
      <c r="C542" s="277"/>
      <c r="AB542" s="1">
        <v>2012</v>
      </c>
      <c r="AF542" s="1">
        <v>2013</v>
      </c>
      <c r="AJ542" s="1">
        <v>2014</v>
      </c>
      <c r="AN542" s="1">
        <v>2015</v>
      </c>
      <c r="AP542" s="1" t="s">
        <v>31</v>
      </c>
      <c r="AR542" s="1">
        <v>2016</v>
      </c>
      <c r="AT542" s="1" t="s">
        <v>32</v>
      </c>
    </row>
    <row r="543" spans="2:46">
      <c r="C543" s="361" t="s">
        <v>477</v>
      </c>
      <c r="AB543" s="1">
        <v>32572.000000000004</v>
      </c>
      <c r="AF543" s="1">
        <v>38098</v>
      </c>
      <c r="AJ543" s="1">
        <v>56266.999999999993</v>
      </c>
      <c r="AN543" s="1">
        <v>86022</v>
      </c>
      <c r="AP543" s="1">
        <v>43891</v>
      </c>
      <c r="AR543" s="1">
        <v>86138</v>
      </c>
      <c r="AT543" s="1">
        <v>61001</v>
      </c>
    </row>
    <row r="544" spans="2:46">
      <c r="C544" s="276" t="s">
        <v>478</v>
      </c>
      <c r="AB544" s="1">
        <v>-7528</v>
      </c>
      <c r="AF544" s="1">
        <v>-16500</v>
      </c>
      <c r="AJ544" s="1">
        <v>-38364</v>
      </c>
      <c r="AN544" s="1">
        <v>-60296</v>
      </c>
      <c r="AP544" s="1">
        <v>-42148</v>
      </c>
      <c r="AR544" s="1">
        <v>-74144</v>
      </c>
      <c r="AT544" s="1">
        <v>-33342</v>
      </c>
    </row>
    <row r="545" spans="2:46">
      <c r="C545" s="362" t="s">
        <v>479</v>
      </c>
      <c r="AB545" s="1">
        <v>892</v>
      </c>
      <c r="AF545" s="1">
        <v>977</v>
      </c>
      <c r="AJ545" s="1">
        <v>1498</v>
      </c>
      <c r="AN545" s="1">
        <v>1089</v>
      </c>
      <c r="AP545" s="1">
        <v>1007</v>
      </c>
      <c r="AR545" s="1">
        <v>1998.9999999999998</v>
      </c>
      <c r="AT545" s="1">
        <v>974</v>
      </c>
    </row>
    <row r="547" spans="2:46">
      <c r="C547" s="363"/>
      <c r="AB547" s="1">
        <v>2012</v>
      </c>
      <c r="AF547" s="1">
        <v>2013</v>
      </c>
      <c r="AJ547" s="1">
        <v>2014</v>
      </c>
      <c r="AN547" s="1">
        <v>2015</v>
      </c>
      <c r="AP547" s="1" t="s">
        <v>31</v>
      </c>
      <c r="AR547" s="1">
        <v>2016</v>
      </c>
      <c r="AT547" s="1" t="s">
        <v>32</v>
      </c>
    </row>
    <row r="548" spans="2:46">
      <c r="C548" s="317" t="s">
        <v>480</v>
      </c>
      <c r="AB548" s="1">
        <v>9091.9999999999982</v>
      </c>
      <c r="AF548" s="1">
        <v>35614</v>
      </c>
      <c r="AJ548" s="1">
        <v>69172</v>
      </c>
      <c r="AN548" s="1">
        <v>115317</v>
      </c>
      <c r="AP548" s="1">
        <v>58932.999999999993</v>
      </c>
      <c r="AR548" s="1">
        <v>106427.00000000001</v>
      </c>
      <c r="AT548" s="1">
        <v>54110.999999999993</v>
      </c>
    </row>
    <row r="549" spans="2:46">
      <c r="C549" s="333" t="s">
        <v>481</v>
      </c>
      <c r="AB549" s="29">
        <v>1.1673026360471833E-3</v>
      </c>
      <c r="AF549" s="29">
        <v>4.0453482470763401E-3</v>
      </c>
      <c r="AJ549" s="29">
        <v>6.9713155339639482E-3</v>
      </c>
      <c r="AN549" s="29">
        <v>1.0458329248414546E-2</v>
      </c>
      <c r="AP549" s="29" t="s">
        <v>482</v>
      </c>
      <c r="AR549" s="29">
        <v>8.9183645388523341E-3</v>
      </c>
      <c r="AT549" s="29" t="s">
        <v>482</v>
      </c>
    </row>
    <row r="551" spans="2:46" s="32" customFormat="1" ht="13.5" thickBot="1"/>
    <row r="552" spans="2:46" ht="13.5" thickTop="1"/>
    <row r="553" spans="2:46" ht="13.5">
      <c r="B553" s="269" t="s">
        <v>483</v>
      </c>
      <c r="AB553" s="1">
        <v>2012</v>
      </c>
      <c r="AF553" s="1">
        <v>2013</v>
      </c>
      <c r="AJ553" s="1">
        <v>2014</v>
      </c>
      <c r="AN553" s="1">
        <v>2015</v>
      </c>
      <c r="AR553" s="1">
        <v>2016</v>
      </c>
      <c r="AT553" s="1" t="s">
        <v>32</v>
      </c>
    </row>
    <row r="554" spans="2:46">
      <c r="C554" s="314" t="s">
        <v>484</v>
      </c>
      <c r="AB554" s="29">
        <v>0.50636154603380068</v>
      </c>
      <c r="AF554" s="29">
        <v>0.5132061289291131</v>
      </c>
      <c r="AJ554" s="29">
        <v>0.51663811394275649</v>
      </c>
      <c r="AN554" s="29">
        <v>0.51818238601680056</v>
      </c>
      <c r="AR554" s="29">
        <v>0.53006226766873288</v>
      </c>
      <c r="AT554" s="29">
        <v>0.54321203463235779</v>
      </c>
    </row>
    <row r="555" spans="2:46">
      <c r="C555" s="314" t="s">
        <v>485</v>
      </c>
      <c r="AB555" s="29">
        <v>0.4804170811065967</v>
      </c>
      <c r="AF555" s="29">
        <v>0.47164499951268141</v>
      </c>
      <c r="AJ555" s="29">
        <v>0.46209367971833953</v>
      </c>
      <c r="AN555" s="29">
        <v>0.46684329182169271</v>
      </c>
      <c r="AR555" s="29">
        <v>0.45667001883053654</v>
      </c>
      <c r="AT555" s="29">
        <v>0.44633088046997738</v>
      </c>
    </row>
    <row r="556" spans="2:46">
      <c r="C556" s="314" t="s">
        <v>486</v>
      </c>
      <c r="AB556" s="29">
        <v>0.4979393692401401</v>
      </c>
      <c r="AF556" s="29">
        <v>0.48106813398012771</v>
      </c>
      <c r="AJ556" s="29">
        <v>0.46852426182300355</v>
      </c>
      <c r="AN556" s="29">
        <v>0.48508810897768379</v>
      </c>
      <c r="AR556" s="29">
        <v>0.50445484738491397</v>
      </c>
      <c r="AT556" s="29">
        <v>0.50155560874774752</v>
      </c>
    </row>
    <row r="557" spans="2:46">
      <c r="C557" s="315" t="s">
        <v>487</v>
      </c>
      <c r="AB557" s="29">
        <v>0.48883925790025728</v>
      </c>
      <c r="AF557" s="29">
        <v>0.50378299446166686</v>
      </c>
      <c r="AJ557" s="29">
        <v>0.51020753183809242</v>
      </c>
      <c r="AN557" s="29">
        <v>0.49993756886080948</v>
      </c>
      <c r="AR557" s="29">
        <v>0.48227743911435561</v>
      </c>
      <c r="AT557" s="29">
        <v>0.4879873063545877</v>
      </c>
    </row>
    <row r="559" spans="2:46" s="32" customFormat="1" ht="13.5" thickBot="1"/>
    <row r="560" spans="2:46" ht="13.5" thickTop="1"/>
    <row r="561" spans="2:46">
      <c r="B561" s="541" t="s">
        <v>624</v>
      </c>
      <c r="H561" s="543">
        <v>2007</v>
      </c>
      <c r="J561" s="544" t="s">
        <v>648</v>
      </c>
      <c r="L561" s="544">
        <v>2008</v>
      </c>
      <c r="N561" s="544" t="s">
        <v>649</v>
      </c>
      <c r="P561" s="544">
        <v>2009</v>
      </c>
      <c r="R561" s="544" t="s">
        <v>650</v>
      </c>
      <c r="T561" s="544">
        <v>2010</v>
      </c>
      <c r="V561" s="544" t="s">
        <v>651</v>
      </c>
      <c r="X561" s="544">
        <v>2011</v>
      </c>
      <c r="Z561" s="544" t="s">
        <v>652</v>
      </c>
      <c r="AB561" s="544">
        <v>2012</v>
      </c>
      <c r="AD561" s="544" t="s">
        <v>653</v>
      </c>
      <c r="AF561" s="544">
        <v>2013</v>
      </c>
      <c r="AH561" s="544" t="s">
        <v>654</v>
      </c>
      <c r="AJ561" s="544">
        <v>2014</v>
      </c>
      <c r="AL561" s="544" t="s">
        <v>590</v>
      </c>
      <c r="AN561" s="544">
        <v>2015</v>
      </c>
      <c r="AP561" s="544" t="s">
        <v>409</v>
      </c>
      <c r="AR561" s="544">
        <v>2016</v>
      </c>
      <c r="AT561" s="545" t="s">
        <v>369</v>
      </c>
    </row>
    <row r="562" spans="2:46">
      <c r="C562" s="319" t="s">
        <v>625</v>
      </c>
      <c r="H562" s="29">
        <v>1.0496542950292558E-2</v>
      </c>
      <c r="J562" s="29">
        <v>1.3244962431693989E-2</v>
      </c>
      <c r="L562" s="29">
        <v>1.3723040666812389E-2</v>
      </c>
      <c r="N562" s="29">
        <v>1.1489532640456051E-2</v>
      </c>
      <c r="P562" s="29">
        <v>1.3968239686895497E-2</v>
      </c>
      <c r="R562" s="29">
        <v>1.1625431020547403E-2</v>
      </c>
      <c r="T562" s="29">
        <v>9.1581930254431253E-3</v>
      </c>
      <c r="V562" s="29">
        <v>9.3713567853854277E-3</v>
      </c>
      <c r="X562" s="29">
        <v>1.1565477055739081E-2</v>
      </c>
      <c r="Z562" s="29">
        <v>9.0494949151201706E-3</v>
      </c>
      <c r="AB562" s="29">
        <v>8.398891888702794E-3</v>
      </c>
      <c r="AD562" s="29">
        <v>6.30747679767744E-3</v>
      </c>
      <c r="AF562" s="29">
        <v>4.4130250257310277E-3</v>
      </c>
      <c r="AH562" s="29">
        <v>3.3348612267424999E-3</v>
      </c>
      <c r="AJ562" s="29">
        <v>3.1652419582556567E-3</v>
      </c>
      <c r="AL562" s="29">
        <v>2.8783302237600128E-3</v>
      </c>
      <c r="AN562" s="29">
        <v>2.7873038832703714E-3</v>
      </c>
      <c r="AP562" s="29">
        <v>2.7322661223174237E-3</v>
      </c>
      <c r="AR562" s="29">
        <v>1.9932866738034509E-3</v>
      </c>
      <c r="AT562" s="29">
        <v>3.143934646074615E-3</v>
      </c>
    </row>
    <row r="563" spans="2:46">
      <c r="C563" s="319" t="s">
        <v>626</v>
      </c>
      <c r="H563" s="29">
        <v>7.555129849983945E-2</v>
      </c>
      <c r="J563" s="29">
        <v>6.3618199981836349E-2</v>
      </c>
      <c r="L563" s="29">
        <v>5.9272711936781394E-2</v>
      </c>
      <c r="N563" s="29">
        <v>5.1037383235886906E-2</v>
      </c>
      <c r="P563" s="29">
        <v>4.3582402648402171E-2</v>
      </c>
      <c r="R563" s="29">
        <v>3.5349690156913305E-2</v>
      </c>
      <c r="T563" s="29">
        <v>2.8537986330597963E-2</v>
      </c>
      <c r="V563" s="29">
        <v>2.4591520725677087E-2</v>
      </c>
      <c r="X563" s="29">
        <v>2.0895067205391769E-2</v>
      </c>
      <c r="Z563" s="29">
        <v>1.8419872486931926E-2</v>
      </c>
      <c r="AB563" s="29">
        <v>1.6119046216743066E-2</v>
      </c>
      <c r="AD563" s="29">
        <v>1.6602529394903268E-2</v>
      </c>
      <c r="AF563" s="29">
        <v>1.8174196590877028E-2</v>
      </c>
      <c r="AH563" s="29">
        <v>1.8530182324371713E-2</v>
      </c>
      <c r="AJ563" s="29">
        <v>2.3276081951952677E-2</v>
      </c>
      <c r="AL563" s="29">
        <v>3.0439767656791916E-2</v>
      </c>
      <c r="AN563" s="29">
        <v>3.4321342617933875E-2</v>
      </c>
      <c r="AP563" s="29">
        <v>3.5061372757326188E-2</v>
      </c>
      <c r="AR563" s="29">
        <v>4.2872353663158017E-2</v>
      </c>
      <c r="AT563" s="29">
        <v>4.409095638301562E-2</v>
      </c>
    </row>
    <row r="564" spans="2:46">
      <c r="C564" s="319" t="s">
        <v>627</v>
      </c>
      <c r="H564" s="29">
        <v>8.1984114546819198E-2</v>
      </c>
      <c r="J564" s="29">
        <v>7.2394267192564532E-2</v>
      </c>
      <c r="L564" s="29">
        <v>6.5017882718173159E-2</v>
      </c>
      <c r="N564" s="29">
        <v>5.2329646699698501E-2</v>
      </c>
      <c r="P564" s="29">
        <v>4.6021179349008956E-2</v>
      </c>
      <c r="R564" s="29">
        <v>3.5762675865503628E-2</v>
      </c>
      <c r="T564" s="29">
        <v>3.4154332763621661E-2</v>
      </c>
      <c r="V564" s="29">
        <v>2.4166133088657563E-2</v>
      </c>
      <c r="X564" s="29">
        <v>2.0100560132551328E-2</v>
      </c>
      <c r="Z564" s="29">
        <v>1.9305237425146626E-2</v>
      </c>
      <c r="AB564" s="29">
        <v>1.4513686662783926E-2</v>
      </c>
      <c r="AD564" s="29">
        <v>1.2175709009573715E-2</v>
      </c>
      <c r="AF564" s="29">
        <v>1.3299708661019517E-2</v>
      </c>
      <c r="AH564" s="29">
        <v>1.2439580836007888E-2</v>
      </c>
      <c r="AJ564" s="29">
        <v>1.4196716448205601E-2</v>
      </c>
      <c r="AL564" s="29">
        <v>2.5684791115417584E-2</v>
      </c>
      <c r="AN564" s="29">
        <v>3.3658550002554057E-2</v>
      </c>
      <c r="AP564" s="29">
        <v>5.3432017502284476E-2</v>
      </c>
      <c r="AR564" s="29">
        <v>4.8801879923214407E-2</v>
      </c>
      <c r="AT564" s="29"/>
    </row>
    <row r="565" spans="2:46">
      <c r="C565" s="319" t="s">
        <v>628</v>
      </c>
      <c r="H565" s="29">
        <v>8.7880972531318893E-2</v>
      </c>
      <c r="J565" s="29">
        <v>6.9668917238873057E-2</v>
      </c>
      <c r="L565" s="29">
        <v>6.1169669187421533E-2</v>
      </c>
      <c r="N565" s="29">
        <v>5.1180690834798308E-2</v>
      </c>
      <c r="P565" s="29">
        <v>4.4068626527806548E-2</v>
      </c>
      <c r="R565" s="29">
        <v>2.7037089128078694E-2</v>
      </c>
      <c r="T565" s="29">
        <v>2.2358676640244129E-2</v>
      </c>
      <c r="V565" s="29">
        <v>1.5699172003571498E-2</v>
      </c>
      <c r="X565" s="29">
        <v>1.2890008582265165E-2</v>
      </c>
      <c r="Z565" s="29">
        <v>1.3638511207937425E-2</v>
      </c>
      <c r="AB565" s="29">
        <v>1.2829701158963817E-2</v>
      </c>
      <c r="AD565" s="29">
        <v>2.0515328226971098E-2</v>
      </c>
      <c r="AF565" s="29">
        <v>1.9298585545436932E-2</v>
      </c>
      <c r="AH565" s="29">
        <v>1.8866341775185747E-2</v>
      </c>
      <c r="AJ565" s="29">
        <v>2.6325374596515908E-2</v>
      </c>
      <c r="AL565" s="29">
        <v>3.7775030308850183E-2</v>
      </c>
      <c r="AN565" s="29">
        <v>3.3899598512758984E-2</v>
      </c>
      <c r="AP565" s="29">
        <v>3.5152616151510364E-2</v>
      </c>
      <c r="AR565" s="29">
        <v>3.9069076271226293E-2</v>
      </c>
      <c r="AT565" s="29"/>
    </row>
    <row r="566" spans="2:46">
      <c r="C566" s="319" t="s">
        <v>629</v>
      </c>
      <c r="H566" s="29">
        <v>4.3401706765371167E-2</v>
      </c>
      <c r="J566" s="29">
        <v>3.214329083181542E-2</v>
      </c>
      <c r="L566" s="29">
        <v>3.4052781811808305E-2</v>
      </c>
      <c r="N566" s="29">
        <v>2.5568670635603429E-2</v>
      </c>
      <c r="P566" s="29">
        <v>1.9721577726218097E-2</v>
      </c>
      <c r="R566" s="29">
        <v>1.6349889540641427E-2</v>
      </c>
      <c r="T566" s="29">
        <v>1.1506084529157761E-2</v>
      </c>
      <c r="V566" s="29">
        <v>1.1069343234374278E-2</v>
      </c>
      <c r="X566" s="29">
        <v>1.1824759570186007E-2</v>
      </c>
      <c r="Z566" s="29">
        <v>1.1647680520762859E-2</v>
      </c>
      <c r="AB566" s="29">
        <v>1.4814644016209641E-2</v>
      </c>
      <c r="AD566" s="29">
        <v>1.6124363131079202E-2</v>
      </c>
      <c r="AF566" s="29">
        <v>2.0167490845530073E-2</v>
      </c>
      <c r="AH566" s="29">
        <v>1.8013162837032318E-2</v>
      </c>
      <c r="AJ566" s="29">
        <v>2.7511517843380167E-2</v>
      </c>
      <c r="AL566" s="29">
        <v>3.8446494973144195E-2</v>
      </c>
      <c r="AN566" s="29">
        <v>4.1726828983135067E-2</v>
      </c>
      <c r="AP566" s="29">
        <v>4.6898996582431393E-2</v>
      </c>
      <c r="AR566" s="29">
        <v>6.2365285158550873E-2</v>
      </c>
      <c r="AT566" s="29"/>
    </row>
    <row r="567" spans="2:46">
      <c r="C567" s="319" t="s">
        <v>630</v>
      </c>
      <c r="H567" s="29">
        <v>8.6763070077864296E-2</v>
      </c>
      <c r="J567" s="29">
        <v>7.8677550207799318E-2</v>
      </c>
      <c r="L567" s="29">
        <v>9.4054206373603857E-2</v>
      </c>
      <c r="N567" s="29">
        <v>7.8592940609565107E-2</v>
      </c>
      <c r="P567" s="29">
        <v>6.8495093982740271E-2</v>
      </c>
      <c r="R567" s="29">
        <v>5.8269458535386266E-2</v>
      </c>
      <c r="T567" s="29">
        <v>4.6378488978908533E-2</v>
      </c>
      <c r="V567" s="29">
        <v>3.5040817300806798E-2</v>
      </c>
      <c r="X567" s="29">
        <v>2.9418964522389887E-2</v>
      </c>
      <c r="Z567" s="29">
        <v>2.4424284717376135E-2</v>
      </c>
      <c r="AB567" s="29">
        <v>2.3419082979726544E-2</v>
      </c>
      <c r="AD567" s="29">
        <v>2.5305193763400083E-2</v>
      </c>
      <c r="AF567" s="29">
        <v>3.1496507842347976E-2</v>
      </c>
      <c r="AH567" s="29">
        <v>3.3435499298336252E-2</v>
      </c>
      <c r="AJ567" s="29">
        <v>3.0053839573883852E-2</v>
      </c>
      <c r="AL567" s="29">
        <v>4.2669186087199946E-2</v>
      </c>
      <c r="AN567" s="29">
        <v>4.7332388205372979E-2</v>
      </c>
      <c r="AP567" s="29">
        <v>3.4044924946936034E-2</v>
      </c>
      <c r="AR567" s="29">
        <v>5.7733165502810095E-2</v>
      </c>
      <c r="AT567" s="29"/>
    </row>
    <row r="568" spans="2:46">
      <c r="C568" s="319" t="s">
        <v>631</v>
      </c>
      <c r="H568" s="29">
        <v>8.473634237280285E-2</v>
      </c>
      <c r="J568" s="29">
        <v>7.7908803071476657E-2</v>
      </c>
      <c r="L568" s="29">
        <v>7.8396316524209544E-2</v>
      </c>
      <c r="N568" s="29">
        <v>8.5119838107885912E-2</v>
      </c>
      <c r="P568" s="29">
        <v>6.6135826819587504E-2</v>
      </c>
      <c r="R568" s="29">
        <v>6.3395721308070432E-2</v>
      </c>
      <c r="T568" s="29">
        <v>3.9291697510421941E-2</v>
      </c>
      <c r="V568" s="29">
        <v>4.0611448395490024E-2</v>
      </c>
      <c r="X568" s="29">
        <v>3.0235418130709769E-2</v>
      </c>
      <c r="Z568" s="29">
        <v>2.037240477812852E-2</v>
      </c>
      <c r="AB568" s="29">
        <v>1.1664798324837666E-2</v>
      </c>
      <c r="AD568" s="29">
        <v>6.6320366173085576E-3</v>
      </c>
      <c r="AF568" s="29">
        <v>1.0029989669110641E-2</v>
      </c>
      <c r="AH568" s="29">
        <v>1.052215970782746E-2</v>
      </c>
      <c r="AJ568" s="29">
        <v>7.4867989389569714E-3</v>
      </c>
      <c r="AL568" s="29">
        <v>1.0973606065630605E-2</v>
      </c>
      <c r="AN568" s="29">
        <v>1.0886803843123613E-2</v>
      </c>
      <c r="AP568" s="29">
        <v>1.610925686261154E-2</v>
      </c>
      <c r="AR568" s="29">
        <v>1.4487131918912538E-2</v>
      </c>
      <c r="AT568" s="29"/>
    </row>
    <row r="569" spans="2:46">
      <c r="C569" s="319" t="s">
        <v>632</v>
      </c>
      <c r="H569" s="29">
        <v>1.8978863639057812E-2</v>
      </c>
      <c r="J569" s="29">
        <v>1.4593522504451307E-2</v>
      </c>
      <c r="L569" s="29">
        <v>1.1119220856237028E-2</v>
      </c>
      <c r="N569" s="29">
        <v>9.7856683733404254E-3</v>
      </c>
      <c r="P569" s="29">
        <v>5.8342082657249217E-3</v>
      </c>
      <c r="R569" s="29">
        <v>6.5834434370586363E-3</v>
      </c>
      <c r="T569" s="29">
        <v>1.0477462149764177E-2</v>
      </c>
      <c r="V569" s="29">
        <v>2.1361983194682497E-2</v>
      </c>
      <c r="X569" s="29">
        <v>1.8290161284258807E-2</v>
      </c>
      <c r="Z569" s="29">
        <v>1.4663259263876335E-2</v>
      </c>
      <c r="AB569" s="29">
        <v>1.0314511679234872E-2</v>
      </c>
      <c r="AD569" s="29">
        <v>9.8910362001098148E-3</v>
      </c>
      <c r="AF569" s="29">
        <v>2.6666666666666666E-3</v>
      </c>
      <c r="AH569" s="29">
        <v>5.7863031071655044E-3</v>
      </c>
      <c r="AJ569" s="29">
        <v>8.1149680048618316E-3</v>
      </c>
      <c r="AL569" s="29">
        <v>6.5868161159142943E-3</v>
      </c>
      <c r="AN569" s="29">
        <v>9.1619012482321831E-3</v>
      </c>
      <c r="AP569" s="29">
        <v>7.807243130639973E-3</v>
      </c>
      <c r="AR569" s="29">
        <v>4.6889105882786447E-3</v>
      </c>
      <c r="AT569" s="29"/>
    </row>
    <row r="570" spans="2:46">
      <c r="C570" s="319" t="s">
        <v>633</v>
      </c>
      <c r="H570" s="29">
        <v>4.3227597891566265E-2</v>
      </c>
      <c r="J570" s="29">
        <v>3.3202962469834403E-2</v>
      </c>
      <c r="L570" s="29">
        <v>2.7746971506568845E-2</v>
      </c>
      <c r="N570" s="29">
        <v>2.5462254666258687E-2</v>
      </c>
      <c r="P570" s="29">
        <v>2.2326041058353174E-2</v>
      </c>
      <c r="R570" s="29">
        <v>3.350553819333716E-2</v>
      </c>
      <c r="T570" s="29">
        <v>3.0530500232056015E-2</v>
      </c>
      <c r="V570" s="29">
        <v>2.6418992261633811E-2</v>
      </c>
      <c r="X570" s="29">
        <v>2.3247717165962429E-2</v>
      </c>
      <c r="Z570" s="29">
        <v>1.8850697419617649E-2</v>
      </c>
      <c r="AB570" s="29">
        <v>1.8033868484715197E-2</v>
      </c>
      <c r="AD570" s="29">
        <v>2.0630414566100534E-2</v>
      </c>
      <c r="AF570" s="29">
        <v>1.8558877613566709E-2</v>
      </c>
      <c r="AH570" s="29">
        <v>2.0178580436866267E-2</v>
      </c>
      <c r="AJ570" s="29">
        <v>3.6254482289243523E-2</v>
      </c>
      <c r="AL570" s="29">
        <v>4.0107004659243467E-2</v>
      </c>
      <c r="AN570" s="29">
        <v>5.1226833724876013E-2</v>
      </c>
      <c r="AP570" s="29">
        <v>4.4561780767961509E-2</v>
      </c>
      <c r="AR570" s="29">
        <v>4.4073802013567816E-2</v>
      </c>
      <c r="AT570" s="29"/>
    </row>
    <row r="571" spans="2:46">
      <c r="C571" s="319" t="s">
        <v>634</v>
      </c>
      <c r="H571" s="29">
        <v>0.14426896618544716</v>
      </c>
      <c r="J571" s="29">
        <v>0.1288414960208864</v>
      </c>
      <c r="L571" s="29">
        <v>0.10410526629156619</v>
      </c>
      <c r="N571" s="29">
        <v>9.2784902795477339E-2</v>
      </c>
      <c r="P571" s="29">
        <v>8.2969186095683795E-2</v>
      </c>
      <c r="R571" s="29">
        <v>6.4674896243481966E-2</v>
      </c>
      <c r="T571" s="29">
        <v>4.9606865590197682E-2</v>
      </c>
      <c r="V571" s="29">
        <v>3.8951392681594754E-2</v>
      </c>
      <c r="X571" s="29">
        <v>3.3162334044229254E-2</v>
      </c>
      <c r="Z571" s="29">
        <v>3.0656934306569343E-2</v>
      </c>
      <c r="AB571" s="29">
        <v>2.6887215207786287E-2</v>
      </c>
      <c r="AD571" s="29">
        <v>2.4437476945776467E-2</v>
      </c>
      <c r="AF571" s="29">
        <v>2.7126078125459953E-2</v>
      </c>
      <c r="AH571" s="29">
        <v>2.7722853847421323E-2</v>
      </c>
      <c r="AJ571" s="29">
        <v>2.8190671450538187E-2</v>
      </c>
      <c r="AL571" s="29">
        <v>3.6257613415999784E-2</v>
      </c>
      <c r="AN571" s="29">
        <v>2.5130590339892664E-2</v>
      </c>
      <c r="AP571" s="29">
        <v>2.2827094636696608E-2</v>
      </c>
      <c r="AR571" s="29">
        <v>3.7739619683017943E-2</v>
      </c>
      <c r="AT571" s="29"/>
    </row>
    <row r="572" spans="2:46">
      <c r="C572" s="319" t="s">
        <v>635</v>
      </c>
      <c r="H572" s="29">
        <v>2.8830289980705238E-2</v>
      </c>
      <c r="J572" s="29">
        <v>2.2317272612907283E-2</v>
      </c>
      <c r="L572" s="29">
        <v>1.728643698002829E-2</v>
      </c>
      <c r="N572" s="29">
        <v>1.0013493359846602E-2</v>
      </c>
      <c r="P572" s="29">
        <v>9.0514309632187522E-3</v>
      </c>
      <c r="R572" s="29">
        <v>7.4339067336479424E-3</v>
      </c>
      <c r="T572" s="29">
        <v>4.2973971283613837E-3</v>
      </c>
      <c r="V572" s="29">
        <v>6.9739235900545789E-3</v>
      </c>
      <c r="X572" s="29">
        <v>7.2204764075131335E-3</v>
      </c>
      <c r="Z572" s="29">
        <v>5.9067817111523261E-3</v>
      </c>
      <c r="AB572" s="29">
        <v>5.6561701201936149E-3</v>
      </c>
      <c r="AD572" s="29">
        <v>5.147217622921316E-3</v>
      </c>
      <c r="AF572" s="29">
        <v>6.8477869119741878E-3</v>
      </c>
      <c r="AH572" s="29">
        <v>5.8696175126292998E-3</v>
      </c>
      <c r="AJ572" s="29">
        <v>3.9267771553964312E-3</v>
      </c>
      <c r="AL572" s="29">
        <v>2.3857238286096E-3</v>
      </c>
      <c r="AN572" s="29">
        <v>4.6041398891169642E-3</v>
      </c>
      <c r="AP572" s="29">
        <v>1.5540871267743514E-2</v>
      </c>
      <c r="AR572" s="29">
        <v>2.4131381968495139E-2</v>
      </c>
      <c r="AT572" s="29"/>
    </row>
    <row r="573" spans="2:46">
      <c r="C573" s="319" t="s">
        <v>636</v>
      </c>
      <c r="H573" s="29">
        <v>0.11435317002768823</v>
      </c>
      <c r="J573" s="29">
        <v>9.8519685039370072E-2</v>
      </c>
      <c r="L573" s="29">
        <v>8.8288406069470429E-2</v>
      </c>
      <c r="N573" s="29">
        <v>7.5706535501346692E-2</v>
      </c>
      <c r="P573" s="29">
        <v>6.5865141314849177E-2</v>
      </c>
      <c r="R573" s="29">
        <v>5.1526123730587535E-2</v>
      </c>
      <c r="T573" s="29">
        <v>4.2702897007136011E-2</v>
      </c>
      <c r="V573" s="29">
        <v>3.404932937574278E-2</v>
      </c>
      <c r="X573" s="29">
        <v>2.8549107973236541E-2</v>
      </c>
      <c r="Z573" s="29">
        <v>2.4636994644341756E-2</v>
      </c>
      <c r="AB573" s="29">
        <v>2.1413422435019352E-2</v>
      </c>
      <c r="AD573" s="29">
        <v>1.9860390536777087E-2</v>
      </c>
      <c r="AF573" s="29">
        <v>2.331207809107318E-2</v>
      </c>
      <c r="AH573" s="29">
        <v>2.4339044988876568E-2</v>
      </c>
      <c r="AJ573" s="29">
        <v>3.4022118634968471E-2</v>
      </c>
      <c r="AL573" s="29">
        <v>3.7488134407719594E-2</v>
      </c>
      <c r="AN573" s="29">
        <v>4.5352283418303788E-2</v>
      </c>
      <c r="AP573" s="29">
        <v>3.2632523877221577E-2</v>
      </c>
      <c r="AR573" s="29">
        <v>5.6285433704415855E-2</v>
      </c>
      <c r="AT573" s="29"/>
    </row>
    <row r="574" spans="2:46">
      <c r="C574" s="319" t="s">
        <v>637</v>
      </c>
      <c r="H574" s="29">
        <v>1.3199200737021239E-2</v>
      </c>
      <c r="J574" s="29">
        <v>1.0501410263937909E-2</v>
      </c>
      <c r="L574" s="29">
        <v>1.5300821082904046E-2</v>
      </c>
      <c r="N574" s="29">
        <v>1.3866648495792307E-2</v>
      </c>
      <c r="P574" s="29">
        <v>1.2305243790940662E-2</v>
      </c>
      <c r="R574" s="29">
        <v>9.7214449643717154E-3</v>
      </c>
      <c r="T574" s="29">
        <v>9.2370138966715223E-3</v>
      </c>
      <c r="V574" s="29">
        <v>8.1243028368165708E-3</v>
      </c>
      <c r="X574" s="29">
        <v>8.6758558028186741E-3</v>
      </c>
      <c r="Z574" s="29">
        <v>6.0090814447568055E-3</v>
      </c>
      <c r="AB574" s="29">
        <v>4.7039463470674074E-3</v>
      </c>
      <c r="AD574" s="29">
        <v>4.1252944769217346E-3</v>
      </c>
      <c r="AF574" s="29">
        <v>2.9324896562209863E-3</v>
      </c>
      <c r="AH574" s="29">
        <v>2.3114181072020805E-3</v>
      </c>
      <c r="AJ574" s="29">
        <v>1.9338268188763223E-3</v>
      </c>
      <c r="AL574" s="29">
        <v>1.8230959991401992E-3</v>
      </c>
      <c r="AN574" s="29">
        <v>1.914476466291631E-3</v>
      </c>
      <c r="AP574" s="29">
        <v>1.4628529132653253E-3</v>
      </c>
      <c r="AR574" s="29">
        <v>6.1046044070126189E-4</v>
      </c>
      <c r="AT574" s="29">
        <v>6.9370348841785005E-4</v>
      </c>
    </row>
    <row r="575" spans="2:46">
      <c r="C575" s="319" t="s">
        <v>638</v>
      </c>
      <c r="H575" s="29">
        <v>8.4377365099420187E-3</v>
      </c>
      <c r="J575" s="29">
        <v>8.1033691209089053E-3</v>
      </c>
      <c r="L575" s="29">
        <v>1.0030831384222836E-2</v>
      </c>
      <c r="N575" s="29">
        <v>6.3726587568091932E-3</v>
      </c>
      <c r="P575" s="29">
        <v>4.5315243965428189E-3</v>
      </c>
      <c r="R575" s="29">
        <v>3.6160627422806937E-3</v>
      </c>
      <c r="T575" s="29">
        <v>3.0898373710936625E-3</v>
      </c>
      <c r="V575" s="29">
        <v>2.6459286571009727E-3</v>
      </c>
      <c r="X575" s="29">
        <v>2.1372901335591746E-3</v>
      </c>
      <c r="Z575" s="29">
        <v>2.7471693949883465E-3</v>
      </c>
      <c r="AB575" s="29">
        <v>2.5049956247469537E-3</v>
      </c>
      <c r="AD575" s="29">
        <v>2.0625064754511129E-3</v>
      </c>
      <c r="AF575" s="29">
        <v>1.8991542520683696E-3</v>
      </c>
      <c r="AH575" s="29">
        <v>1.7909102784240748E-3</v>
      </c>
      <c r="AJ575" s="29">
        <v>3.7604110734027374E-3</v>
      </c>
      <c r="AL575" s="29">
        <v>6.057192264970211E-3</v>
      </c>
      <c r="AN575" s="29">
        <v>7.5135231164121319E-3</v>
      </c>
      <c r="AP575" s="29">
        <v>5.7087527763351274E-3</v>
      </c>
      <c r="AR575" s="29">
        <v>6.7008539585654368E-3</v>
      </c>
      <c r="AT575" s="29">
        <v>7.4251668840102612E-3</v>
      </c>
    </row>
    <row r="576" spans="2:46">
      <c r="C576" s="319" t="s">
        <v>639</v>
      </c>
      <c r="H576" s="29">
        <v>4.8575748622673321E-3</v>
      </c>
      <c r="J576" s="29">
        <v>4.1558503893859818E-3</v>
      </c>
      <c r="L576" s="29">
        <v>6.4653372974817491E-3</v>
      </c>
      <c r="N576" s="29">
        <v>1.0983154434904545E-3</v>
      </c>
      <c r="P576" s="29">
        <v>6.5201940002467104E-4</v>
      </c>
      <c r="R576" s="29">
        <v>4.5069488136809333E-4</v>
      </c>
      <c r="T576" s="29">
        <v>3.7864583143707017E-4</v>
      </c>
      <c r="V576" s="29">
        <v>4.9350875268971723E-4</v>
      </c>
      <c r="X576" s="29">
        <v>2.2075497399818909E-3</v>
      </c>
      <c r="Z576" s="29">
        <v>2.4330594571052872E-3</v>
      </c>
      <c r="AB576" s="29">
        <v>7.3491379310344827E-4</v>
      </c>
      <c r="AD576" s="29">
        <v>1.7057443573555487E-4</v>
      </c>
      <c r="AF576" s="29">
        <v>2.4514178441715389E-4</v>
      </c>
      <c r="AH576" s="29">
        <v>2.0810505482931138E-4</v>
      </c>
      <c r="AJ576" s="29">
        <v>1.1914538715868038E-4</v>
      </c>
      <c r="AL576" s="29">
        <v>4.9821758364471938E-4</v>
      </c>
      <c r="AN576" s="29">
        <v>6.0232871547984796E-4</v>
      </c>
      <c r="AP576" s="29">
        <v>5.4828933726772469E-4</v>
      </c>
      <c r="AR576" s="29">
        <v>2.5157378531597435E-3</v>
      </c>
      <c r="AT576" s="29">
        <v>2.2825806972190067E-3</v>
      </c>
    </row>
    <row r="577" spans="2:46">
      <c r="C577" s="319" t="s">
        <v>640</v>
      </c>
      <c r="H577" s="29">
        <v>8.5294243480865076E-2</v>
      </c>
      <c r="J577" s="29">
        <v>7.0040729761646547E-2</v>
      </c>
      <c r="L577" s="29">
        <v>7.2657561523266842E-2</v>
      </c>
      <c r="N577" s="29">
        <v>6.1810898165429964E-2</v>
      </c>
      <c r="P577" s="29">
        <v>4.6447805068494726E-2</v>
      </c>
      <c r="R577" s="29">
        <v>3.4821072544673905E-2</v>
      </c>
      <c r="T577" s="29">
        <v>2.6073196691948672E-2</v>
      </c>
      <c r="V577" s="29">
        <v>1.8848467607660707E-2</v>
      </c>
      <c r="X577" s="29">
        <v>1.5341790124610009E-2</v>
      </c>
      <c r="Z577" s="29">
        <v>1.7579083638443026E-2</v>
      </c>
      <c r="AB577" s="29">
        <v>2.0099178237461036E-2</v>
      </c>
      <c r="AD577" s="29">
        <v>2.5320050941141516E-2</v>
      </c>
      <c r="AF577" s="29">
        <v>3.4010343397752739E-2</v>
      </c>
      <c r="AH577" s="29">
        <v>3.6216625168938303E-2</v>
      </c>
      <c r="AJ577" s="29">
        <v>4.6097528141083394E-2</v>
      </c>
      <c r="AL577" s="29">
        <v>6.0949618139837784E-2</v>
      </c>
      <c r="AN577" s="29">
        <v>6.6016865443799547E-2</v>
      </c>
      <c r="AP577" s="29">
        <v>8.0166828624310696E-2</v>
      </c>
      <c r="AR577" s="29">
        <v>9.2773962090399814E-2</v>
      </c>
      <c r="AT577" s="29">
        <v>9.0444553128513266E-2</v>
      </c>
    </row>
    <row r="578" spans="2:46">
      <c r="C578" s="319" t="s">
        <v>641</v>
      </c>
      <c r="H578" s="29">
        <v>2.8156087162482236E-2</v>
      </c>
      <c r="J578" s="29">
        <v>2.4314700428718215E-2</v>
      </c>
      <c r="L578" s="29">
        <v>2.2099768824786637E-2</v>
      </c>
      <c r="N578" s="29">
        <v>1.9483769845282637E-2</v>
      </c>
      <c r="P578" s="29">
        <v>1.5049643910441817E-2</v>
      </c>
      <c r="R578" s="29">
        <v>1.1171231298516594E-2</v>
      </c>
      <c r="T578" s="29">
        <v>1.0458616689257018E-2</v>
      </c>
      <c r="V578" s="29">
        <v>8.5439059711815129E-3</v>
      </c>
      <c r="X578" s="29">
        <v>9.3229306998738725E-3</v>
      </c>
      <c r="Z578" s="29">
        <v>1.0097812541322894E-2</v>
      </c>
      <c r="AB578" s="29">
        <v>8.820039984728625E-3</v>
      </c>
      <c r="AD578" s="29">
        <v>9.0399041532212617E-3</v>
      </c>
      <c r="AF578" s="29">
        <v>8.690962822351888E-3</v>
      </c>
      <c r="AH578" s="29">
        <v>8.2861930324229019E-3</v>
      </c>
      <c r="AJ578" s="29">
        <v>8.3725880610006059E-3</v>
      </c>
      <c r="AL578" s="29">
        <v>9.6761199716945186E-3</v>
      </c>
      <c r="AN578" s="29">
        <v>1.472715103462156E-2</v>
      </c>
      <c r="AP578" s="29">
        <v>1.5070459886788658E-2</v>
      </c>
      <c r="AR578" s="29">
        <v>2.1936819524167504E-2</v>
      </c>
      <c r="AT578" s="29">
        <v>2.1182668127918476E-2</v>
      </c>
    </row>
    <row r="579" spans="2:46">
      <c r="C579" s="319" t="s">
        <v>642</v>
      </c>
      <c r="H579" s="29">
        <v>0</v>
      </c>
      <c r="J579" s="29">
        <v>0</v>
      </c>
      <c r="L579" s="29">
        <v>0</v>
      </c>
      <c r="N579" s="29">
        <v>0</v>
      </c>
      <c r="P579" s="29">
        <v>3.3814823585129055E-3</v>
      </c>
      <c r="R579" s="29">
        <v>2.7742596948314335E-3</v>
      </c>
      <c r="T579" s="29">
        <v>2.2936488323242309E-3</v>
      </c>
      <c r="V579" s="29">
        <v>2.2078825836654645E-3</v>
      </c>
      <c r="X579" s="29">
        <v>2.9196429566399592E-3</v>
      </c>
      <c r="Z579" s="29">
        <v>2.3393658647530902E-3</v>
      </c>
      <c r="AB579" s="29">
        <v>2.0289631269195794E-3</v>
      </c>
      <c r="AD579" s="29">
        <v>2.3204852437316631E-3</v>
      </c>
      <c r="AF579" s="29">
        <v>2.5576383523766926E-3</v>
      </c>
      <c r="AH579" s="29">
        <v>4.0108365807821535E-3</v>
      </c>
      <c r="AJ579" s="29">
        <v>6.007517020027598E-3</v>
      </c>
      <c r="AL579" s="29">
        <v>8.8651840410597996E-3</v>
      </c>
      <c r="AN579" s="29">
        <v>1.5096880437736522E-2</v>
      </c>
      <c r="AP579" s="29">
        <v>2.2308972385921451E-2</v>
      </c>
      <c r="AR579" s="29">
        <v>1.9622624775503868E-2</v>
      </c>
      <c r="AT579" s="29">
        <v>1.8073617899807663E-2</v>
      </c>
    </row>
    <row r="580" spans="2:46">
      <c r="C580" s="319" t="s">
        <v>643</v>
      </c>
      <c r="H580" s="29">
        <v>2.5665381181253444E-2</v>
      </c>
      <c r="J580" s="29">
        <v>2.6480135778667591E-2</v>
      </c>
      <c r="L580" s="29">
        <v>2.5800740910730091E-2</v>
      </c>
      <c r="N580" s="29">
        <v>2.2864869848489504E-2</v>
      </c>
      <c r="P580" s="29">
        <v>2.1313077896895984E-2</v>
      </c>
      <c r="R580" s="29">
        <v>1.5877574464593418E-2</v>
      </c>
      <c r="T580" s="29">
        <v>1.3896820864268038E-2</v>
      </c>
      <c r="V580" s="29">
        <v>1.188231637832798E-2</v>
      </c>
      <c r="X580" s="29">
        <v>9.1614731370657215E-3</v>
      </c>
      <c r="Z580" s="29">
        <v>9.7019690153455507E-3</v>
      </c>
      <c r="AB580" s="29">
        <v>6.3924059314942588E-3</v>
      </c>
      <c r="AD580" s="29">
        <v>4.1977787538432579E-3</v>
      </c>
      <c r="AF580" s="29">
        <v>4.851188017951048E-3</v>
      </c>
      <c r="AH580" s="29">
        <v>5.3220057614374299E-3</v>
      </c>
      <c r="AJ580" s="29">
        <v>6.0326110714441841E-3</v>
      </c>
      <c r="AL580" s="29">
        <v>1.1093431544320092E-2</v>
      </c>
      <c r="AN580" s="29">
        <v>1.4489238875098672E-2</v>
      </c>
      <c r="AP580" s="29">
        <v>1.4309213690670874E-2</v>
      </c>
      <c r="AR580" s="29">
        <v>2.2533798028426102E-2</v>
      </c>
      <c r="AT580" s="29">
        <v>1.5203857136170014E-2</v>
      </c>
    </row>
    <row r="581" spans="2:46">
      <c r="C581" s="319" t="s">
        <v>644</v>
      </c>
      <c r="H581" s="29">
        <v>2.6899142553984685E-2</v>
      </c>
      <c r="J581" s="29">
        <v>2.918164224495438E-2</v>
      </c>
      <c r="L581" s="29">
        <v>2.7983691623424758E-2</v>
      </c>
      <c r="N581" s="29">
        <v>2.2487010737790095E-2</v>
      </c>
      <c r="P581" s="29">
        <v>1.6943824933766408E-2</v>
      </c>
      <c r="R581" s="29">
        <v>1.3450308974431658E-2</v>
      </c>
      <c r="T581" s="29">
        <v>1.2407858800035242E-2</v>
      </c>
      <c r="V581" s="29">
        <v>1.2670186162823007E-2</v>
      </c>
      <c r="X581" s="29">
        <v>1.0240420847309858E-2</v>
      </c>
      <c r="Z581" s="29">
        <v>7.9095465791531525E-3</v>
      </c>
      <c r="AB581" s="29">
        <v>6.8532944426659076E-3</v>
      </c>
      <c r="AD581" s="29">
        <v>6.2102310555209933E-3</v>
      </c>
      <c r="AF581" s="29">
        <v>5.3034358333828979E-3</v>
      </c>
      <c r="AH581" s="29">
        <v>4.3238136763316618E-3</v>
      </c>
      <c r="AJ581" s="29">
        <v>3.7627618145458373E-3</v>
      </c>
      <c r="AL581" s="29">
        <v>2.7033389889674544E-3</v>
      </c>
      <c r="AN581" s="29">
        <v>4.6169163816222637E-3</v>
      </c>
      <c r="AP581" s="29">
        <v>4.7800919492770313E-3</v>
      </c>
      <c r="AR581" s="29">
        <v>5.5194858292311969E-3</v>
      </c>
      <c r="AT581" s="29">
        <v>7.2119839805316723E-3</v>
      </c>
    </row>
    <row r="582" spans="2:46">
      <c r="C582" s="319" t="s">
        <v>645</v>
      </c>
      <c r="H582" s="29">
        <v>0</v>
      </c>
      <c r="J582" s="29">
        <v>0</v>
      </c>
      <c r="L582" s="29">
        <v>0</v>
      </c>
      <c r="N582" s="29">
        <v>0</v>
      </c>
      <c r="P582" s="29">
        <v>0</v>
      </c>
      <c r="R582" s="29">
        <v>0</v>
      </c>
      <c r="T582" s="29">
        <v>0</v>
      </c>
      <c r="V582" s="29">
        <v>0</v>
      </c>
      <c r="X582" s="29">
        <v>1.4905750299922759E-2</v>
      </c>
      <c r="Z582" s="29">
        <v>1.1594091002676549E-2</v>
      </c>
      <c r="AB582" s="29">
        <v>7.8432145355654299E-3</v>
      </c>
      <c r="AD582" s="29">
        <v>4.3814775185685613E-3</v>
      </c>
      <c r="AF582" s="29">
        <v>5.040068201193521E-3</v>
      </c>
      <c r="AH582" s="29">
        <v>7.6305945764273131E-3</v>
      </c>
      <c r="AJ582" s="29">
        <v>8.2273043663658764E-3</v>
      </c>
      <c r="AL582" s="29">
        <v>1.3585806103991072E-2</v>
      </c>
      <c r="AN582" s="29">
        <v>2.3785086964008956E-2</v>
      </c>
      <c r="AP582" s="29">
        <v>1.8065686808201777E-2</v>
      </c>
      <c r="AR582" s="29">
        <v>2.2453876200692779E-2</v>
      </c>
      <c r="AT582" s="29">
        <v>2.7523419976250164E-2</v>
      </c>
    </row>
    <row r="583" spans="2:46">
      <c r="C583" s="319" t="s">
        <v>646</v>
      </c>
      <c r="H583" s="29">
        <v>2.7421776469881688E-2</v>
      </c>
      <c r="J583" s="29">
        <v>2.2331835747274497E-2</v>
      </c>
      <c r="L583" s="29">
        <v>2.0148510663221809E-2</v>
      </c>
      <c r="N583" s="29">
        <v>1.4913834755999356E-2</v>
      </c>
      <c r="P583" s="29">
        <v>1.3633486867550367E-2</v>
      </c>
      <c r="R583" s="29">
        <v>1.2650738684810413E-2</v>
      </c>
      <c r="T583" s="29">
        <v>1.2109822615391667E-2</v>
      </c>
      <c r="V583" s="29">
        <v>1.0203250708445979E-2</v>
      </c>
      <c r="X583" s="29">
        <v>8.148725370143604E-3</v>
      </c>
      <c r="Z583" s="29">
        <v>8.1618612796297459E-3</v>
      </c>
      <c r="AB583" s="29">
        <v>7.4107021696847245E-3</v>
      </c>
      <c r="AD583" s="29">
        <v>7.23646340278245E-3</v>
      </c>
      <c r="AF583" s="29">
        <v>6.3856422355164488E-3</v>
      </c>
      <c r="AH583" s="29">
        <v>5.8160791526748901E-3</v>
      </c>
      <c r="AJ583" s="29">
        <v>7.5497439099117851E-3</v>
      </c>
      <c r="AL583" s="29">
        <v>1.1577298050139276E-2</v>
      </c>
      <c r="AN583" s="29">
        <v>1.0275296453011545E-2</v>
      </c>
      <c r="AP583" s="29">
        <v>1.1932961392048779E-2</v>
      </c>
      <c r="AR583" s="29">
        <v>1.2459478791998742E-2</v>
      </c>
      <c r="AT583" s="29">
        <v>2.0999321204885398E-2</v>
      </c>
    </row>
    <row r="584" spans="2:46">
      <c r="C584" s="542" t="s">
        <v>647</v>
      </c>
      <c r="H584" s="29">
        <v>3.5059432389717572E-2</v>
      </c>
      <c r="J584" s="29">
        <v>3.0134643003367975E-2</v>
      </c>
      <c r="L584" s="29">
        <v>2.9004873593489335E-2</v>
      </c>
      <c r="N584" s="29">
        <v>2.2727576827930571E-2</v>
      </c>
      <c r="P584" s="29">
        <v>1.9402767102617475E-2</v>
      </c>
      <c r="R584" s="29">
        <v>1.5506570472468242E-2</v>
      </c>
      <c r="T584" s="29">
        <v>1.3107554065735202E-2</v>
      </c>
      <c r="V584" s="29">
        <v>1.155862171792627E-2</v>
      </c>
      <c r="X584" s="29">
        <v>1.1468659915771996E-2</v>
      </c>
      <c r="Z584" s="29">
        <v>1.7009533638114516E-2</v>
      </c>
      <c r="AB584" s="29">
        <v>9.9664062373018229E-3</v>
      </c>
      <c r="AD584" s="29">
        <v>1.7009533638114516E-2</v>
      </c>
      <c r="AF584" s="29">
        <v>1.101831284549562E-2</v>
      </c>
      <c r="AH584" s="29">
        <v>1.1214127287962164E-2</v>
      </c>
      <c r="AJ584" s="29">
        <v>1.3148180303412017E-2</v>
      </c>
      <c r="AL584" s="29">
        <v>1.7009533638114516E-2</v>
      </c>
      <c r="AN584" s="29">
        <v>1.8778922975623554E-2</v>
      </c>
      <c r="AP584" s="29">
        <v>1.9454714641438386E-2</v>
      </c>
      <c r="AR584" s="29">
        <v>2.2035035761833899E-2</v>
      </c>
      <c r="AT584" s="29">
        <v>2.1493211314754884E-2</v>
      </c>
    </row>
    <row r="586" spans="2:46" s="32" customFormat="1" ht="13.5" thickBot="1"/>
    <row r="587" spans="2:46" ht="13.5" thickTop="1"/>
    <row r="588" spans="2:46" ht="13.5">
      <c r="B588" s="246" t="s">
        <v>658</v>
      </c>
    </row>
    <row r="589" spans="2:46" ht="13.5">
      <c r="C589" s="566" t="s">
        <v>659</v>
      </c>
      <c r="H589" s="1">
        <v>5372</v>
      </c>
      <c r="L589" s="1">
        <v>7199</v>
      </c>
      <c r="P589" s="1">
        <v>9408</v>
      </c>
      <c r="T589" s="1">
        <v>13687</v>
      </c>
      <c r="X589" s="1">
        <v>17019</v>
      </c>
      <c r="AB589" s="1">
        <v>23091</v>
      </c>
      <c r="AF589" s="1">
        <v>28533</v>
      </c>
      <c r="AJ589" s="1">
        <v>35133</v>
      </c>
      <c r="AN589" s="1">
        <v>37684</v>
      </c>
      <c r="AR589" s="1">
        <v>37670</v>
      </c>
    </row>
    <row r="590" spans="2:46" ht="13.5">
      <c r="C590" s="566" t="s">
        <v>660</v>
      </c>
      <c r="H590" s="1">
        <v>584</v>
      </c>
      <c r="L590" s="1">
        <v>756</v>
      </c>
      <c r="P590" s="1">
        <v>882</v>
      </c>
      <c r="T590" s="1">
        <v>979</v>
      </c>
      <c r="X590" s="1">
        <v>1294</v>
      </c>
      <c r="AB590" s="1">
        <v>1553</v>
      </c>
      <c r="AF590" s="1">
        <v>1857</v>
      </c>
      <c r="AJ590" s="1">
        <v>2019</v>
      </c>
      <c r="AN590" s="1">
        <v>1979</v>
      </c>
      <c r="AR590" s="1">
        <v>1907</v>
      </c>
    </row>
    <row r="591" spans="2:46" ht="13.5">
      <c r="C591" s="566" t="s">
        <v>661</v>
      </c>
      <c r="H591" s="1">
        <v>1465</v>
      </c>
      <c r="L591" s="1">
        <v>2066</v>
      </c>
      <c r="P591" s="1">
        <v>2212</v>
      </c>
      <c r="T591" s="1">
        <v>3385</v>
      </c>
      <c r="X591" s="1">
        <v>5892</v>
      </c>
      <c r="AB591" s="1">
        <v>5966</v>
      </c>
      <c r="AF591" s="1">
        <v>6893</v>
      </c>
      <c r="AJ591" s="1">
        <v>5923</v>
      </c>
      <c r="AN591" s="1">
        <v>5544</v>
      </c>
      <c r="AR591" s="1">
        <v>6893</v>
      </c>
    </row>
    <row r="592" spans="2:46" ht="13.5">
      <c r="C592" s="566" t="s">
        <v>662</v>
      </c>
      <c r="H592" s="1">
        <v>9215</v>
      </c>
      <c r="L592" s="1">
        <v>13002</v>
      </c>
      <c r="P592" s="1">
        <v>14587</v>
      </c>
      <c r="T592" s="1">
        <v>19160</v>
      </c>
      <c r="X592" s="1">
        <v>24916</v>
      </c>
      <c r="AB592" s="1">
        <v>26939</v>
      </c>
      <c r="AF592" s="1">
        <v>30513</v>
      </c>
      <c r="AJ592" s="1">
        <v>30422</v>
      </c>
      <c r="AN592" s="1">
        <v>27986</v>
      </c>
      <c r="AR592" s="1">
        <v>26108</v>
      </c>
    </row>
    <row r="593" spans="3:44" ht="13.5">
      <c r="C593" s="566" t="s">
        <v>663</v>
      </c>
      <c r="H593" s="1">
        <v>562</v>
      </c>
      <c r="L593" s="1">
        <v>1849</v>
      </c>
      <c r="P593" s="1">
        <v>2396</v>
      </c>
      <c r="T593" s="1">
        <v>3029</v>
      </c>
      <c r="X593" s="1">
        <v>5071</v>
      </c>
      <c r="AB593" s="1">
        <v>2653</v>
      </c>
      <c r="AF593" s="1">
        <v>4357</v>
      </c>
      <c r="AJ593" s="1">
        <v>4614</v>
      </c>
      <c r="AN593" s="1">
        <v>4687</v>
      </c>
      <c r="AR593" s="1">
        <v>5950</v>
      </c>
    </row>
    <row r="594" spans="3:44" ht="13.5">
      <c r="C594" s="566" t="s">
        <v>664</v>
      </c>
      <c r="H594" s="1">
        <v>858</v>
      </c>
      <c r="L594" s="1">
        <v>1253</v>
      </c>
      <c r="P594" s="1">
        <v>3782</v>
      </c>
      <c r="T594" s="1">
        <v>5395</v>
      </c>
      <c r="X594" s="1">
        <v>5087</v>
      </c>
      <c r="AB594" s="1">
        <v>5173</v>
      </c>
      <c r="AF594" s="1">
        <v>9802</v>
      </c>
      <c r="AJ594" s="1">
        <v>7257</v>
      </c>
      <c r="AN594" s="1">
        <v>7452</v>
      </c>
      <c r="AR594" s="1">
        <v>7036</v>
      </c>
    </row>
    <row r="595" spans="3:44" ht="13.5">
      <c r="C595" s="566" t="s">
        <v>665</v>
      </c>
      <c r="H595" s="1">
        <v>18674</v>
      </c>
      <c r="L595" s="1">
        <v>19927</v>
      </c>
      <c r="P595" s="1">
        <v>23709</v>
      </c>
      <c r="T595" s="1">
        <v>29104</v>
      </c>
      <c r="X595" s="1">
        <v>34191</v>
      </c>
      <c r="AB595" s="1">
        <v>39173</v>
      </c>
      <c r="AF595" s="1">
        <v>48975</v>
      </c>
      <c r="AJ595" s="1">
        <v>56232</v>
      </c>
      <c r="AN595" s="1">
        <v>63684</v>
      </c>
      <c r="AR595" s="1">
        <v>70720</v>
      </c>
    </row>
    <row r="596" spans="3:44" ht="13.5">
      <c r="C596" s="566" t="s">
        <v>666</v>
      </c>
      <c r="H596" s="1">
        <v>1291</v>
      </c>
      <c r="L596" s="1">
        <v>1567</v>
      </c>
      <c r="P596" s="1">
        <v>1296</v>
      </c>
      <c r="T596" s="1">
        <v>1165</v>
      </c>
      <c r="X596" s="1">
        <v>699</v>
      </c>
      <c r="AB596" s="1">
        <v>648</v>
      </c>
      <c r="AF596" s="1">
        <v>1092</v>
      </c>
      <c r="AJ596" s="1">
        <v>1251</v>
      </c>
      <c r="AN596" s="1">
        <v>835</v>
      </c>
      <c r="AR596" s="1">
        <v>1109</v>
      </c>
    </row>
    <row r="597" spans="3:44" ht="13.5">
      <c r="C597" s="566" t="s">
        <v>667</v>
      </c>
      <c r="H597" s="1">
        <v>2338</v>
      </c>
      <c r="L597" s="1">
        <v>3905</v>
      </c>
      <c r="P597" s="1">
        <v>5201</v>
      </c>
      <c r="T597" s="1">
        <v>6366</v>
      </c>
      <c r="X597" s="1">
        <v>7065</v>
      </c>
      <c r="AB597" s="1">
        <v>7713</v>
      </c>
      <c r="AF597" s="1">
        <v>8805</v>
      </c>
      <c r="AJ597" s="1">
        <v>10056</v>
      </c>
      <c r="AN597" s="1">
        <v>10891</v>
      </c>
      <c r="AR597" s="1">
        <v>12000</v>
      </c>
    </row>
    <row r="598" spans="3:44" ht="13.5">
      <c r="C598" s="566" t="s">
        <v>668</v>
      </c>
      <c r="H598" s="1">
        <v>82.41</v>
      </c>
      <c r="L598" s="1">
        <v>170.97</v>
      </c>
      <c r="P598" s="1">
        <v>368.76</v>
      </c>
      <c r="T598" s="1">
        <v>915.61</v>
      </c>
      <c r="X598" s="1">
        <v>1780.47</v>
      </c>
      <c r="AB598" s="1">
        <v>2448.92</v>
      </c>
      <c r="AF598" s="1">
        <v>3071.35</v>
      </c>
      <c r="AJ598" s="1">
        <v>3662.45</v>
      </c>
      <c r="AN598" s="1">
        <v>4194.99</v>
      </c>
      <c r="AR598" s="1">
        <v>4520.3900000000003</v>
      </c>
    </row>
    <row r="599" spans="3:44" ht="13.5">
      <c r="C599" s="566" t="s">
        <v>669</v>
      </c>
      <c r="H599" s="1">
        <v>2696</v>
      </c>
    </row>
    <row r="600" spans="3:44" ht="13.5">
      <c r="C600" s="566" t="s">
        <v>670</v>
      </c>
      <c r="H600" s="1">
        <v>8570</v>
      </c>
      <c r="L600" s="1">
        <v>4310</v>
      </c>
      <c r="P600" s="1">
        <v>4878</v>
      </c>
      <c r="T600" s="1">
        <v>3561</v>
      </c>
      <c r="X600" s="1">
        <v>4223</v>
      </c>
      <c r="AB600" s="1">
        <v>7614</v>
      </c>
      <c r="AJ600" s="1">
        <v>10628</v>
      </c>
      <c r="AN600" s="1">
        <v>10379</v>
      </c>
      <c r="AR600" s="1">
        <v>4889</v>
      </c>
    </row>
    <row r="601" spans="3:44" ht="13.5">
      <c r="C601" s="566" t="s">
        <v>671</v>
      </c>
      <c r="H601" s="1">
        <v>12339</v>
      </c>
      <c r="L601" s="1">
        <v>27246</v>
      </c>
      <c r="P601" s="1">
        <v>33229</v>
      </c>
      <c r="T601" s="1">
        <v>45394</v>
      </c>
      <c r="X601" s="1">
        <v>61213</v>
      </c>
      <c r="AB601" s="1">
        <v>59165</v>
      </c>
      <c r="AF601" s="1">
        <v>57854</v>
      </c>
    </row>
    <row r="602" spans="3:44" ht="13.5">
      <c r="C602" s="566" t="s">
        <v>672</v>
      </c>
      <c r="L602" s="1">
        <v>15880000</v>
      </c>
    </row>
    <row r="603" spans="3:44" ht="13.5">
      <c r="C603" s="566" t="s">
        <v>673</v>
      </c>
      <c r="H603" s="1">
        <v>579</v>
      </c>
      <c r="L603" s="1">
        <v>1027</v>
      </c>
      <c r="P603" s="1">
        <v>724</v>
      </c>
      <c r="T603" s="1">
        <v>885</v>
      </c>
      <c r="X603" s="1">
        <v>735</v>
      </c>
      <c r="AB603" s="1">
        <v>860</v>
      </c>
      <c r="AF603" s="1">
        <v>845</v>
      </c>
      <c r="AJ603" s="1">
        <v>1027</v>
      </c>
      <c r="AN603" s="1">
        <v>1668</v>
      </c>
      <c r="AR603" s="1">
        <v>3360</v>
      </c>
    </row>
    <row r="604" spans="3:44" ht="13.5">
      <c r="C604" s="566" t="s">
        <v>674</v>
      </c>
      <c r="H604" s="1">
        <v>494</v>
      </c>
      <c r="L604" s="1">
        <v>612</v>
      </c>
      <c r="P604" s="1">
        <v>804</v>
      </c>
      <c r="T604" s="1">
        <v>715</v>
      </c>
      <c r="X604" s="1">
        <v>809</v>
      </c>
      <c r="AB604" s="1">
        <v>600</v>
      </c>
      <c r="AF604" s="1">
        <v>830</v>
      </c>
      <c r="AJ604" s="1">
        <v>815</v>
      </c>
      <c r="AR604" s="1">
        <v>738</v>
      </c>
    </row>
    <row r="605" spans="3:44" ht="13.5">
      <c r="C605" s="566" t="s">
        <v>675</v>
      </c>
      <c r="H605" s="1">
        <v>13160</v>
      </c>
      <c r="L605" s="1">
        <v>11438</v>
      </c>
      <c r="P605" s="1">
        <v>18065</v>
      </c>
      <c r="T605" s="1">
        <v>28757</v>
      </c>
      <c r="X605" s="1">
        <v>35300</v>
      </c>
      <c r="AB605" s="1">
        <v>39553</v>
      </c>
      <c r="AF605" s="1">
        <v>46213</v>
      </c>
      <c r="AJ605" s="1">
        <v>58274.59</v>
      </c>
      <c r="AN605" s="1">
        <v>115000</v>
      </c>
      <c r="AR605" s="1">
        <v>141000</v>
      </c>
    </row>
    <row r="606" spans="3:44" ht="13.5">
      <c r="C606" s="566" t="s">
        <v>676</v>
      </c>
      <c r="H606" s="1">
        <v>13269</v>
      </c>
      <c r="L606" s="1">
        <v>15534</v>
      </c>
      <c r="P606" s="1">
        <v>18320</v>
      </c>
    </row>
    <row r="607" spans="3:44" ht="13.5">
      <c r="C607" s="566" t="s">
        <v>677</v>
      </c>
      <c r="L607" s="1">
        <v>40</v>
      </c>
      <c r="P607" s="1">
        <v>70</v>
      </c>
    </row>
    <row r="608" spans="3:44" ht="13.5">
      <c r="C608" s="566" t="s">
        <v>678</v>
      </c>
      <c r="H608" s="1">
        <v>82</v>
      </c>
      <c r="L608" s="1">
        <v>107</v>
      </c>
      <c r="P608" s="1">
        <v>145</v>
      </c>
      <c r="X608" s="1">
        <v>915</v>
      </c>
    </row>
    <row r="609" spans="3:44" ht="13.5">
      <c r="C609" s="566" t="s">
        <v>679</v>
      </c>
      <c r="H609" s="1">
        <v>5933</v>
      </c>
      <c r="L609" s="1">
        <v>7566</v>
      </c>
      <c r="P609" s="1">
        <v>5459</v>
      </c>
      <c r="T609" s="1">
        <v>7827</v>
      </c>
      <c r="X609" s="1">
        <v>10728</v>
      </c>
      <c r="AB609" s="1">
        <v>19252</v>
      </c>
      <c r="AF609" s="1">
        <v>23338</v>
      </c>
      <c r="AJ609" s="1">
        <v>27235.45</v>
      </c>
      <c r="AN609" s="1">
        <v>26000</v>
      </c>
      <c r="AR609" s="1">
        <v>25000</v>
      </c>
    </row>
    <row r="610" spans="3:44" ht="13.5">
      <c r="C610" s="566" t="s">
        <v>680</v>
      </c>
      <c r="H610" s="1">
        <v>3908</v>
      </c>
      <c r="L610" s="1">
        <v>5672</v>
      </c>
      <c r="P610" s="1">
        <v>7536</v>
      </c>
      <c r="T610" s="1">
        <v>9623.4699999999993</v>
      </c>
      <c r="X610" s="1">
        <v>11817.62</v>
      </c>
      <c r="AF610" s="1">
        <v>16000</v>
      </c>
      <c r="AJ610" s="1">
        <v>18000</v>
      </c>
      <c r="AN610" s="1">
        <v>20088</v>
      </c>
      <c r="AR610" s="1">
        <v>31000</v>
      </c>
    </row>
    <row r="611" spans="3:44" ht="13.5">
      <c r="C611" s="566" t="s">
        <v>681</v>
      </c>
      <c r="H611" s="1">
        <v>4006</v>
      </c>
      <c r="L611" s="1">
        <v>5816</v>
      </c>
      <c r="P611" s="1">
        <v>7725</v>
      </c>
      <c r="T611" s="1">
        <v>9862.56</v>
      </c>
      <c r="X611" s="1">
        <v>12101.66</v>
      </c>
    </row>
    <row r="612" spans="3:44" ht="13.5">
      <c r="C612" s="566" t="s">
        <v>682</v>
      </c>
      <c r="H612" s="1">
        <v>898900</v>
      </c>
      <c r="L612" s="1">
        <v>1202727.47</v>
      </c>
      <c r="P612" s="1">
        <v>1531600</v>
      </c>
      <c r="T612" s="1">
        <v>2269369.1</v>
      </c>
      <c r="X612" s="1">
        <v>2870169.9</v>
      </c>
    </row>
    <row r="613" spans="3:44" ht="13.5">
      <c r="C613" s="566" t="s">
        <v>683</v>
      </c>
      <c r="L613" s="1">
        <v>118199.7</v>
      </c>
    </row>
    <row r="614" spans="3:44" ht="13.5">
      <c r="C614" s="566" t="s">
        <v>684</v>
      </c>
      <c r="H614" s="1">
        <v>98</v>
      </c>
      <c r="L614" s="1">
        <v>144</v>
      </c>
      <c r="P614" s="1">
        <v>189</v>
      </c>
      <c r="T614" s="1">
        <v>239.09</v>
      </c>
      <c r="X614" s="1">
        <v>284.02999999999997</v>
      </c>
    </row>
    <row r="615" spans="3:44" ht="13.5">
      <c r="C615" s="566" t="s">
        <v>685</v>
      </c>
      <c r="L615" s="1">
        <v>1451</v>
      </c>
      <c r="T615" s="1">
        <v>2933.03</v>
      </c>
      <c r="X615" s="1">
        <v>4789.6400000000003</v>
      </c>
      <c r="AB615" s="1">
        <v>7400</v>
      </c>
      <c r="AF615" s="1">
        <v>10000</v>
      </c>
      <c r="AJ615" s="1">
        <v>15000</v>
      </c>
    </row>
    <row r="616" spans="3:44" ht="13.5">
      <c r="C616" s="566" t="s">
        <v>686</v>
      </c>
      <c r="H616" s="1">
        <v>1028800</v>
      </c>
      <c r="L616" s="1">
        <v>1452900</v>
      </c>
      <c r="P616" s="1">
        <v>1813100</v>
      </c>
      <c r="T616" s="1">
        <v>249000</v>
      </c>
      <c r="X616" s="1">
        <v>312495</v>
      </c>
      <c r="AB616" s="1">
        <v>3326000</v>
      </c>
      <c r="AF616" s="1">
        <v>3800000</v>
      </c>
      <c r="AJ616" s="1">
        <v>4000000</v>
      </c>
      <c r="AN616" s="1">
        <v>5920000</v>
      </c>
      <c r="AR616" s="1">
        <v>5990000</v>
      </c>
    </row>
    <row r="617" spans="3:44" ht="13.5">
      <c r="C617" s="566" t="s">
        <v>687</v>
      </c>
      <c r="H617" s="1">
        <v>857400</v>
      </c>
      <c r="L617" s="1">
        <v>1105000</v>
      </c>
      <c r="P617" s="1">
        <v>1353500</v>
      </c>
      <c r="T617" s="1">
        <v>1984231</v>
      </c>
      <c r="X617" s="1">
        <v>2512036.4500000002</v>
      </c>
    </row>
    <row r="618" spans="3:44" ht="13.5">
      <c r="C618" s="566" t="s">
        <v>688</v>
      </c>
      <c r="H618" s="1">
        <v>41500</v>
      </c>
      <c r="L618" s="1">
        <v>97700</v>
      </c>
      <c r="P618" s="1">
        <v>178100</v>
      </c>
      <c r="T618" s="1">
        <v>285138.09999999998</v>
      </c>
      <c r="X618" s="1">
        <v>358133.45</v>
      </c>
    </row>
    <row r="619" spans="3:44" ht="13.5">
      <c r="C619" s="566" t="s">
        <v>689</v>
      </c>
      <c r="L619" s="1">
        <v>4919.1000000000004</v>
      </c>
      <c r="AF619" s="1">
        <v>10000</v>
      </c>
    </row>
    <row r="620" spans="3:44" ht="13.5">
      <c r="C620" s="566" t="s">
        <v>690</v>
      </c>
      <c r="L620" s="1">
        <v>29440.09</v>
      </c>
    </row>
    <row r="621" spans="3:44" ht="13.5">
      <c r="C621" s="566" t="s">
        <v>691</v>
      </c>
      <c r="L621" s="1">
        <v>9494.1</v>
      </c>
    </row>
    <row r="622" spans="3:44" ht="13.5">
      <c r="C622" s="566" t="s">
        <v>692</v>
      </c>
      <c r="H622" s="1">
        <v>44963</v>
      </c>
      <c r="L622" s="1">
        <v>36267</v>
      </c>
      <c r="P622" s="1">
        <v>44243</v>
      </c>
      <c r="T622" s="1">
        <v>63081</v>
      </c>
      <c r="X622" s="1">
        <v>85324</v>
      </c>
    </row>
    <row r="623" spans="3:44" ht="13.5">
      <c r="C623" s="566" t="s">
        <v>693</v>
      </c>
      <c r="L623" s="1">
        <v>3572.29</v>
      </c>
      <c r="X623" s="1">
        <v>19816.189999999999</v>
      </c>
      <c r="AB623" s="1">
        <v>23911.27</v>
      </c>
      <c r="AF623" s="1">
        <v>25168.12</v>
      </c>
      <c r="AJ623" s="1">
        <v>28039.040000000001</v>
      </c>
      <c r="AN623" s="1">
        <v>28556.22</v>
      </c>
      <c r="AR623" s="1">
        <v>27696.84</v>
      </c>
    </row>
    <row r="624" spans="3:44" ht="13.5">
      <c r="C624" s="566" t="s">
        <v>694</v>
      </c>
      <c r="L624" s="1">
        <v>1519</v>
      </c>
    </row>
    <row r="625" spans="3:44" ht="13.5">
      <c r="C625" s="566" t="s">
        <v>695</v>
      </c>
      <c r="H625" s="1">
        <v>4890</v>
      </c>
      <c r="L625" s="1">
        <v>7085</v>
      </c>
      <c r="P625" s="1">
        <v>8726</v>
      </c>
      <c r="T625" s="1">
        <v>11414</v>
      </c>
      <c r="X625" s="1">
        <v>13772</v>
      </c>
      <c r="AB625" s="1">
        <v>17437</v>
      </c>
      <c r="AF625" s="1">
        <v>21825</v>
      </c>
      <c r="AJ625" s="1">
        <v>25861</v>
      </c>
      <c r="AN625" s="1">
        <v>29043</v>
      </c>
      <c r="AR625" s="1">
        <v>29385</v>
      </c>
    </row>
    <row r="626" spans="3:44" ht="13.5">
      <c r="C626" s="566" t="s">
        <v>696</v>
      </c>
      <c r="H626" s="1">
        <v>23420</v>
      </c>
      <c r="L626" s="1">
        <v>28656</v>
      </c>
      <c r="P626" s="1">
        <v>34089</v>
      </c>
      <c r="T626" s="1">
        <v>42868</v>
      </c>
      <c r="X626" s="1">
        <v>59140</v>
      </c>
      <c r="AB626" s="1">
        <v>70202</v>
      </c>
      <c r="AF626" s="1">
        <v>80501</v>
      </c>
      <c r="AJ626" s="1">
        <v>92319</v>
      </c>
      <c r="AN626" s="1">
        <v>99789</v>
      </c>
      <c r="AR626" s="1">
        <v>100083</v>
      </c>
    </row>
    <row r="627" spans="3:44" ht="13.5">
      <c r="C627" s="566" t="s">
        <v>697</v>
      </c>
      <c r="X627" s="1">
        <v>10</v>
      </c>
      <c r="AB627" s="1">
        <v>26</v>
      </c>
    </row>
    <row r="628" spans="3:44" ht="13.5">
      <c r="C628" s="566" t="s">
        <v>698</v>
      </c>
      <c r="P628" s="1">
        <v>13000</v>
      </c>
      <c r="T628" s="1">
        <v>18000</v>
      </c>
      <c r="X628" s="1">
        <v>22000</v>
      </c>
      <c r="AB628" s="1">
        <v>26000</v>
      </c>
      <c r="AF628" s="1">
        <v>31300</v>
      </c>
      <c r="AJ628" s="1">
        <v>43100</v>
      </c>
      <c r="AN628" s="1">
        <v>62400</v>
      </c>
      <c r="AR628" s="1">
        <v>70100</v>
      </c>
    </row>
    <row r="629" spans="3:44" ht="13.5">
      <c r="C629" s="566" t="s">
        <v>699</v>
      </c>
      <c r="P629" s="1">
        <v>2550</v>
      </c>
      <c r="T629" s="1">
        <v>3543</v>
      </c>
      <c r="X629" s="1">
        <v>4345</v>
      </c>
      <c r="AB629" s="1">
        <v>4732</v>
      </c>
      <c r="AF629" s="1">
        <v>5413</v>
      </c>
      <c r="AJ629" s="1">
        <v>7357</v>
      </c>
      <c r="AN629" s="1">
        <v>10600</v>
      </c>
      <c r="AR629" s="1">
        <v>12100</v>
      </c>
    </row>
    <row r="630" spans="3:44" ht="13.5">
      <c r="C630" s="566" t="s">
        <v>700</v>
      </c>
      <c r="H630" s="1">
        <v>5944</v>
      </c>
      <c r="L630" s="1">
        <v>8361</v>
      </c>
      <c r="T630" s="1">
        <v>15577</v>
      </c>
      <c r="X630" s="1">
        <v>20484</v>
      </c>
      <c r="AB630" s="1">
        <v>24958</v>
      </c>
      <c r="AF630" s="1">
        <v>29185</v>
      </c>
    </row>
    <row r="631" spans="3:44" ht="13.5">
      <c r="C631" s="566" t="s">
        <v>701</v>
      </c>
      <c r="L631" s="1">
        <v>110</v>
      </c>
      <c r="P631" s="1">
        <v>149</v>
      </c>
      <c r="T631" s="1">
        <v>208</v>
      </c>
    </row>
    <row r="632" spans="3:44" ht="13.5">
      <c r="C632" s="566" t="s">
        <v>702</v>
      </c>
      <c r="AJ632" s="1">
        <v>105000</v>
      </c>
      <c r="AN632" s="1">
        <v>115900</v>
      </c>
      <c r="AR632" s="1">
        <v>120000</v>
      </c>
    </row>
    <row r="633" spans="3:44" ht="13.5">
      <c r="C633" s="566" t="s">
        <v>703</v>
      </c>
      <c r="H633" s="1">
        <v>170000000</v>
      </c>
      <c r="L633" s="1">
        <v>190000000</v>
      </c>
      <c r="P633" s="1">
        <v>216000000</v>
      </c>
      <c r="T633" s="1">
        <v>259000000</v>
      </c>
      <c r="X633" s="1">
        <v>282000000</v>
      </c>
      <c r="AB633" s="1">
        <v>393210000</v>
      </c>
      <c r="AF633" s="1">
        <v>432000000</v>
      </c>
      <c r="AJ633" s="1">
        <v>465000000</v>
      </c>
      <c r="AN633" s="1">
        <v>496000000</v>
      </c>
      <c r="AR633" s="1">
        <v>530000000</v>
      </c>
    </row>
    <row r="634" spans="3:44" ht="13.5">
      <c r="C634" s="566" t="s">
        <v>704</v>
      </c>
      <c r="H634" s="1">
        <v>11.7</v>
      </c>
      <c r="L634" s="1">
        <v>15.1</v>
      </c>
      <c r="P634" s="1">
        <v>20.6</v>
      </c>
      <c r="T634" s="1">
        <v>20.2</v>
      </c>
      <c r="X634" s="1">
        <v>23.7</v>
      </c>
      <c r="AB634" s="1">
        <v>22.18</v>
      </c>
      <c r="AF634" s="1">
        <v>24.81</v>
      </c>
      <c r="AJ634" s="1">
        <v>25.1</v>
      </c>
      <c r="AN634" s="1">
        <v>27.2</v>
      </c>
      <c r="AR634" s="1">
        <v>30.19</v>
      </c>
    </row>
    <row r="635" spans="3:44" ht="13.5">
      <c r="C635" s="566" t="s">
        <v>705</v>
      </c>
      <c r="H635" s="1">
        <v>59.52</v>
      </c>
      <c r="L635" s="1">
        <v>107.46</v>
      </c>
      <c r="P635" s="1">
        <v>115.69</v>
      </c>
      <c r="T635" s="1">
        <v>148.29</v>
      </c>
      <c r="X635" s="1">
        <v>94.46</v>
      </c>
      <c r="AB635" s="1">
        <v>37.54</v>
      </c>
      <c r="AF635" s="1">
        <v>25.42</v>
      </c>
      <c r="AJ635" s="1">
        <v>19.25</v>
      </c>
      <c r="AN635" s="1">
        <v>14.5</v>
      </c>
      <c r="AR635" s="1">
        <v>7.8</v>
      </c>
    </row>
    <row r="636" spans="3:44" ht="13.5">
      <c r="C636" s="566" t="s">
        <v>706</v>
      </c>
      <c r="D636" s="1">
        <v>16997</v>
      </c>
      <c r="H636" s="1">
        <v>16476</v>
      </c>
      <c r="L636" s="1">
        <v>16252</v>
      </c>
      <c r="P636" s="1">
        <v>16232</v>
      </c>
      <c r="T636" s="1">
        <v>16227</v>
      </c>
      <c r="X636" s="1">
        <v>16648</v>
      </c>
      <c r="AB636" s="1">
        <v>17125</v>
      </c>
      <c r="AF636" s="1">
        <v>17245</v>
      </c>
      <c r="AJ636" s="1">
        <v>17122</v>
      </c>
      <c r="AN636" s="1">
        <v>17094</v>
      </c>
      <c r="AR636" s="1">
        <v>16788</v>
      </c>
    </row>
    <row r="637" spans="3:44" ht="13.5">
      <c r="C637" s="566" t="s">
        <v>707</v>
      </c>
      <c r="X637" s="1">
        <v>36716.959999999999</v>
      </c>
      <c r="AB637" s="1">
        <v>42312.03</v>
      </c>
      <c r="AF637" s="1">
        <v>43865.81</v>
      </c>
      <c r="AJ637" s="1">
        <v>45254.44</v>
      </c>
      <c r="AN637" s="1">
        <v>47388.3</v>
      </c>
      <c r="AR637" s="1">
        <v>48037.27</v>
      </c>
    </row>
    <row r="638" spans="3:44" ht="13.5">
      <c r="C638" s="566" t="s">
        <v>708</v>
      </c>
      <c r="X638" s="1">
        <v>16900.77</v>
      </c>
      <c r="AB638" s="1">
        <v>18400.759999999998</v>
      </c>
      <c r="AF638" s="1">
        <v>18697.689999999999</v>
      </c>
      <c r="AJ638" s="1">
        <v>17215.400000000001</v>
      </c>
      <c r="AN638" s="1">
        <v>18832.080000000002</v>
      </c>
      <c r="AR638" s="1">
        <v>20340.43</v>
      </c>
    </row>
    <row r="639" spans="3:44" ht="13.5">
      <c r="C639" s="566" t="s">
        <v>709</v>
      </c>
      <c r="AB639" s="1">
        <v>10000</v>
      </c>
      <c r="AF639" s="1">
        <v>13395.16</v>
      </c>
      <c r="AJ639" s="1">
        <v>19824.830000000002</v>
      </c>
      <c r="AN639" s="1">
        <v>26165.98</v>
      </c>
      <c r="AR639" s="1">
        <v>27029.439999999999</v>
      </c>
    </row>
    <row r="640" spans="3:44" ht="13.9">
      <c r="C640" s="565"/>
    </row>
    <row r="641" spans="3:3" ht="13.9">
      <c r="C641" s="565"/>
    </row>
    <row r="642" spans="3:3" ht="13.9">
      <c r="C642" s="565"/>
    </row>
    <row r="643" spans="3:3" ht="13.9">
      <c r="C643" s="565"/>
    </row>
    <row r="644" spans="3:3" ht="13.9">
      <c r="C644" s="565"/>
    </row>
    <row r="645" spans="3:3" ht="13.9">
      <c r="C645" s="565"/>
    </row>
    <row r="646" spans="3:3" ht="13.9">
      <c r="C646" s="565"/>
    </row>
    <row r="647" spans="3:3" ht="13.9">
      <c r="C647" s="565"/>
    </row>
    <row r="648" spans="3:3" ht="13.9">
      <c r="C648" s="565"/>
    </row>
    <row r="649" spans="3:3" ht="13.9">
      <c r="C649" s="565"/>
    </row>
    <row r="650" spans="3:3" ht="13.9">
      <c r="C650" s="565"/>
    </row>
    <row r="651" spans="3:3" ht="13.9">
      <c r="C651" s="565"/>
    </row>
    <row r="652" spans="3:3" ht="13.9">
      <c r="C652" s="565"/>
    </row>
    <row r="653" spans="3:3" ht="13.9">
      <c r="C653" s="565"/>
    </row>
    <row r="654" spans="3:3" ht="13.9">
      <c r="C654" s="565"/>
    </row>
    <row r="737" spans="1:10" s="365" customFormat="1" ht="13.5">
      <c r="A737" s="364" t="s">
        <v>488</v>
      </c>
    </row>
    <row r="739" spans="1:10" ht="13.5">
      <c r="B739" s="269" t="s">
        <v>489</v>
      </c>
    </row>
    <row r="740" spans="1:10">
      <c r="D740" s="560" t="s">
        <v>490</v>
      </c>
      <c r="E740" s="560"/>
      <c r="F740" s="560"/>
      <c r="G740" s="560"/>
      <c r="H740" s="560"/>
      <c r="I740" s="560"/>
      <c r="J740" s="560"/>
    </row>
    <row r="741" spans="1:10">
      <c r="D741" s="560"/>
      <c r="E741" s="560"/>
      <c r="F741" s="560"/>
      <c r="G741" s="560"/>
      <c r="H741" s="560"/>
      <c r="I741" s="560"/>
      <c r="J741" s="560"/>
    </row>
    <row r="742" spans="1:10">
      <c r="D742" s="560"/>
      <c r="E742" s="560"/>
      <c r="F742" s="560"/>
      <c r="G742" s="560"/>
      <c r="H742" s="560"/>
      <c r="I742" s="560"/>
      <c r="J742" s="560"/>
    </row>
    <row r="743" spans="1:10" ht="16.5">
      <c r="D743" s="366"/>
      <c r="E743" s="366"/>
      <c r="F743" s="366"/>
      <c r="G743" s="366"/>
      <c r="H743" s="366"/>
      <c r="I743" s="367"/>
      <c r="J743" s="367" t="s">
        <v>491</v>
      </c>
    </row>
    <row r="744" spans="1:10" ht="13.9">
      <c r="D744" s="369" t="s">
        <v>492</v>
      </c>
      <c r="E744" s="369" t="s">
        <v>32</v>
      </c>
      <c r="F744" s="369" t="s">
        <v>372</v>
      </c>
      <c r="G744" s="370" t="s">
        <v>493</v>
      </c>
      <c r="H744" s="369" t="s">
        <v>405</v>
      </c>
      <c r="I744" s="369" t="s">
        <v>404</v>
      </c>
      <c r="J744" s="369" t="s">
        <v>494</v>
      </c>
    </row>
    <row r="745" spans="1:10" ht="13.9">
      <c r="D745" s="368" t="s">
        <v>495</v>
      </c>
      <c r="E745" s="371">
        <v>255140.46</v>
      </c>
      <c r="F745" s="371">
        <v>241372.65</v>
      </c>
      <c r="G745" s="372">
        <v>5.7039643886745317E-2</v>
      </c>
      <c r="H745" s="371">
        <v>255140.46</v>
      </c>
      <c r="I745" s="373">
        <v>249049.36</v>
      </c>
      <c r="J745" s="374">
        <v>2.4457400733734147E-2</v>
      </c>
    </row>
    <row r="746" spans="1:10" ht="13.9">
      <c r="D746" s="368" t="s">
        <v>496</v>
      </c>
      <c r="E746" s="371">
        <v>138659.09</v>
      </c>
      <c r="F746" s="371">
        <v>130568.46</v>
      </c>
      <c r="G746" s="372">
        <v>6.1964658233695902E-2</v>
      </c>
      <c r="H746" s="371">
        <v>138659.09</v>
      </c>
      <c r="I746" s="373">
        <v>135724.44</v>
      </c>
      <c r="J746" s="374">
        <v>2.1622119052397526E-2</v>
      </c>
    </row>
    <row r="747" spans="1:10" ht="13.9">
      <c r="D747" s="368" t="s">
        <v>497</v>
      </c>
      <c r="E747" s="371">
        <v>190211.71</v>
      </c>
      <c r="F747" s="371">
        <v>178253.02</v>
      </c>
      <c r="G747" s="372">
        <v>6.7088288321847322E-2</v>
      </c>
      <c r="H747" s="371">
        <v>190211.71</v>
      </c>
      <c r="I747" s="373">
        <v>185650.09</v>
      </c>
      <c r="J747" s="374">
        <v>2.4571062691108869E-2</v>
      </c>
    </row>
    <row r="748" spans="1:10" ht="13.9">
      <c r="D748" s="368"/>
      <c r="E748" s="371"/>
      <c r="F748" s="371"/>
      <c r="G748" s="375"/>
      <c r="H748" s="373"/>
      <c r="I748" s="373"/>
      <c r="J748" s="376"/>
    </row>
    <row r="749" spans="1:10" ht="13.9">
      <c r="D749" s="377" t="s">
        <v>498</v>
      </c>
      <c r="E749" s="378" t="s">
        <v>32</v>
      </c>
      <c r="F749" s="378" t="s">
        <v>31</v>
      </c>
      <c r="G749" s="379" t="s">
        <v>499</v>
      </c>
      <c r="H749" s="380" t="s">
        <v>405</v>
      </c>
      <c r="I749" s="380" t="s">
        <v>404</v>
      </c>
      <c r="J749" s="381" t="s">
        <v>494</v>
      </c>
    </row>
    <row r="750" spans="1:10" ht="13.9">
      <c r="D750" s="382" t="s">
        <v>500</v>
      </c>
      <c r="E750" s="371">
        <v>2509.2199999999998</v>
      </c>
      <c r="F750" s="371">
        <v>2342.8000000000002</v>
      </c>
      <c r="G750" s="372">
        <v>7.1034659381935983E-2</v>
      </c>
      <c r="H750" s="373">
        <v>1289.5199999999998</v>
      </c>
      <c r="I750" s="373">
        <v>1219.7</v>
      </c>
      <c r="J750" s="374">
        <v>5.7243584487988608E-2</v>
      </c>
    </row>
    <row r="751" spans="1:10" ht="13.9">
      <c r="D751" s="368" t="s">
        <v>392</v>
      </c>
      <c r="E751" s="371">
        <v>3621.51</v>
      </c>
      <c r="F751" s="371">
        <v>3576.7</v>
      </c>
      <c r="G751" s="372">
        <v>1.2528308217071737E-2</v>
      </c>
      <c r="H751" s="373">
        <v>1726.2600000000002</v>
      </c>
      <c r="I751" s="373">
        <v>1895.25</v>
      </c>
      <c r="J751" s="374">
        <v>-8.9165017807676938E-2</v>
      </c>
    </row>
    <row r="752" spans="1:10" ht="13.9">
      <c r="D752" s="368" t="s">
        <v>501</v>
      </c>
      <c r="E752" s="371">
        <v>613.42999999999995</v>
      </c>
      <c r="F752" s="371">
        <v>444.33</v>
      </c>
      <c r="G752" s="372">
        <v>0.38057299754686835</v>
      </c>
      <c r="H752" s="373">
        <v>298.37999999999994</v>
      </c>
      <c r="I752" s="373">
        <v>315.05</v>
      </c>
      <c r="J752" s="374">
        <v>-5.2912236152991787E-2</v>
      </c>
    </row>
    <row r="753" spans="4:10" ht="13.9">
      <c r="D753" s="368" t="s">
        <v>502</v>
      </c>
      <c r="E753" s="371">
        <v>2578.41</v>
      </c>
      <c r="F753" s="371">
        <v>2395.08</v>
      </c>
      <c r="G753" s="372">
        <v>7.6544416052908515E-2</v>
      </c>
      <c r="H753" s="373">
        <v>1275.3999999999999</v>
      </c>
      <c r="I753" s="373">
        <v>1303.01</v>
      </c>
      <c r="J753" s="374">
        <v>-2.1189399927859398E-2</v>
      </c>
    </row>
    <row r="754" spans="4:10" ht="13.9">
      <c r="D754" s="368" t="s">
        <v>503</v>
      </c>
      <c r="E754" s="371">
        <v>1529.95</v>
      </c>
      <c r="F754" s="371">
        <v>1502.17</v>
      </c>
      <c r="G754" s="372">
        <v>1.8493246436821487E-2</v>
      </c>
      <c r="H754" s="373">
        <v>772.09</v>
      </c>
      <c r="I754" s="373">
        <v>757.86</v>
      </c>
      <c r="J754" s="374">
        <v>1.8776555036550402E-2</v>
      </c>
    </row>
    <row r="755" spans="4:10" ht="13.9">
      <c r="D755" s="368"/>
      <c r="E755" s="368"/>
      <c r="F755" s="368"/>
      <c r="G755" s="368"/>
      <c r="H755" s="368"/>
      <c r="I755" s="368" t="s">
        <v>504</v>
      </c>
      <c r="J755" s="368"/>
    </row>
    <row r="756" spans="4:10" ht="13.9">
      <c r="D756" s="369" t="s">
        <v>505</v>
      </c>
      <c r="E756" s="369" t="s">
        <v>32</v>
      </c>
      <c r="F756" s="369" t="s">
        <v>372</v>
      </c>
      <c r="G756" s="369" t="s">
        <v>493</v>
      </c>
      <c r="H756" s="369" t="s">
        <v>405</v>
      </c>
      <c r="I756" s="369" t="s">
        <v>404</v>
      </c>
      <c r="J756" s="369" t="s">
        <v>506</v>
      </c>
    </row>
    <row r="757" spans="4:10" ht="13.9">
      <c r="D757" s="368" t="s">
        <v>507</v>
      </c>
      <c r="E757" s="374">
        <v>2.1600000000000001E-2</v>
      </c>
      <c r="F757" s="383">
        <v>2.1600000000000001E-2</v>
      </c>
      <c r="G757" s="383">
        <v>0</v>
      </c>
      <c r="H757" s="383">
        <v>2.1600000000000001E-2</v>
      </c>
      <c r="I757" s="384">
        <v>2.12E-2</v>
      </c>
      <c r="J757" s="383">
        <v>4.0000000000000105E-4</v>
      </c>
    </row>
    <row r="758" spans="4:10" ht="13.9">
      <c r="D758" s="368" t="s">
        <v>508</v>
      </c>
      <c r="E758" s="383">
        <v>0.21010000000000001</v>
      </c>
      <c r="F758" s="383">
        <v>0.25914829462147004</v>
      </c>
      <c r="G758" s="383">
        <v>-4.9048294621470034E-2</v>
      </c>
      <c r="H758" s="383">
        <v>0.21010000000000001</v>
      </c>
      <c r="I758" s="385">
        <v>0.19315657564965044</v>
      </c>
      <c r="J758" s="385">
        <v>1.6943424350349567E-2</v>
      </c>
    </row>
    <row r="759" spans="4:10" ht="13.9">
      <c r="D759" s="368"/>
      <c r="E759" s="368"/>
      <c r="F759" s="368"/>
      <c r="G759" s="368"/>
      <c r="H759" s="368"/>
      <c r="I759" s="383"/>
      <c r="J759" s="368"/>
    </row>
    <row r="760" spans="4:10" ht="13.9">
      <c r="D760" s="377" t="s">
        <v>509</v>
      </c>
      <c r="E760" s="369" t="s">
        <v>32</v>
      </c>
      <c r="F760" s="369" t="s">
        <v>372</v>
      </c>
      <c r="G760" s="369" t="s">
        <v>493</v>
      </c>
      <c r="H760" s="369" t="s">
        <v>405</v>
      </c>
      <c r="I760" s="369" t="s">
        <v>404</v>
      </c>
      <c r="J760" s="369" t="s">
        <v>506</v>
      </c>
    </row>
    <row r="761" spans="4:10" ht="13.9">
      <c r="D761" s="368" t="s">
        <v>510</v>
      </c>
      <c r="E761" s="386">
        <v>52.71</v>
      </c>
      <c r="F761" s="386">
        <v>154.98000000000025</v>
      </c>
      <c r="G761" s="387">
        <v>-102.27000000000024</v>
      </c>
      <c r="H761" s="386">
        <v>17.87000000000031</v>
      </c>
      <c r="I761" s="386">
        <v>34.839999999999691</v>
      </c>
      <c r="J761" s="387">
        <v>-16.969999999999381</v>
      </c>
    </row>
    <row r="762" spans="4:10" ht="13.9">
      <c r="D762" s="382" t="s">
        <v>511</v>
      </c>
      <c r="E762" s="383">
        <v>1.5699999999999999E-2</v>
      </c>
      <c r="F762" s="383">
        <v>1.6221451949421782E-2</v>
      </c>
      <c r="G762" s="388">
        <v>-5.2145194942178341E-4</v>
      </c>
      <c r="H762" s="383">
        <v>1.5699999999999999E-2</v>
      </c>
      <c r="I762" s="384">
        <v>1.5900000000000001E-2</v>
      </c>
      <c r="J762" s="388">
        <v>-2.0000000000000226E-4</v>
      </c>
    </row>
    <row r="763" spans="4:10" ht="13.9">
      <c r="D763" s="368" t="s">
        <v>512</v>
      </c>
      <c r="E763" s="383">
        <v>2.23E-2</v>
      </c>
      <c r="F763" s="383">
        <v>2.6509235078670604E-2</v>
      </c>
      <c r="G763" s="383">
        <v>-4.2092350786706034E-3</v>
      </c>
      <c r="H763" s="383"/>
      <c r="I763" s="383"/>
      <c r="J763" s="383"/>
    </row>
    <row r="764" spans="4:10" ht="13.9">
      <c r="D764" s="382" t="s">
        <v>513</v>
      </c>
      <c r="E764" s="383">
        <v>1.4581</v>
      </c>
      <c r="F764" s="384">
        <v>1.3669</v>
      </c>
      <c r="G764" s="383">
        <v>9.1199999999999948E-2</v>
      </c>
      <c r="H764" s="383">
        <v>1.4581</v>
      </c>
      <c r="I764" s="384">
        <v>1.4151</v>
      </c>
      <c r="J764" s="383">
        <v>4.2999999999999927E-2</v>
      </c>
    </row>
    <row r="765" spans="4:10" ht="13.9">
      <c r="D765" s="368" t="s">
        <v>514</v>
      </c>
      <c r="E765" s="383">
        <v>0.14460000000000001</v>
      </c>
      <c r="F765" s="383">
        <v>0.14610000000000001</v>
      </c>
      <c r="G765" s="383">
        <v>-1.5000000000000013E-3</v>
      </c>
      <c r="H765" s="383">
        <v>0.14460000000000001</v>
      </c>
      <c r="I765" s="383">
        <v>0.14660000000000001</v>
      </c>
      <c r="J765" s="383">
        <v>-2.0000000000000018E-3</v>
      </c>
    </row>
    <row r="766" spans="4:10" ht="13.9">
      <c r="D766" s="368"/>
      <c r="E766" s="368"/>
      <c r="F766" s="368"/>
      <c r="G766" s="368"/>
      <c r="H766" s="368"/>
      <c r="I766" s="368"/>
      <c r="J766" s="368"/>
    </row>
    <row r="767" spans="4:10" ht="13.9">
      <c r="D767" s="368" t="s">
        <v>515</v>
      </c>
      <c r="E767" s="368"/>
      <c r="F767" s="368"/>
      <c r="G767" s="368"/>
      <c r="H767" s="368"/>
      <c r="I767" s="368"/>
      <c r="J767" s="368"/>
    </row>
    <row r="768" spans="4:10" ht="13.9">
      <c r="D768" s="368" t="s">
        <v>516</v>
      </c>
      <c r="E768" s="368"/>
      <c r="F768" s="368"/>
      <c r="G768" s="368"/>
      <c r="H768" s="368"/>
      <c r="I768" s="368"/>
      <c r="J768" s="368"/>
    </row>
    <row r="770" spans="2:22" s="32" customFormat="1" ht="14.25" thickBot="1">
      <c r="P770" s="389"/>
      <c r="Q770" s="389"/>
      <c r="R770" s="389"/>
      <c r="S770" s="389"/>
      <c r="T770" s="389"/>
      <c r="U770" s="389"/>
      <c r="V770" s="389"/>
    </row>
    <row r="771" spans="2:22" ht="13.5" thickTop="1"/>
    <row r="772" spans="2:22" ht="13.5">
      <c r="B772" s="269" t="s">
        <v>517</v>
      </c>
    </row>
    <row r="773" spans="2:22">
      <c r="D773" s="390" t="s">
        <v>518</v>
      </c>
      <c r="E773" s="391">
        <v>2012</v>
      </c>
      <c r="F773" s="391">
        <v>2013</v>
      </c>
      <c r="G773" s="391">
        <v>2014</v>
      </c>
      <c r="H773" s="392">
        <v>2015</v>
      </c>
      <c r="I773" s="393" t="s">
        <v>31</v>
      </c>
      <c r="J773" s="393">
        <v>2016</v>
      </c>
      <c r="K773" s="393" t="s">
        <v>404</v>
      </c>
      <c r="L773" s="393" t="s">
        <v>32</v>
      </c>
      <c r="M773" s="393" t="s">
        <v>519</v>
      </c>
    </row>
    <row r="774" spans="2:22">
      <c r="D774" s="390" t="s">
        <v>392</v>
      </c>
      <c r="E774" s="394">
        <v>5369.45</v>
      </c>
      <c r="F774" s="394">
        <v>5896.37</v>
      </c>
      <c r="G774" s="394">
        <v>6588.92</v>
      </c>
      <c r="H774" s="395">
        <v>6976.47</v>
      </c>
      <c r="I774" s="395">
        <v>3576.7</v>
      </c>
      <c r="J774" s="395">
        <v>6758.91</v>
      </c>
      <c r="K774" s="395">
        <v>1895.25</v>
      </c>
      <c r="L774" s="395">
        <v>3621.51</v>
      </c>
      <c r="M774" s="396">
        <v>1.2528308217071737E-2</v>
      </c>
    </row>
    <row r="775" spans="2:22">
      <c r="D775" s="397" t="s">
        <v>500</v>
      </c>
      <c r="E775" s="398">
        <v>4178.28</v>
      </c>
      <c r="F775" s="398">
        <v>4433.3500000000004</v>
      </c>
      <c r="G775" s="398">
        <v>4935.22</v>
      </c>
      <c r="H775" s="399">
        <v>5078.67</v>
      </c>
      <c r="I775" s="399">
        <v>2342.8000000000002</v>
      </c>
      <c r="J775" s="399">
        <v>4718.46</v>
      </c>
      <c r="K775" s="399">
        <v>1219.7</v>
      </c>
      <c r="L775" s="399">
        <v>2509.2199999999998</v>
      </c>
      <c r="M775" s="400">
        <v>7.1034659381935983E-2</v>
      </c>
    </row>
    <row r="776" spans="2:22">
      <c r="D776" s="397" t="s">
        <v>520</v>
      </c>
      <c r="E776" s="398">
        <v>1191.17</v>
      </c>
      <c r="F776" s="398">
        <v>1463.0199999999995</v>
      </c>
      <c r="G776" s="398">
        <v>1653.6999999999998</v>
      </c>
      <c r="H776" s="399">
        <v>1897.8000000000002</v>
      </c>
      <c r="I776" s="399">
        <v>1233.8999999999996</v>
      </c>
      <c r="J776" s="399">
        <v>2040.4499999999998</v>
      </c>
      <c r="K776" s="399">
        <v>675.55</v>
      </c>
      <c r="L776" s="399">
        <v>1112.2900000000004</v>
      </c>
      <c r="M776" s="400">
        <v>-9.8557419563983562E-2</v>
      </c>
    </row>
    <row r="777" spans="2:22">
      <c r="D777" s="401" t="s">
        <v>431</v>
      </c>
      <c r="E777" s="402">
        <v>1060.6400000000001</v>
      </c>
      <c r="F777" s="402">
        <v>1223.26</v>
      </c>
      <c r="G777" s="402">
        <v>1324.97</v>
      </c>
      <c r="H777" s="403">
        <v>1433.91</v>
      </c>
      <c r="I777" s="403">
        <v>817.15</v>
      </c>
      <c r="J777" s="403">
        <v>1449.73</v>
      </c>
      <c r="K777" s="403">
        <v>409.58</v>
      </c>
      <c r="L777" s="403">
        <v>766.7</v>
      </c>
      <c r="M777" s="404">
        <v>-6.1738970813192129E-2</v>
      </c>
    </row>
    <row r="778" spans="2:22">
      <c r="D778" s="405" t="s">
        <v>521</v>
      </c>
      <c r="E778" s="406">
        <v>1533.36</v>
      </c>
      <c r="F778" s="406">
        <v>1652.8</v>
      </c>
      <c r="G778" s="406">
        <v>1762.61</v>
      </c>
      <c r="H778" s="407">
        <v>1778.23</v>
      </c>
      <c r="I778" s="407">
        <v>769.38</v>
      </c>
      <c r="J778" s="407">
        <v>1751.56</v>
      </c>
      <c r="K778" s="407">
        <v>366.08</v>
      </c>
      <c r="L778" s="407">
        <v>760.91</v>
      </c>
      <c r="M778" s="408">
        <v>-1.1008864280329655E-2</v>
      </c>
    </row>
    <row r="779" spans="2:22">
      <c r="D779" s="405" t="s">
        <v>503</v>
      </c>
      <c r="E779" s="406">
        <v>2385.3200000000002</v>
      </c>
      <c r="F779" s="406">
        <v>2626.49</v>
      </c>
      <c r="G779" s="406">
        <v>2758.11</v>
      </c>
      <c r="H779" s="407">
        <v>2771.31</v>
      </c>
      <c r="I779" s="407">
        <v>1502.17</v>
      </c>
      <c r="J779" s="407">
        <v>2782.49</v>
      </c>
      <c r="K779" s="407">
        <v>757.86</v>
      </c>
      <c r="L779" s="407">
        <v>1529.95</v>
      </c>
      <c r="M779" s="409">
        <v>1.8493246436821487E-2</v>
      </c>
    </row>
    <row r="780" spans="2:22">
      <c r="D780" s="410"/>
      <c r="E780" s="411"/>
      <c r="F780" s="411"/>
      <c r="G780" s="411"/>
      <c r="H780" s="411"/>
      <c r="I780" s="411"/>
      <c r="J780" s="411"/>
      <c r="K780" s="411"/>
      <c r="L780" s="411"/>
      <c r="M780" s="411"/>
    </row>
    <row r="781" spans="2:22">
      <c r="D781" s="410"/>
      <c r="E781" s="411"/>
      <c r="F781" s="411"/>
      <c r="G781" s="411"/>
      <c r="H781" s="411"/>
      <c r="I781" s="411"/>
      <c r="J781" s="411"/>
      <c r="K781" s="411"/>
      <c r="L781" s="411"/>
      <c r="M781" s="411"/>
    </row>
    <row r="782" spans="2:22">
      <c r="D782" s="405" t="s">
        <v>522</v>
      </c>
      <c r="E782" s="392">
        <v>2012</v>
      </c>
      <c r="F782" s="392">
        <v>2013</v>
      </c>
      <c r="G782" s="392">
        <v>2014</v>
      </c>
      <c r="H782" s="392">
        <v>2015</v>
      </c>
      <c r="I782" s="392" t="s">
        <v>31</v>
      </c>
      <c r="J782" s="392">
        <v>2016</v>
      </c>
      <c r="K782" s="392" t="s">
        <v>404</v>
      </c>
      <c r="L782" s="392" t="s">
        <v>32</v>
      </c>
      <c r="M782" s="392" t="s">
        <v>523</v>
      </c>
    </row>
    <row r="783" spans="2:22">
      <c r="D783" s="412" t="s">
        <v>500</v>
      </c>
      <c r="E783" s="396">
        <v>0.77815791189041705</v>
      </c>
      <c r="F783" s="396">
        <v>0.75187785027059029</v>
      </c>
      <c r="G783" s="396">
        <v>0.74901804848138998</v>
      </c>
      <c r="H783" s="396">
        <v>0.72797130927245435</v>
      </c>
      <c r="I783" s="396">
        <v>0.65501719462073982</v>
      </c>
      <c r="J783" s="396">
        <v>0.6981096064306227</v>
      </c>
      <c r="K783" s="396">
        <v>0.64355625906872449</v>
      </c>
      <c r="L783" s="396">
        <v>0.69286568309903873</v>
      </c>
      <c r="M783" s="396">
        <v>-5.2439233315839662E-3</v>
      </c>
    </row>
    <row r="784" spans="2:22">
      <c r="D784" s="413" t="s">
        <v>520</v>
      </c>
      <c r="E784" s="400">
        <v>0.22184208810958295</v>
      </c>
      <c r="F784" s="400">
        <v>0.24812214972940971</v>
      </c>
      <c r="G784" s="400">
        <v>0.25098195151861002</v>
      </c>
      <c r="H784" s="400">
        <v>0.27202869072754565</v>
      </c>
      <c r="I784" s="400">
        <v>0.34498280537926018</v>
      </c>
      <c r="J784" s="400">
        <v>0.3018903935693773</v>
      </c>
      <c r="K784" s="400">
        <v>0.35644374093127551</v>
      </c>
      <c r="L784" s="400">
        <v>0.30713431690096127</v>
      </c>
      <c r="M784" s="400">
        <v>5.2439233315839662E-3</v>
      </c>
    </row>
    <row r="785" spans="4:13">
      <c r="D785" s="414" t="s">
        <v>431</v>
      </c>
      <c r="E785" s="404">
        <v>0.19753233571408621</v>
      </c>
      <c r="F785" s="404">
        <v>0.20745984393788042</v>
      </c>
      <c r="G785" s="404">
        <v>0.20109061879640366</v>
      </c>
      <c r="H785" s="404">
        <v>0.20553517753247702</v>
      </c>
      <c r="I785" s="404">
        <v>0.22846478597589959</v>
      </c>
      <c r="J785" s="404">
        <v>0.21449168578957259</v>
      </c>
      <c r="K785" s="404">
        <v>0.21610869278459305</v>
      </c>
      <c r="L785" s="404">
        <v>0.21170727127634606</v>
      </c>
      <c r="M785" s="400">
        <v>-2.7844145132265297E-3</v>
      </c>
    </row>
    <row r="786" spans="4:13">
      <c r="D786" s="401" t="s">
        <v>508</v>
      </c>
      <c r="E786" s="404">
        <v>0.28557114788293025</v>
      </c>
      <c r="F786" s="404">
        <v>0.28030805393827052</v>
      </c>
      <c r="G786" s="404">
        <v>0.26751121579864379</v>
      </c>
      <c r="H786" s="404">
        <v>0.25488965049659784</v>
      </c>
      <c r="I786" s="404">
        <v>0.21510889926468532</v>
      </c>
      <c r="J786" s="404">
        <v>0.25914829462147004</v>
      </c>
      <c r="K786" s="404">
        <v>0.19315657564965044</v>
      </c>
      <c r="L786" s="404">
        <v>0.21010849065721202</v>
      </c>
      <c r="M786" s="409">
        <v>-4.9039803964258027E-2</v>
      </c>
    </row>
    <row r="787" spans="4:13">
      <c r="D787" s="410"/>
      <c r="E787" s="411"/>
      <c r="F787" s="411"/>
      <c r="G787" s="411"/>
      <c r="H787" s="411"/>
      <c r="I787" s="411"/>
      <c r="J787" s="411"/>
      <c r="K787" s="411"/>
      <c r="L787" s="411"/>
      <c r="M787" s="411"/>
    </row>
    <row r="788" spans="4:13">
      <c r="D788" s="410"/>
      <c r="E788" s="411"/>
      <c r="F788" s="411"/>
      <c r="G788" s="411"/>
      <c r="H788" s="411"/>
      <c r="I788" s="411"/>
      <c r="J788" s="411"/>
      <c r="K788" s="411"/>
      <c r="L788" s="411"/>
      <c r="M788" s="411"/>
    </row>
    <row r="789" spans="4:13">
      <c r="D789" s="410"/>
      <c r="E789" s="415"/>
      <c r="F789" s="415"/>
      <c r="G789" s="415"/>
      <c r="H789" s="415"/>
      <c r="I789" s="415"/>
      <c r="J789" s="415"/>
      <c r="K789" s="415"/>
      <c r="L789" s="415"/>
      <c r="M789" s="411"/>
    </row>
    <row r="790" spans="4:13">
      <c r="D790" s="390"/>
      <c r="E790" s="341">
        <v>2012</v>
      </c>
      <c r="F790" s="341">
        <v>2013</v>
      </c>
      <c r="G790" s="341">
        <v>2014</v>
      </c>
      <c r="H790" s="341">
        <v>2015</v>
      </c>
      <c r="I790" s="341">
        <v>2016</v>
      </c>
      <c r="J790" s="341" t="s">
        <v>32</v>
      </c>
      <c r="K790" s="410"/>
      <c r="L790" s="416"/>
      <c r="M790" s="411"/>
    </row>
    <row r="791" spans="4:13">
      <c r="D791" s="390" t="s">
        <v>392</v>
      </c>
      <c r="E791" s="417">
        <v>5369.45</v>
      </c>
      <c r="F791" s="417">
        <v>5896.37</v>
      </c>
      <c r="G791" s="417">
        <v>6588.92</v>
      </c>
      <c r="H791" s="417">
        <v>6976.47</v>
      </c>
      <c r="I791" s="417">
        <v>6758.91</v>
      </c>
      <c r="J791" s="417">
        <v>3621.51</v>
      </c>
      <c r="K791" s="410"/>
      <c r="L791" s="416"/>
      <c r="M791" s="411"/>
    </row>
    <row r="792" spans="4:13">
      <c r="D792" s="401" t="s">
        <v>503</v>
      </c>
      <c r="E792" s="418">
        <v>2385.3200000000002</v>
      </c>
      <c r="F792" s="418">
        <v>2626.49</v>
      </c>
      <c r="G792" s="418">
        <v>2758.11</v>
      </c>
      <c r="H792" s="418">
        <v>2771.31</v>
      </c>
      <c r="I792" s="418">
        <v>2782.49</v>
      </c>
      <c r="J792" s="418">
        <v>1529.95</v>
      </c>
      <c r="K792" s="410"/>
      <c r="L792" s="410"/>
      <c r="M792" s="411"/>
    </row>
    <row r="793" spans="4:13">
      <c r="D793" s="397" t="s">
        <v>524</v>
      </c>
      <c r="E793" s="400">
        <v>0.12990000000000002</v>
      </c>
      <c r="F793" s="400">
        <v>9.8100000000000007E-2</v>
      </c>
      <c r="G793" s="400">
        <v>0.11749999999999999</v>
      </c>
      <c r="H793" s="400">
        <v>5.8799999999999998E-2</v>
      </c>
      <c r="I793" s="400">
        <v>-3.1200000000000002E-2</v>
      </c>
      <c r="J793" s="400">
        <v>-0.46418727279990413</v>
      </c>
      <c r="K793" s="410"/>
      <c r="L793" s="410"/>
      <c r="M793" s="410"/>
    </row>
    <row r="794" spans="4:13">
      <c r="D794" s="401" t="s">
        <v>525</v>
      </c>
      <c r="E794" s="404">
        <v>0.14529999999999998</v>
      </c>
      <c r="F794" s="404">
        <v>0.1011</v>
      </c>
      <c r="G794" s="404">
        <v>5.0099999999999999E-2</v>
      </c>
      <c r="H794" s="404">
        <v>4.7999999999999996E-3</v>
      </c>
      <c r="I794" s="404">
        <v>4.0000000000000001E-3</v>
      </c>
      <c r="J794" s="404">
        <v>-0.99086902594146675</v>
      </c>
      <c r="K794" s="410"/>
      <c r="L794" s="410"/>
      <c r="M794" s="410"/>
    </row>
    <row r="795" spans="4:13">
      <c r="D795" s="412" t="s">
        <v>526</v>
      </c>
      <c r="E795" s="419">
        <v>0.77815791189041705</v>
      </c>
      <c r="F795" s="419">
        <v>0.75187785027059029</v>
      </c>
      <c r="G795" s="419">
        <v>0.74901804848138998</v>
      </c>
      <c r="H795" s="419">
        <v>0.72797130927245435</v>
      </c>
      <c r="I795" s="419">
        <v>0.6981096064306227</v>
      </c>
      <c r="J795" s="419">
        <v>0.69286568309903873</v>
      </c>
      <c r="K795" s="410"/>
      <c r="L795" s="410"/>
      <c r="M795" s="410"/>
    </row>
    <row r="796" spans="4:13">
      <c r="D796" s="414" t="s">
        <v>527</v>
      </c>
      <c r="E796" s="420">
        <v>0.22184208810958295</v>
      </c>
      <c r="F796" s="420">
        <v>0.24812214972940971</v>
      </c>
      <c r="G796" s="420">
        <v>0.25098195151861002</v>
      </c>
      <c r="H796" s="420">
        <v>0.27202869072754565</v>
      </c>
      <c r="I796" s="420">
        <v>0.3018903935693773</v>
      </c>
      <c r="J796" s="420">
        <v>0.30713431690096127</v>
      </c>
      <c r="K796" s="410"/>
      <c r="L796" s="410"/>
      <c r="M796" s="410"/>
    </row>
    <row r="797" spans="4:13">
      <c r="D797" s="410"/>
      <c r="E797" s="410"/>
      <c r="F797" s="410"/>
      <c r="G797" s="410"/>
      <c r="H797" s="410"/>
      <c r="I797" s="410"/>
      <c r="J797" s="410"/>
      <c r="K797" s="410"/>
      <c r="L797" s="410"/>
      <c r="M797" s="410"/>
    </row>
    <row r="814" spans="2:2" s="32" customFormat="1" ht="13.5" thickBot="1"/>
    <row r="815" spans="2:2" ht="13.5" thickTop="1"/>
    <row r="816" spans="2:2" ht="13.5">
      <c r="B816" s="269" t="s">
        <v>528</v>
      </c>
    </row>
    <row r="818" spans="4:15">
      <c r="D818" s="410" t="s">
        <v>518</v>
      </c>
      <c r="E818" s="410"/>
      <c r="F818" s="410"/>
      <c r="G818" s="410"/>
      <c r="H818" s="410"/>
      <c r="I818" s="410"/>
      <c r="J818" s="410"/>
      <c r="K818" s="410"/>
      <c r="L818" s="410"/>
      <c r="M818" s="410"/>
      <c r="N818" s="410"/>
      <c r="O818" s="410"/>
    </row>
    <row r="819" spans="4:15">
      <c r="D819" s="405" t="s">
        <v>529</v>
      </c>
      <c r="E819" s="348">
        <v>2012</v>
      </c>
      <c r="F819" s="348">
        <v>2013</v>
      </c>
      <c r="G819" s="348">
        <v>2014</v>
      </c>
      <c r="H819" s="348">
        <v>2015</v>
      </c>
      <c r="I819" s="348">
        <v>2016</v>
      </c>
      <c r="J819" s="348" t="s">
        <v>404</v>
      </c>
      <c r="K819" s="341" t="s">
        <v>32</v>
      </c>
      <c r="L819" s="421" t="s">
        <v>530</v>
      </c>
      <c r="M819" s="405" t="s">
        <v>531</v>
      </c>
      <c r="N819" s="422" t="s">
        <v>532</v>
      </c>
      <c r="O819" s="423" t="s">
        <v>533</v>
      </c>
    </row>
    <row r="820" spans="4:15">
      <c r="D820" s="390" t="s">
        <v>534</v>
      </c>
      <c r="E820" s="424">
        <v>85832.89</v>
      </c>
      <c r="F820" s="424">
        <v>96814.15</v>
      </c>
      <c r="G820" s="424">
        <v>107687.5</v>
      </c>
      <c r="H820" s="424">
        <v>116528.12</v>
      </c>
      <c r="I820" s="424">
        <v>127673.34</v>
      </c>
      <c r="J820" s="424">
        <v>132677.98000000001</v>
      </c>
      <c r="K820" s="425">
        <v>135493.96</v>
      </c>
      <c r="L820" s="426">
        <v>2815.9799999999814</v>
      </c>
      <c r="M820" s="427">
        <v>7820.6199999999953</v>
      </c>
      <c r="N820" s="428">
        <v>2.1224169979072505E-2</v>
      </c>
      <c r="O820" s="429">
        <v>6.1254918215502219E-2</v>
      </c>
    </row>
    <row r="821" spans="4:15">
      <c r="D821" s="397" t="s">
        <v>535</v>
      </c>
      <c r="E821" s="430">
        <v>11810.29</v>
      </c>
      <c r="F821" s="430">
        <v>10498.87</v>
      </c>
      <c r="G821" s="430">
        <v>12512.380000000001</v>
      </c>
      <c r="H821" s="430">
        <v>16801.260000000002</v>
      </c>
      <c r="I821" s="430">
        <v>15531</v>
      </c>
      <c r="J821" s="430">
        <v>15545.11</v>
      </c>
      <c r="K821" s="431">
        <v>17978.97</v>
      </c>
      <c r="L821" s="432">
        <v>2433.8600000000006</v>
      </c>
      <c r="M821" s="433">
        <v>2447.9700000000012</v>
      </c>
      <c r="N821" s="342">
        <v>0.15656756369044666</v>
      </c>
      <c r="O821" s="343">
        <v>0.15761831176356966</v>
      </c>
    </row>
    <row r="822" spans="4:15">
      <c r="D822" s="397" t="s">
        <v>536</v>
      </c>
      <c r="E822" s="430">
        <v>37191.72</v>
      </c>
      <c r="F822" s="430">
        <v>39977.56</v>
      </c>
      <c r="G822" s="430">
        <v>41015.06</v>
      </c>
      <c r="H822" s="430">
        <v>46578.2</v>
      </c>
      <c r="I822" s="430">
        <v>51898.039999999994</v>
      </c>
      <c r="J822" s="430">
        <v>52553.39</v>
      </c>
      <c r="K822" s="431">
        <v>52261.71</v>
      </c>
      <c r="L822" s="432">
        <v>-291.68000000000029</v>
      </c>
      <c r="M822" s="433">
        <v>363.67000000000553</v>
      </c>
      <c r="N822" s="342">
        <v>-5.5501652700234994E-3</v>
      </c>
      <c r="O822" s="343">
        <v>7.0073937281640575E-3</v>
      </c>
    </row>
    <row r="823" spans="4:15">
      <c r="D823" s="401" t="s">
        <v>537</v>
      </c>
      <c r="E823" s="434">
        <v>3647.15</v>
      </c>
      <c r="F823" s="434">
        <v>3244.88</v>
      </c>
      <c r="G823" s="434">
        <v>3317.31</v>
      </c>
      <c r="H823" s="434">
        <v>3521.43</v>
      </c>
      <c r="I823" s="434">
        <v>2913.7</v>
      </c>
      <c r="J823" s="434">
        <v>4096.3500000000004</v>
      </c>
      <c r="K823" s="435">
        <v>3438.22</v>
      </c>
      <c r="L823" s="432">
        <v>-658.13000000000056</v>
      </c>
      <c r="M823" s="433">
        <v>524.52</v>
      </c>
      <c r="N823" s="436">
        <v>-0.16066254104263566</v>
      </c>
      <c r="O823" s="343">
        <v>0.1800185331365618</v>
      </c>
    </row>
    <row r="824" spans="4:15">
      <c r="D824" s="405" t="s">
        <v>538</v>
      </c>
      <c r="E824" s="437">
        <v>40838.870000000003</v>
      </c>
      <c r="F824" s="437">
        <v>43222.439999999995</v>
      </c>
      <c r="G824" s="437">
        <v>44332.369999999995</v>
      </c>
      <c r="H824" s="437">
        <v>50099.63</v>
      </c>
      <c r="I824" s="437">
        <v>54811.739999999991</v>
      </c>
      <c r="J824" s="437">
        <v>56649.74</v>
      </c>
      <c r="K824" s="433">
        <v>55699.93</v>
      </c>
      <c r="L824" s="438">
        <v>-949.80999999999767</v>
      </c>
      <c r="M824" s="439">
        <v>888.1900000000096</v>
      </c>
      <c r="N824" s="440">
        <v>-1.6766361151878129E-2</v>
      </c>
      <c r="O824" s="441">
        <v>1.6204375194073473E-2</v>
      </c>
    </row>
    <row r="825" spans="4:15">
      <c r="D825" s="412" t="s">
        <v>539</v>
      </c>
      <c r="E825" s="424">
        <v>31749.43</v>
      </c>
      <c r="F825" s="424">
        <v>32940.07</v>
      </c>
      <c r="G825" s="424">
        <v>35236.22</v>
      </c>
      <c r="H825" s="424">
        <v>30596.33</v>
      </c>
      <c r="I825" s="424">
        <v>33507.879999999997</v>
      </c>
      <c r="J825" s="424">
        <v>34378.300000000003</v>
      </c>
      <c r="K825" s="425">
        <v>35427.730000000003</v>
      </c>
      <c r="L825" s="425">
        <v>1049.4300000000003</v>
      </c>
      <c r="M825" s="442">
        <v>1919.8500000000058</v>
      </c>
      <c r="N825" s="342">
        <v>3.0525942236818038E-2</v>
      </c>
      <c r="O825" s="343">
        <v>5.7295477959214525E-2</v>
      </c>
    </row>
    <row r="826" spans="4:15">
      <c r="D826" s="413" t="s">
        <v>540</v>
      </c>
      <c r="E826" s="430">
        <v>5190.6900000000005</v>
      </c>
      <c r="F826" s="430">
        <v>5701.99</v>
      </c>
      <c r="G826" s="430">
        <v>6331.0599999999995</v>
      </c>
      <c r="H826" s="430">
        <v>8072.46</v>
      </c>
      <c r="I826" s="430">
        <v>9848.6899999999987</v>
      </c>
      <c r="J826" s="430">
        <v>9798.23</v>
      </c>
      <c r="K826" s="431">
        <v>10539.869999999999</v>
      </c>
      <c r="L826" s="435">
        <v>741.63999999999942</v>
      </c>
      <c r="M826" s="443">
        <v>691.18000000000029</v>
      </c>
      <c r="N826" s="342">
        <v>7.5691221781893248E-2</v>
      </c>
      <c r="O826" s="343">
        <v>7.0179891945020056E-2</v>
      </c>
    </row>
    <row r="827" spans="4:15">
      <c r="D827" s="405" t="s">
        <v>495</v>
      </c>
      <c r="E827" s="444">
        <v>175422.16999999998</v>
      </c>
      <c r="F827" s="444">
        <v>189177.52</v>
      </c>
      <c r="G827" s="444">
        <v>206099.53</v>
      </c>
      <c r="H827" s="444">
        <v>222097.80000000002</v>
      </c>
      <c r="I827" s="444">
        <v>241372.65000000002</v>
      </c>
      <c r="J827" s="444">
        <v>249049.36000000007</v>
      </c>
      <c r="K827" s="438">
        <v>255140.46</v>
      </c>
      <c r="L827" s="438">
        <v>6091.0999999999185</v>
      </c>
      <c r="M827" s="439">
        <v>13767.809999999969</v>
      </c>
      <c r="N827" s="445">
        <v>2.4457400733733703E-2</v>
      </c>
      <c r="O827" s="441">
        <v>5.7039643886745095E-2</v>
      </c>
    </row>
    <row r="828" spans="4:15">
      <c r="D828" s="410" t="s">
        <v>541</v>
      </c>
      <c r="E828" s="430">
        <v>175422.17</v>
      </c>
      <c r="F828" s="430">
        <v>189177.52</v>
      </c>
      <c r="G828" s="430">
        <v>206099.53</v>
      </c>
      <c r="H828" s="430">
        <v>222097.8</v>
      </c>
      <c r="I828" s="430">
        <v>241372.65</v>
      </c>
      <c r="J828" s="430">
        <v>249049.36</v>
      </c>
      <c r="K828" s="430">
        <v>255140.46</v>
      </c>
      <c r="L828" s="410"/>
      <c r="M828" s="410"/>
      <c r="N828" s="410"/>
      <c r="O828" s="410"/>
    </row>
    <row r="829" spans="4:15">
      <c r="D829" s="410"/>
      <c r="E829" s="410"/>
      <c r="F829" s="410"/>
      <c r="G829" s="410"/>
      <c r="H829" s="410"/>
      <c r="I829" s="410"/>
      <c r="J829" s="410"/>
      <c r="K829" s="410"/>
      <c r="L829" s="410"/>
      <c r="M829" s="410"/>
      <c r="N829" s="410"/>
      <c r="O829" s="410"/>
    </row>
    <row r="830" spans="4:15">
      <c r="D830" s="405" t="s">
        <v>433</v>
      </c>
      <c r="E830" s="410"/>
      <c r="F830" s="410"/>
      <c r="G830" s="410"/>
      <c r="H830" s="410"/>
      <c r="I830" s="410"/>
      <c r="J830" s="410"/>
      <c r="K830" s="410"/>
      <c r="L830" s="410"/>
      <c r="M830" s="410"/>
      <c r="N830" s="410"/>
      <c r="O830" s="410"/>
    </row>
    <row r="831" spans="4:15">
      <c r="D831" s="405"/>
      <c r="E831" s="348">
        <v>2012</v>
      </c>
      <c r="F831" s="348">
        <v>2013</v>
      </c>
      <c r="G831" s="348">
        <v>2014</v>
      </c>
      <c r="H831" s="348">
        <v>2015</v>
      </c>
      <c r="I831" s="349">
        <v>2016</v>
      </c>
      <c r="J831" s="349" t="s">
        <v>404</v>
      </c>
      <c r="K831" s="349" t="s">
        <v>32</v>
      </c>
      <c r="L831" s="405" t="s">
        <v>542</v>
      </c>
      <c r="M831" s="405" t="s">
        <v>543</v>
      </c>
      <c r="N831" s="410"/>
      <c r="O831" s="410"/>
    </row>
    <row r="832" spans="4:15">
      <c r="D832" s="397" t="s">
        <v>534</v>
      </c>
      <c r="E832" s="342">
        <v>0.48929328601966338</v>
      </c>
      <c r="F832" s="342">
        <v>0.51176350128704506</v>
      </c>
      <c r="G832" s="342">
        <v>0.52250240454211616</v>
      </c>
      <c r="H832" s="342">
        <v>0.52467030290259509</v>
      </c>
      <c r="I832" s="343">
        <v>0.5289470037305386</v>
      </c>
      <c r="J832" s="342">
        <v>0.53273768701915147</v>
      </c>
      <c r="K832" s="446">
        <v>0.53105634441515082</v>
      </c>
      <c r="L832" s="419">
        <v>-1.6813426040006574E-3</v>
      </c>
      <c r="M832" s="447">
        <v>2.1093406846122154E-3</v>
      </c>
      <c r="N832" s="410"/>
      <c r="O832" s="410"/>
    </row>
    <row r="833" spans="4:15">
      <c r="D833" s="397" t="s">
        <v>535</v>
      </c>
      <c r="E833" s="342">
        <v>6.7324956703021077E-2</v>
      </c>
      <c r="F833" s="342">
        <v>5.5497450225587067E-2</v>
      </c>
      <c r="G833" s="342">
        <v>6.0710376195423646E-2</v>
      </c>
      <c r="H833" s="342">
        <v>7.5648025329381918E-2</v>
      </c>
      <c r="I833" s="343">
        <v>6.4344489734027441E-2</v>
      </c>
      <c r="J833" s="342">
        <v>6.241778738158571E-2</v>
      </c>
      <c r="K833" s="448">
        <v>7.0466949851858071E-2</v>
      </c>
      <c r="L833" s="449">
        <v>8.0491624702723613E-3</v>
      </c>
      <c r="M833" s="447">
        <v>6.1224601178306304E-3</v>
      </c>
      <c r="N833" s="410"/>
      <c r="O833" s="410"/>
    </row>
    <row r="834" spans="4:15">
      <c r="D834" s="397" t="s">
        <v>536</v>
      </c>
      <c r="E834" s="342">
        <v>0.21201265495689631</v>
      </c>
      <c r="F834" s="342">
        <v>0.21132299440229474</v>
      </c>
      <c r="G834" s="342">
        <v>0.19900608215846002</v>
      </c>
      <c r="H834" s="342">
        <v>0.20971932184830283</v>
      </c>
      <c r="I834" s="343">
        <v>0.21501209851240391</v>
      </c>
      <c r="J834" s="342">
        <v>0.2110159608520977</v>
      </c>
      <c r="K834" s="448">
        <v>0.20483505438533739</v>
      </c>
      <c r="L834" s="449">
        <v>-6.1809064667603109E-3</v>
      </c>
      <c r="M834" s="447">
        <v>-1.017704412706652E-2</v>
      </c>
      <c r="N834" s="410"/>
      <c r="O834" s="410"/>
    </row>
    <row r="835" spans="4:15">
      <c r="D835" s="401" t="s">
        <v>537</v>
      </c>
      <c r="E835" s="450">
        <v>2.0790701654186585E-2</v>
      </c>
      <c r="F835" s="450">
        <v>1.7152566541732868E-2</v>
      </c>
      <c r="G835" s="450">
        <v>1.6095669893085151E-2</v>
      </c>
      <c r="H835" s="450">
        <v>1.5855312389406826E-2</v>
      </c>
      <c r="I835" s="451">
        <v>1.207137594089471E-2</v>
      </c>
      <c r="J835" s="450">
        <v>1.6447944295058615E-2</v>
      </c>
      <c r="K835" s="452">
        <v>1.347579290246635E-2</v>
      </c>
      <c r="L835" s="420">
        <v>-2.9721513925922653E-3</v>
      </c>
      <c r="M835" s="453">
        <v>1.4044169615716404E-3</v>
      </c>
      <c r="N835" s="410"/>
      <c r="O835" s="410"/>
    </row>
    <row r="836" spans="4:15">
      <c r="D836" s="405" t="s">
        <v>538</v>
      </c>
      <c r="E836" s="454">
        <v>0.2328033566110829</v>
      </c>
      <c r="F836" s="454">
        <v>0.2284755609440276</v>
      </c>
      <c r="G836" s="454">
        <v>0.21510175205154516</v>
      </c>
      <c r="H836" s="454">
        <v>0.22557463423770965</v>
      </c>
      <c r="I836" s="455">
        <v>0.22708347445329863</v>
      </c>
      <c r="J836" s="456">
        <v>0.22746390514715631</v>
      </c>
      <c r="K836" s="457">
        <v>0.21831084728780373</v>
      </c>
      <c r="L836" s="420">
        <v>-9.1530578593525813E-3</v>
      </c>
      <c r="M836" s="453">
        <v>-8.7726271654949006E-3</v>
      </c>
      <c r="N836" s="410"/>
      <c r="O836" s="410"/>
    </row>
    <row r="837" spans="4:15">
      <c r="D837" s="412" t="s">
        <v>539</v>
      </c>
      <c r="E837" s="458">
        <v>0.18098869715270313</v>
      </c>
      <c r="F837" s="458">
        <v>0.17412253844960016</v>
      </c>
      <c r="G837" s="458">
        <v>0.17096700802762627</v>
      </c>
      <c r="H837" s="458">
        <v>0.13776061716955323</v>
      </c>
      <c r="I837" s="459">
        <v>0.13882219050087072</v>
      </c>
      <c r="J837" s="460">
        <v>0.13803809815050314</v>
      </c>
      <c r="K837" s="461">
        <v>0.13885578947376673</v>
      </c>
      <c r="L837" s="419">
        <v>8.1769132326359184E-4</v>
      </c>
      <c r="M837" s="462">
        <v>3.3598972896009549E-5</v>
      </c>
      <c r="N837" s="410"/>
      <c r="O837" s="410"/>
    </row>
    <row r="838" spans="4:15">
      <c r="D838" s="414" t="s">
        <v>540</v>
      </c>
      <c r="E838" s="463">
        <v>2.9589703513529683E-2</v>
      </c>
      <c r="F838" s="463">
        <v>3.0140949093740103E-2</v>
      </c>
      <c r="G838" s="463">
        <v>3.071845918328877E-2</v>
      </c>
      <c r="H838" s="463">
        <v>3.6346420360759989E-2</v>
      </c>
      <c r="I838" s="464">
        <v>4.080284158126448E-2</v>
      </c>
      <c r="J838" s="465">
        <v>3.9342522301603171E-2</v>
      </c>
      <c r="K838" s="466">
        <v>4.1310068971420678E-2</v>
      </c>
      <c r="L838" s="420">
        <v>1.9675466698175076E-3</v>
      </c>
      <c r="M838" s="453">
        <v>5.07227390156198E-4</v>
      </c>
      <c r="N838" s="410"/>
      <c r="O838" s="410"/>
    </row>
    <row r="839" spans="4:15">
      <c r="D839" s="410" t="s">
        <v>541</v>
      </c>
      <c r="E839" s="467">
        <v>1.0000000000000002</v>
      </c>
      <c r="F839" s="467">
        <v>1</v>
      </c>
      <c r="G839" s="467">
        <v>1</v>
      </c>
      <c r="H839" s="467">
        <v>1</v>
      </c>
      <c r="I839" s="467">
        <v>0.99999999999999978</v>
      </c>
      <c r="J839" s="467">
        <v>0.99999999999999989</v>
      </c>
      <c r="K839" s="467">
        <v>1</v>
      </c>
      <c r="L839" s="410"/>
      <c r="M839" s="410"/>
      <c r="N839" s="410"/>
      <c r="O839" s="410"/>
    </row>
    <row r="840" spans="4:15">
      <c r="D840" s="410"/>
      <c r="E840" s="410"/>
      <c r="F840" s="410"/>
      <c r="G840" s="410"/>
      <c r="H840" s="410"/>
      <c r="I840" s="410"/>
      <c r="J840" s="410"/>
      <c r="K840" s="410"/>
      <c r="L840" s="410"/>
      <c r="M840" s="410"/>
      <c r="N840" s="410"/>
      <c r="O840" s="410"/>
    </row>
    <row r="841" spans="4:15">
      <c r="D841" s="410"/>
      <c r="E841" s="410"/>
      <c r="F841" s="410"/>
      <c r="G841" s="410"/>
      <c r="H841" s="410"/>
      <c r="I841" s="410"/>
      <c r="J841" s="410"/>
      <c r="K841" s="410"/>
      <c r="L841" s="410"/>
      <c r="M841" s="410"/>
      <c r="N841" s="410"/>
      <c r="O841" s="410"/>
    </row>
    <row r="842" spans="4:15">
      <c r="D842" s="410"/>
      <c r="E842" s="410"/>
      <c r="F842" s="410"/>
      <c r="G842" s="410"/>
      <c r="H842" s="410"/>
      <c r="I842" s="410"/>
      <c r="J842" s="410"/>
      <c r="K842" s="410"/>
      <c r="L842" s="410"/>
      <c r="M842" s="410"/>
      <c r="N842" s="410"/>
      <c r="O842" s="410"/>
    </row>
    <row r="843" spans="4:15">
      <c r="D843" s="468" t="s">
        <v>544</v>
      </c>
      <c r="E843" s="469">
        <v>2012</v>
      </c>
      <c r="F843" s="348">
        <v>2013</v>
      </c>
      <c r="G843" s="348">
        <v>2014</v>
      </c>
      <c r="H843" s="348">
        <v>2015</v>
      </c>
      <c r="I843" s="348">
        <v>2016</v>
      </c>
      <c r="J843" s="348" t="s">
        <v>404</v>
      </c>
      <c r="K843" s="341" t="s">
        <v>32</v>
      </c>
      <c r="L843" s="341" t="s">
        <v>545</v>
      </c>
      <c r="M843" s="341" t="s">
        <v>546</v>
      </c>
      <c r="N843" s="421" t="s">
        <v>547</v>
      </c>
      <c r="O843" s="405" t="s">
        <v>548</v>
      </c>
    </row>
    <row r="844" spans="4:15">
      <c r="D844" s="413" t="s">
        <v>549</v>
      </c>
      <c r="E844" s="470">
        <v>136429.1</v>
      </c>
      <c r="F844" s="424">
        <v>146208.25</v>
      </c>
      <c r="G844" s="424">
        <v>155566.01</v>
      </c>
      <c r="H844" s="424">
        <v>162819.39000000001</v>
      </c>
      <c r="I844" s="424">
        <v>178253.02</v>
      </c>
      <c r="J844" s="424">
        <v>185650.09</v>
      </c>
      <c r="K844" s="425">
        <v>190211.71</v>
      </c>
      <c r="L844" s="431">
        <v>4561.6199999999953</v>
      </c>
      <c r="M844" s="471">
        <v>11958.690000000002</v>
      </c>
      <c r="N844" s="343">
        <v>2.4571062691108869E-2</v>
      </c>
      <c r="O844" s="448">
        <v>6.7088288321847322E-2</v>
      </c>
    </row>
    <row r="845" spans="4:15">
      <c r="D845" s="413" t="s">
        <v>550</v>
      </c>
      <c r="E845" s="472">
        <v>17245.689999999999</v>
      </c>
      <c r="F845" s="430">
        <v>15685.59</v>
      </c>
      <c r="G845" s="430">
        <v>19201.96</v>
      </c>
      <c r="H845" s="430">
        <v>26030.51</v>
      </c>
      <c r="I845" s="430">
        <v>26061.05</v>
      </c>
      <c r="J845" s="430">
        <v>25451.5</v>
      </c>
      <c r="K845" s="431">
        <v>24969.7</v>
      </c>
      <c r="L845" s="431">
        <v>-481.79999999999927</v>
      </c>
      <c r="M845" s="471">
        <v>-1091.3499999999985</v>
      </c>
      <c r="N845" s="343">
        <v>-1.8930121996738825E-2</v>
      </c>
      <c r="O845" s="448">
        <v>-4.1876670356720047E-2</v>
      </c>
    </row>
    <row r="846" spans="4:15">
      <c r="D846" s="413" t="s">
        <v>551</v>
      </c>
      <c r="E846" s="472">
        <v>2321.86</v>
      </c>
      <c r="F846" s="430">
        <v>2530.1799999999998</v>
      </c>
      <c r="G846" s="430">
        <v>2795.9</v>
      </c>
      <c r="H846" s="430">
        <v>3066.22</v>
      </c>
      <c r="I846" s="430">
        <v>3579.37</v>
      </c>
      <c r="J846" s="430">
        <v>3745.69</v>
      </c>
      <c r="K846" s="431">
        <v>4130.16</v>
      </c>
      <c r="L846" s="431">
        <v>384.4699999999998</v>
      </c>
      <c r="M846" s="471">
        <v>550.79</v>
      </c>
      <c r="N846" s="343">
        <v>0.10264330470487404</v>
      </c>
      <c r="O846" s="448">
        <v>0.15387903457871088</v>
      </c>
    </row>
    <row r="847" spans="4:15">
      <c r="D847" s="413" t="s">
        <v>552</v>
      </c>
      <c r="E847" s="472">
        <v>11.33</v>
      </c>
      <c r="F847" s="430">
        <v>7.24</v>
      </c>
      <c r="G847" s="430">
        <v>6.31</v>
      </c>
      <c r="H847" s="430">
        <v>2.1</v>
      </c>
      <c r="I847" s="430">
        <v>5.45</v>
      </c>
      <c r="J847" s="430">
        <v>5.34</v>
      </c>
      <c r="K847" s="431">
        <v>5.1100000000000003</v>
      </c>
      <c r="L847" s="431">
        <v>-0.22999999999999954</v>
      </c>
      <c r="M847" s="471">
        <v>-0.33999999999999986</v>
      </c>
      <c r="N847" s="343">
        <v>-4.3071161048689022E-2</v>
      </c>
      <c r="O847" s="448">
        <v>-6.2385321100917435E-2</v>
      </c>
    </row>
    <row r="848" spans="4:15">
      <c r="D848" s="413" t="s">
        <v>540</v>
      </c>
      <c r="E848" s="472">
        <v>8129.6</v>
      </c>
      <c r="F848" s="430">
        <v>11961.63</v>
      </c>
      <c r="G848" s="430">
        <v>13156.310000000001</v>
      </c>
      <c r="H848" s="430">
        <v>12174.390000000001</v>
      </c>
      <c r="I848" s="430">
        <v>13662.130000000001</v>
      </c>
      <c r="J848" s="430">
        <v>13747.03</v>
      </c>
      <c r="K848" s="431">
        <v>15517.44</v>
      </c>
      <c r="L848" s="431">
        <v>1770.4099999999999</v>
      </c>
      <c r="M848" s="471">
        <v>1855.3099999999995</v>
      </c>
      <c r="N848" s="343">
        <v>0.128784908449316</v>
      </c>
      <c r="O848" s="448">
        <v>0.13579946904326046</v>
      </c>
    </row>
    <row r="849" spans="4:15">
      <c r="D849" s="413" t="s">
        <v>553</v>
      </c>
      <c r="E849" s="472">
        <v>164137.57999999999</v>
      </c>
      <c r="F849" s="430">
        <v>176392.88999999998</v>
      </c>
      <c r="G849" s="430">
        <v>190726.49</v>
      </c>
      <c r="H849" s="430">
        <v>204092.61000000004</v>
      </c>
      <c r="I849" s="430">
        <v>221561.02</v>
      </c>
      <c r="J849" s="430">
        <v>228599.65</v>
      </c>
      <c r="K849" s="431">
        <v>234834.12</v>
      </c>
      <c r="L849" s="431">
        <v>6234.4700000000012</v>
      </c>
      <c r="M849" s="471">
        <v>13273.100000000006</v>
      </c>
      <c r="N849" s="343">
        <v>2.727243895605258E-2</v>
      </c>
      <c r="O849" s="448">
        <v>5.9907198477421764E-2</v>
      </c>
    </row>
    <row r="850" spans="4:15">
      <c r="D850" s="414" t="s">
        <v>541</v>
      </c>
      <c r="E850" s="473">
        <v>164137.57999999999</v>
      </c>
      <c r="F850" s="434">
        <v>176392.89</v>
      </c>
      <c r="G850" s="434">
        <v>190726.49</v>
      </c>
      <c r="H850" s="434">
        <v>204092.61</v>
      </c>
      <c r="I850" s="434">
        <v>221561.02</v>
      </c>
      <c r="J850" s="434">
        <v>228599.65</v>
      </c>
      <c r="K850" s="435">
        <v>234834.12</v>
      </c>
      <c r="L850" s="435">
        <v>6234.4700000000012</v>
      </c>
      <c r="M850" s="443">
        <v>13273.100000000006</v>
      </c>
      <c r="N850" s="451">
        <v>2.727243895605258E-2</v>
      </c>
      <c r="O850" s="452">
        <v>5.9907198477421764E-2</v>
      </c>
    </row>
    <row r="851" spans="4:15">
      <c r="D851" s="410"/>
      <c r="E851" s="410"/>
      <c r="F851" s="410"/>
      <c r="G851" s="410"/>
      <c r="H851" s="410"/>
      <c r="I851" s="410"/>
      <c r="J851" s="410"/>
      <c r="K851" s="410"/>
      <c r="L851" s="410"/>
      <c r="M851" s="410"/>
      <c r="N851" s="410"/>
      <c r="O851" s="410"/>
    </row>
    <row r="852" spans="4:15">
      <c r="D852" s="390" t="s">
        <v>554</v>
      </c>
      <c r="E852" s="474"/>
      <c r="F852" s="474"/>
      <c r="G852" s="474"/>
      <c r="H852" s="474"/>
      <c r="I852" s="474">
        <v>0</v>
      </c>
      <c r="J852" s="474">
        <v>0</v>
      </c>
      <c r="K852" s="475">
        <v>14</v>
      </c>
      <c r="L852" s="474">
        <v>14</v>
      </c>
      <c r="M852" s="476">
        <v>14</v>
      </c>
      <c r="N852" s="342"/>
      <c r="O852" s="410"/>
    </row>
    <row r="853" spans="4:15">
      <c r="D853" s="405" t="s">
        <v>555</v>
      </c>
      <c r="E853" s="475"/>
      <c r="F853" s="475"/>
      <c r="G853" s="475"/>
      <c r="H853" s="475"/>
      <c r="I853" s="475">
        <v>26061.05</v>
      </c>
      <c r="J853" s="475">
        <v>25451.5</v>
      </c>
      <c r="K853" s="475">
        <v>24983.7</v>
      </c>
      <c r="L853" s="475">
        <v>-467.79999999999927</v>
      </c>
      <c r="M853" s="476">
        <v>-1077.3499999999985</v>
      </c>
      <c r="N853" s="342"/>
      <c r="O853" s="410"/>
    </row>
    <row r="854" spans="4:15">
      <c r="D854" s="401" t="s">
        <v>556</v>
      </c>
      <c r="E854" s="434"/>
      <c r="F854" s="434"/>
      <c r="G854" s="434"/>
      <c r="H854" s="434"/>
      <c r="I854" s="434"/>
      <c r="J854" s="434"/>
      <c r="K854" s="477">
        <v>0</v>
      </c>
      <c r="L854" s="434"/>
      <c r="M854" s="478"/>
      <c r="N854" s="342"/>
      <c r="O854" s="410"/>
    </row>
    <row r="855" spans="4:15">
      <c r="D855" s="410"/>
      <c r="E855" s="410"/>
      <c r="F855" s="410"/>
      <c r="G855" s="410"/>
      <c r="H855" s="410"/>
      <c r="I855" s="410"/>
      <c r="J855" s="410"/>
      <c r="K855" s="410"/>
      <c r="L855" s="410"/>
      <c r="M855" s="410"/>
      <c r="N855" s="410"/>
      <c r="O855" s="410"/>
    </row>
    <row r="856" spans="4:15">
      <c r="D856" s="410"/>
      <c r="E856" s="410"/>
      <c r="F856" s="410"/>
      <c r="G856" s="410"/>
      <c r="H856" s="410"/>
      <c r="I856" s="410"/>
      <c r="J856" s="410"/>
      <c r="K856" s="410"/>
      <c r="L856" s="410"/>
      <c r="M856" s="410"/>
      <c r="N856" s="410"/>
      <c r="O856" s="410"/>
    </row>
    <row r="857" spans="4:15">
      <c r="D857" s="405" t="s">
        <v>557</v>
      </c>
      <c r="E857" s="410"/>
      <c r="F857" s="410"/>
      <c r="G857" s="410"/>
      <c r="H857" s="410"/>
      <c r="I857" s="410"/>
      <c r="J857" s="410"/>
      <c r="K857" s="410"/>
      <c r="L857" s="410"/>
      <c r="M857" s="410"/>
      <c r="N857" s="410"/>
      <c r="O857" s="410"/>
    </row>
    <row r="858" spans="4:15">
      <c r="D858" s="405"/>
      <c r="E858" s="479">
        <v>2012</v>
      </c>
      <c r="F858" s="348">
        <v>2013</v>
      </c>
      <c r="G858" s="348">
        <v>2014</v>
      </c>
      <c r="H858" s="348">
        <v>2015</v>
      </c>
      <c r="I858" s="348">
        <v>2016</v>
      </c>
      <c r="J858" s="341" t="s">
        <v>404</v>
      </c>
      <c r="K858" s="348" t="s">
        <v>32</v>
      </c>
      <c r="L858" s="405" t="s">
        <v>542</v>
      </c>
      <c r="M858" s="405" t="s">
        <v>543</v>
      </c>
      <c r="N858" s="480"/>
      <c r="O858" s="410"/>
    </row>
    <row r="859" spans="4:15">
      <c r="D859" s="397" t="s">
        <v>549</v>
      </c>
      <c r="E859" s="428">
        <v>0.83118747090093581</v>
      </c>
      <c r="F859" s="481">
        <v>0.82887836352134159</v>
      </c>
      <c r="G859" s="481">
        <v>0.81564972962067317</v>
      </c>
      <c r="H859" s="481">
        <v>0.79777209963653251</v>
      </c>
      <c r="I859" s="481">
        <v>0.80453240375946999</v>
      </c>
      <c r="J859" s="446">
        <v>0.81211887244796743</v>
      </c>
      <c r="K859" s="481">
        <v>0.80998327670612769</v>
      </c>
      <c r="L859" s="446">
        <v>-2.1355957418397464E-3</v>
      </c>
      <c r="M859" s="449">
        <v>5.4508729466576922E-3</v>
      </c>
      <c r="N859" s="482"/>
      <c r="O859" s="410"/>
    </row>
    <row r="860" spans="4:15">
      <c r="D860" s="397" t="s">
        <v>550</v>
      </c>
      <c r="E860" s="436">
        <v>0.10506850411709494</v>
      </c>
      <c r="F860" s="342">
        <v>8.8924162419471681E-2</v>
      </c>
      <c r="G860" s="342">
        <v>0.10067799181959465</v>
      </c>
      <c r="H860" s="342">
        <v>0.12754263860901183</v>
      </c>
      <c r="I860" s="342">
        <v>0.11762470672864749</v>
      </c>
      <c r="J860" s="448">
        <v>0.11133656591337739</v>
      </c>
      <c r="K860" s="342">
        <v>0.10632909732197349</v>
      </c>
      <c r="L860" s="448">
        <v>-5.0074685914038991E-3</v>
      </c>
      <c r="M860" s="449">
        <v>-1.1295609406673998E-2</v>
      </c>
      <c r="N860" s="482"/>
      <c r="O860" s="410"/>
    </row>
    <row r="861" spans="4:15">
      <c r="D861" s="397" t="s">
        <v>551</v>
      </c>
      <c r="E861" s="436">
        <v>1.4145815967312302E-2</v>
      </c>
      <c r="F861" s="342">
        <v>1.4344002187389753E-2</v>
      </c>
      <c r="G861" s="342">
        <v>1.4659211732990002E-2</v>
      </c>
      <c r="H861" s="342">
        <v>1.5023669891820185E-2</v>
      </c>
      <c r="I861" s="342">
        <v>1.6155233443139051E-2</v>
      </c>
      <c r="J861" s="448">
        <v>1.6385370668765241E-2</v>
      </c>
      <c r="K861" s="342">
        <v>1.7587563510787954E-2</v>
      </c>
      <c r="L861" s="448">
        <v>1.2021928420227132E-3</v>
      </c>
      <c r="M861" s="449">
        <v>1.4323300676489029E-3</v>
      </c>
      <c r="N861" s="482"/>
      <c r="O861" s="410"/>
    </row>
    <row r="862" spans="4:15">
      <c r="D862" s="397" t="s">
        <v>552</v>
      </c>
      <c r="E862" s="436">
        <v>6.902745855032102E-5</v>
      </c>
      <c r="F862" s="342">
        <v>4.1044738254472734E-5</v>
      </c>
      <c r="G862" s="342">
        <v>3.3084025192305487E-5</v>
      </c>
      <c r="H862" s="342">
        <v>1.0289446540960007E-5</v>
      </c>
      <c r="I862" s="342">
        <v>2.4598189699614131E-5</v>
      </c>
      <c r="J862" s="448">
        <v>2.335961581743454E-5</v>
      </c>
      <c r="K862" s="342">
        <v>2.1760040661893596E-5</v>
      </c>
      <c r="L862" s="448">
        <v>-1.5995751555409437E-6</v>
      </c>
      <c r="M862" s="449">
        <v>-2.8381490377205352E-6</v>
      </c>
      <c r="N862" s="480"/>
      <c r="O862" s="410"/>
    </row>
    <row r="863" spans="4:15">
      <c r="D863" s="401" t="s">
        <v>540</v>
      </c>
      <c r="E863" s="483">
        <v>4.9529181556106777E-2</v>
      </c>
      <c r="F863" s="450">
        <v>6.781242713354263E-2</v>
      </c>
      <c r="G863" s="450">
        <v>6.8979982801550016E-2</v>
      </c>
      <c r="H863" s="450">
        <v>5.9651302416094336E-2</v>
      </c>
      <c r="I863" s="450">
        <v>6.1663057879043894E-2</v>
      </c>
      <c r="J863" s="452">
        <v>6.0135831354072508E-2</v>
      </c>
      <c r="K863" s="450">
        <v>6.6078302420448959E-2</v>
      </c>
      <c r="L863" s="452">
        <v>5.9424710663764507E-3</v>
      </c>
      <c r="M863" s="420">
        <v>4.4152445414050653E-3</v>
      </c>
      <c r="N863" s="480"/>
      <c r="O863" s="410"/>
    </row>
    <row r="864" spans="4:15">
      <c r="D864" s="410" t="s">
        <v>541</v>
      </c>
      <c r="E864" s="467">
        <v>1.0000000000000002</v>
      </c>
      <c r="F864" s="467">
        <v>1</v>
      </c>
      <c r="G864" s="467">
        <v>1.0000000000000002</v>
      </c>
      <c r="H864" s="467">
        <v>0.99999999999999967</v>
      </c>
      <c r="I864" s="467">
        <v>1</v>
      </c>
      <c r="J864" s="467">
        <v>1</v>
      </c>
      <c r="K864" s="467">
        <v>1</v>
      </c>
      <c r="L864" s="410"/>
      <c r="M864" s="421"/>
      <c r="N864" s="480"/>
      <c r="O864" s="410"/>
    </row>
    <row r="865" spans="4:15">
      <c r="D865" s="468" t="s">
        <v>558</v>
      </c>
      <c r="E865" s="479"/>
      <c r="F865" s="479"/>
      <c r="G865" s="479"/>
      <c r="H865" s="479"/>
      <c r="I865" s="454">
        <v>0.11762470672864749</v>
      </c>
      <c r="J865" s="454">
        <v>0.11133656591337739</v>
      </c>
      <c r="K865" s="454">
        <v>0.1063887138717321</v>
      </c>
      <c r="L865" s="479"/>
      <c r="M865" s="421"/>
      <c r="N865" s="410"/>
      <c r="O865" s="410"/>
    </row>
    <row r="866" spans="4:15">
      <c r="D866" s="410"/>
      <c r="E866" s="410"/>
      <c r="F866" s="410"/>
      <c r="G866" s="410"/>
      <c r="H866" s="410"/>
      <c r="I866" s="410"/>
      <c r="J866" s="410"/>
      <c r="K866" s="410"/>
      <c r="L866" s="410"/>
      <c r="M866" s="410"/>
      <c r="N866" s="410"/>
      <c r="O866" s="410"/>
    </row>
    <row r="867" spans="4:15">
      <c r="D867" s="410"/>
      <c r="E867" s="410"/>
      <c r="F867" s="410"/>
      <c r="G867" s="410"/>
      <c r="H867" s="410"/>
      <c r="I867" s="410"/>
      <c r="J867" s="410"/>
      <c r="K867" s="410"/>
      <c r="L867" s="410"/>
      <c r="M867" s="410"/>
      <c r="N867" s="410"/>
      <c r="O867" s="410"/>
    </row>
    <row r="868" spans="4:15">
      <c r="D868" s="410"/>
      <c r="E868" s="410"/>
      <c r="F868" s="410"/>
      <c r="G868" s="410"/>
      <c r="H868" s="410"/>
      <c r="I868" s="410"/>
      <c r="J868" s="410"/>
      <c r="K868" s="410"/>
      <c r="L868" s="410"/>
      <c r="M868" s="410"/>
      <c r="N868" s="410"/>
      <c r="O868" s="410"/>
    </row>
    <row r="869" spans="4:15">
      <c r="D869" s="410"/>
      <c r="E869" s="410"/>
      <c r="F869" s="410"/>
      <c r="G869" s="410"/>
      <c r="H869" s="410"/>
      <c r="I869" s="410"/>
      <c r="J869" s="484"/>
      <c r="K869" s="410"/>
      <c r="L869" s="410"/>
      <c r="M869" s="410"/>
      <c r="N869" s="410"/>
      <c r="O869" s="410"/>
    </row>
    <row r="887" spans="2:11" s="32" customFormat="1" ht="13.5" thickBot="1"/>
    <row r="888" spans="2:11" ht="13.5" thickTop="1"/>
    <row r="889" spans="2:11" ht="13.5">
      <c r="B889" s="269" t="s">
        <v>559</v>
      </c>
    </row>
    <row r="890" spans="2:11">
      <c r="D890" s="405" t="s">
        <v>560</v>
      </c>
      <c r="E890" s="410"/>
      <c r="F890" s="410"/>
      <c r="G890" s="410"/>
      <c r="H890" s="410"/>
      <c r="I890" s="410"/>
      <c r="J890" s="410"/>
      <c r="K890" s="410"/>
    </row>
    <row r="891" spans="2:11">
      <c r="D891" s="468"/>
      <c r="E891" s="339">
        <v>41274</v>
      </c>
      <c r="F891" s="339">
        <v>41639</v>
      </c>
      <c r="G891" s="339">
        <v>42004</v>
      </c>
      <c r="H891" s="339">
        <v>42369</v>
      </c>
      <c r="I891" s="340">
        <v>42735</v>
      </c>
      <c r="J891" s="341" t="s">
        <v>32</v>
      </c>
      <c r="K891" s="341" t="s">
        <v>561</v>
      </c>
    </row>
    <row r="892" spans="2:11">
      <c r="D892" s="397" t="s">
        <v>511</v>
      </c>
      <c r="E892" s="342">
        <v>8.4708778998629219E-3</v>
      </c>
      <c r="F892" s="342">
        <v>9.4421959905966052E-3</v>
      </c>
      <c r="G892" s="342">
        <v>1.1290881799213176E-2</v>
      </c>
      <c r="H892" s="342">
        <v>1.5043240580733209E-2</v>
      </c>
      <c r="I892" s="343">
        <v>1.6221451949421782E-2</v>
      </c>
      <c r="J892" s="343">
        <v>1.5655086154106448E-2</v>
      </c>
      <c r="K892" s="447">
        <v>-5.6636579531533365E-4</v>
      </c>
    </row>
    <row r="893" spans="2:11">
      <c r="D893" s="397" t="s">
        <v>562</v>
      </c>
      <c r="E893" s="342">
        <v>2.5847224096435906E-2</v>
      </c>
      <c r="F893" s="342">
        <v>1.9769663993717629E-2</v>
      </c>
      <c r="G893" s="342">
        <v>2.9001850207471553E-2</v>
      </c>
      <c r="H893" s="342">
        <v>4.3616163149918057E-2</v>
      </c>
      <c r="I893" s="343">
        <v>4.4728336383840321E-2</v>
      </c>
      <c r="J893" s="343">
        <v>3.9027228579100008E-2</v>
      </c>
      <c r="K893" s="447">
        <v>-5.701107804740313E-3</v>
      </c>
    </row>
    <row r="894" spans="2:11">
      <c r="D894" s="397" t="s">
        <v>512</v>
      </c>
      <c r="E894" s="342">
        <v>1.4273784225981552E-2</v>
      </c>
      <c r="F894" s="342">
        <v>1.3467643932792695E-2</v>
      </c>
      <c r="G894" s="342">
        <v>1.9097739764931784E-2</v>
      </c>
      <c r="H894" s="342">
        <v>2.7879410726104219E-2</v>
      </c>
      <c r="I894" s="343">
        <v>2.6509235078670604E-2</v>
      </c>
      <c r="J894" s="343">
        <v>2.2257177657808082E-2</v>
      </c>
      <c r="K894" s="447">
        <v>-4.252057420862522E-3</v>
      </c>
    </row>
    <row r="895" spans="2:11">
      <c r="D895" s="397" t="s">
        <v>563</v>
      </c>
      <c r="E895" s="342">
        <v>7.0532908238952483E-3</v>
      </c>
      <c r="F895" s="342">
        <v>8.0387012221067259E-3</v>
      </c>
      <c r="G895" s="342">
        <v>1.0444816140563893E-2</v>
      </c>
      <c r="H895" s="342">
        <v>1.3641971242889534E-2</v>
      </c>
      <c r="I895" s="343">
        <v>1.4935613087571071E-2</v>
      </c>
      <c r="J895" s="343">
        <v>1.4161783407059716E-2</v>
      </c>
      <c r="K895" s="447">
        <v>-7.7382968051135405E-4</v>
      </c>
    </row>
    <row r="896" spans="2:11">
      <c r="D896" s="397" t="s">
        <v>564</v>
      </c>
      <c r="E896" s="342">
        <v>0.59345705145549177</v>
      </c>
      <c r="F896" s="342">
        <v>0.70110228913949613</v>
      </c>
      <c r="G896" s="342">
        <v>0.5912156065685874</v>
      </c>
      <c r="H896" s="342">
        <v>0.53958244413852807</v>
      </c>
      <c r="I896" s="343">
        <v>0.61191701311946201</v>
      </c>
      <c r="J896" s="343">
        <v>0.70337247582756557</v>
      </c>
      <c r="K896" s="447">
        <v>9.1455462708103563E-2</v>
      </c>
    </row>
    <row r="897" spans="4:11">
      <c r="D897" s="397" t="s">
        <v>565</v>
      </c>
      <c r="E897" s="342">
        <v>1.2009823657299299</v>
      </c>
      <c r="F897" s="342">
        <v>1.1745922294798341</v>
      </c>
      <c r="G897" s="342">
        <v>1.0810034037232563</v>
      </c>
      <c r="H897" s="342">
        <v>1.1027175114867687</v>
      </c>
      <c r="I897" s="343">
        <v>1.0860921379197179</v>
      </c>
      <c r="J897" s="343">
        <v>1.1054459529653811</v>
      </c>
      <c r="K897" s="447">
        <v>1.9353815045663136E-2</v>
      </c>
    </row>
    <row r="898" spans="4:11">
      <c r="D898" s="485" t="s">
        <v>513</v>
      </c>
      <c r="E898" s="344">
        <v>2.9554999999999998</v>
      </c>
      <c r="F898" s="345">
        <v>2.5718999999999999</v>
      </c>
      <c r="G898" s="345">
        <v>2.069</v>
      </c>
      <c r="H898" s="345">
        <v>1.5633999999999999</v>
      </c>
      <c r="I898" s="346">
        <v>1.3669</v>
      </c>
      <c r="J898" s="347">
        <v>1.4581</v>
      </c>
      <c r="K898" s="347">
        <v>9.1199999999999948E-2</v>
      </c>
    </row>
    <row r="899" spans="4:11">
      <c r="D899" s="410"/>
      <c r="E899" s="486"/>
      <c r="F899" s="486"/>
      <c r="G899" s="486"/>
      <c r="H899" s="486"/>
      <c r="I899" s="486"/>
      <c r="J899" s="410"/>
      <c r="K899" s="410"/>
    </row>
    <row r="900" spans="4:11">
      <c r="D900" s="410"/>
      <c r="E900" s="410"/>
      <c r="F900" s="410"/>
      <c r="G900" s="410"/>
      <c r="H900" s="410"/>
      <c r="I900" s="410"/>
      <c r="J900" s="410"/>
      <c r="K900" s="410"/>
    </row>
    <row r="901" spans="4:11">
      <c r="D901" s="410"/>
      <c r="E901" s="410"/>
      <c r="F901" s="410"/>
      <c r="G901" s="410"/>
      <c r="H901" s="410"/>
      <c r="I901" s="410"/>
      <c r="J901" s="410"/>
      <c r="K901" s="410"/>
    </row>
    <row r="902" spans="4:11">
      <c r="D902" s="487" t="s">
        <v>566</v>
      </c>
      <c r="E902" s="348">
        <v>2012</v>
      </c>
      <c r="F902" s="348">
        <v>2013</v>
      </c>
      <c r="G902" s="348">
        <v>2014</v>
      </c>
      <c r="H902" s="348">
        <v>2015</v>
      </c>
      <c r="I902" s="349">
        <v>2016</v>
      </c>
      <c r="J902" s="349" t="s">
        <v>32</v>
      </c>
      <c r="K902" s="410"/>
    </row>
    <row r="903" spans="4:11">
      <c r="D903" s="397" t="s">
        <v>567</v>
      </c>
      <c r="E903" s="350">
        <v>0.71930935339400792</v>
      </c>
      <c r="F903" s="350">
        <v>0.71016422078022856</v>
      </c>
      <c r="G903" s="350">
        <v>0.69040118603368605</v>
      </c>
      <c r="H903" s="350">
        <v>0.65945233346288501</v>
      </c>
      <c r="I903" s="351">
        <v>0.62348012682388987</v>
      </c>
      <c r="J903" s="351">
        <v>0.64385472311984737</v>
      </c>
      <c r="K903" s="467">
        <v>2.0374596295957503E-2</v>
      </c>
    </row>
    <row r="904" spans="4:11">
      <c r="D904" s="397" t="s">
        <v>469</v>
      </c>
      <c r="E904" s="350">
        <v>0.25978907485632163</v>
      </c>
      <c r="F904" s="350">
        <v>0.2748939921030995</v>
      </c>
      <c r="G904" s="350">
        <v>0.27783176470940335</v>
      </c>
      <c r="H904" s="350">
        <v>0.29680077858352305</v>
      </c>
      <c r="I904" s="351">
        <v>0.32137692364603215</v>
      </c>
      <c r="J904" s="351">
        <v>0.32995968746080767</v>
      </c>
      <c r="K904" s="467">
        <v>8.5827638147755181E-3</v>
      </c>
    </row>
    <row r="905" spans="4:11">
      <c r="D905" s="401" t="s">
        <v>568</v>
      </c>
      <c r="E905" s="352">
        <v>2.0901571749670479E-2</v>
      </c>
      <c r="F905" s="352">
        <v>1.4941787116671875E-2</v>
      </c>
      <c r="G905" s="352">
        <v>3.1767049256910568E-2</v>
      </c>
      <c r="H905" s="352">
        <v>4.374688795359203E-2</v>
      </c>
      <c r="I905" s="353">
        <v>5.5142949530077937E-2</v>
      </c>
      <c r="J905" s="353">
        <v>2.6185589419344957E-2</v>
      </c>
      <c r="K905" s="410"/>
    </row>
    <row r="906" spans="4:11">
      <c r="D906" s="410"/>
      <c r="E906" s="350">
        <v>1</v>
      </c>
      <c r="F906" s="350">
        <v>0.99999999999999989</v>
      </c>
      <c r="G906" s="350">
        <v>0.99999999999999989</v>
      </c>
      <c r="H906" s="350">
        <v>1</v>
      </c>
      <c r="I906" s="350">
        <v>1</v>
      </c>
      <c r="J906" s="350">
        <v>1</v>
      </c>
      <c r="K906" s="410"/>
    </row>
    <row r="907" spans="4:11">
      <c r="D907" s="410"/>
      <c r="E907" s="350"/>
      <c r="F907" s="350"/>
      <c r="G907" s="350"/>
      <c r="H907" s="350"/>
      <c r="I907" s="350"/>
      <c r="J907" s="410"/>
      <c r="K907" s="410"/>
    </row>
    <row r="908" spans="4:11">
      <c r="D908" s="488" t="s">
        <v>569</v>
      </c>
      <c r="E908" s="489"/>
      <c r="F908" s="490" t="s">
        <v>570</v>
      </c>
      <c r="G908" s="491"/>
      <c r="H908" s="492"/>
      <c r="I908" s="492"/>
      <c r="J908" s="492"/>
      <c r="K908" s="492"/>
    </row>
    <row r="909" spans="4:11">
      <c r="D909" s="493" t="s">
        <v>571</v>
      </c>
      <c r="E909" s="494"/>
      <c r="F909" s="495">
        <v>1273.9300000000003</v>
      </c>
      <c r="G909" s="492"/>
      <c r="H909" s="492"/>
      <c r="I909" s="492"/>
      <c r="J909" s="492"/>
      <c r="K909" s="492"/>
    </row>
    <row r="910" spans="4:11">
      <c r="D910" s="496" t="s">
        <v>572</v>
      </c>
      <c r="E910" s="492"/>
      <c r="F910" s="497">
        <v>561.43000000000029</v>
      </c>
      <c r="G910" s="492"/>
      <c r="H910" s="492"/>
      <c r="I910" s="492"/>
      <c r="J910" s="492"/>
      <c r="K910" s="492"/>
    </row>
    <row r="911" spans="4:11">
      <c r="D911" s="496" t="s">
        <v>573</v>
      </c>
      <c r="E911" s="492"/>
      <c r="F911" s="497">
        <v>687.3700000000008</v>
      </c>
      <c r="G911" s="492"/>
      <c r="H911" s="492"/>
      <c r="I911" s="492"/>
      <c r="J911" s="492"/>
      <c r="K911" s="492"/>
    </row>
    <row r="912" spans="4:11">
      <c r="D912" s="496" t="s">
        <v>574</v>
      </c>
      <c r="E912" s="492"/>
      <c r="F912" s="497">
        <v>1273.0199999999995</v>
      </c>
      <c r="G912" s="492"/>
      <c r="H912" s="492"/>
      <c r="I912" s="492"/>
      <c r="J912" s="492"/>
      <c r="K912" s="492"/>
    </row>
    <row r="913" spans="4:11">
      <c r="D913" s="496" t="s">
        <v>575</v>
      </c>
      <c r="E913" s="492"/>
      <c r="F913" s="497">
        <v>1269.04</v>
      </c>
      <c r="G913" s="492"/>
      <c r="H913" s="492"/>
      <c r="I913" s="492"/>
      <c r="J913" s="492"/>
      <c r="K913" s="492"/>
    </row>
    <row r="914" spans="4:11">
      <c r="D914" s="496" t="s">
        <v>576</v>
      </c>
      <c r="E914" s="492"/>
      <c r="F914" s="497">
        <v>42.680000000000291</v>
      </c>
      <c r="G914" s="492"/>
      <c r="H914" s="492"/>
      <c r="I914" s="492"/>
      <c r="J914" s="492"/>
      <c r="K914" s="492"/>
    </row>
    <row r="915" spans="4:11">
      <c r="D915" s="496" t="s">
        <v>577</v>
      </c>
      <c r="E915" s="492"/>
      <c r="F915" s="497">
        <v>593.42000000000007</v>
      </c>
      <c r="G915" s="492"/>
      <c r="H915" s="492"/>
      <c r="I915" s="492"/>
      <c r="J915" s="492"/>
      <c r="K915" s="492"/>
    </row>
    <row r="916" spans="4:11">
      <c r="D916" s="496" t="s">
        <v>578</v>
      </c>
      <c r="E916" s="492"/>
      <c r="F916" s="497">
        <v>11.789999999999964</v>
      </c>
      <c r="G916" s="492"/>
      <c r="H916" s="492"/>
      <c r="I916" s="492"/>
      <c r="J916" s="492"/>
      <c r="K916" s="492"/>
    </row>
    <row r="917" spans="4:11">
      <c r="D917" s="496" t="s">
        <v>579</v>
      </c>
      <c r="E917" s="492"/>
      <c r="F917" s="497">
        <v>262.67000000000007</v>
      </c>
      <c r="G917" s="492"/>
      <c r="H917" s="492"/>
      <c r="I917" s="492"/>
      <c r="J917" s="492"/>
      <c r="K917" s="492"/>
    </row>
    <row r="918" spans="4:11">
      <c r="D918" s="496" t="s">
        <v>580</v>
      </c>
      <c r="E918" s="492"/>
      <c r="F918" s="497">
        <v>18.049999999999955</v>
      </c>
      <c r="G918" s="492"/>
      <c r="H918" s="492"/>
      <c r="I918" s="492"/>
      <c r="J918" s="492"/>
      <c r="K918" s="492"/>
    </row>
    <row r="919" spans="4:11">
      <c r="D919" s="496" t="s">
        <v>581</v>
      </c>
      <c r="E919" s="492"/>
      <c r="F919" s="497">
        <v>-84.320000000000164</v>
      </c>
      <c r="G919" s="492"/>
      <c r="H919" s="492"/>
      <c r="I919" s="492"/>
      <c r="J919" s="492"/>
      <c r="K919" s="492"/>
    </row>
    <row r="920" spans="4:11">
      <c r="D920" s="496" t="s">
        <v>582</v>
      </c>
      <c r="E920" s="492"/>
      <c r="F920" s="497">
        <v>106.01999999999998</v>
      </c>
      <c r="G920" s="492"/>
      <c r="H920" s="492"/>
      <c r="I920" s="492"/>
      <c r="J920" s="492"/>
      <c r="K920" s="492"/>
    </row>
    <row r="921" spans="4:11">
      <c r="D921" s="496"/>
      <c r="E921" s="492"/>
      <c r="F921" s="497"/>
      <c r="G921" s="492"/>
      <c r="H921" s="492"/>
      <c r="I921" s="492"/>
      <c r="J921" s="492"/>
      <c r="K921" s="492"/>
    </row>
    <row r="922" spans="4:11">
      <c r="D922" s="496"/>
      <c r="E922" s="492"/>
      <c r="F922" s="497"/>
      <c r="G922" s="492"/>
      <c r="H922" s="492"/>
      <c r="I922" s="492"/>
      <c r="J922" s="492"/>
      <c r="K922" s="492"/>
    </row>
    <row r="923" spans="4:11">
      <c r="D923" s="496"/>
      <c r="E923" s="492"/>
      <c r="F923" s="497"/>
      <c r="G923" s="492"/>
      <c r="H923" s="492" t="s">
        <v>583</v>
      </c>
      <c r="I923" s="492"/>
      <c r="J923" s="492"/>
      <c r="K923" s="492"/>
    </row>
    <row r="924" spans="4:11">
      <c r="D924" s="496"/>
      <c r="E924" s="492"/>
      <c r="F924" s="497"/>
      <c r="G924" s="492"/>
      <c r="H924" s="492" t="s">
        <v>583</v>
      </c>
      <c r="I924" s="492"/>
      <c r="J924" s="492"/>
      <c r="K924" s="492"/>
    </row>
    <row r="925" spans="4:11">
      <c r="D925" s="496"/>
      <c r="E925" s="492"/>
      <c r="F925" s="497"/>
      <c r="G925" s="492"/>
      <c r="H925" s="492" t="s">
        <v>583</v>
      </c>
      <c r="I925" s="492"/>
      <c r="J925" s="492"/>
      <c r="K925" s="492"/>
    </row>
    <row r="926" spans="4:11">
      <c r="D926" s="496"/>
      <c r="E926" s="492"/>
      <c r="F926" s="497"/>
      <c r="G926" s="492"/>
      <c r="H926" s="492" t="s">
        <v>583</v>
      </c>
      <c r="I926" s="492"/>
      <c r="J926" s="492"/>
      <c r="K926" s="492"/>
    </row>
    <row r="927" spans="4:11">
      <c r="D927" s="498"/>
      <c r="E927" s="499"/>
      <c r="F927" s="500"/>
      <c r="G927" s="492"/>
      <c r="H927" s="492" t="s">
        <v>583</v>
      </c>
      <c r="I927" s="492"/>
      <c r="J927" s="492"/>
      <c r="K927" s="492"/>
    </row>
    <row r="928" spans="4:11">
      <c r="D928" s="501"/>
      <c r="E928" s="492"/>
      <c r="F928" s="502"/>
      <c r="G928" s="492"/>
      <c r="H928" s="492"/>
      <c r="I928" s="492"/>
      <c r="J928" s="492"/>
      <c r="K928" s="492"/>
    </row>
    <row r="929" spans="4:11">
      <c r="D929" s="501"/>
      <c r="E929" s="492"/>
      <c r="F929" s="502"/>
      <c r="G929" s="492"/>
      <c r="H929" s="492"/>
      <c r="I929" s="492"/>
      <c r="J929" s="492"/>
      <c r="K929" s="492"/>
    </row>
    <row r="930" spans="4:11">
      <c r="D930" s="468" t="s">
        <v>584</v>
      </c>
      <c r="E930" s="503">
        <v>2012</v>
      </c>
      <c r="F930" s="503">
        <v>2013</v>
      </c>
      <c r="G930" s="503">
        <v>2014</v>
      </c>
      <c r="H930" s="503">
        <v>2015</v>
      </c>
      <c r="I930" s="503" t="s">
        <v>31</v>
      </c>
      <c r="J930" s="503">
        <v>2016</v>
      </c>
      <c r="K930" s="504" t="s">
        <v>32</v>
      </c>
    </row>
    <row r="931" spans="4:11">
      <c r="D931" s="505" t="s">
        <v>226</v>
      </c>
      <c r="E931" s="492">
        <v>22871.03</v>
      </c>
      <c r="F931" s="492">
        <v>27276.01</v>
      </c>
      <c r="G931" s="492">
        <v>30634.65</v>
      </c>
      <c r="H931" s="492">
        <v>35418.620000000003</v>
      </c>
      <c r="I931" s="492">
        <v>38716.26</v>
      </c>
      <c r="J931" s="492">
        <v>41961.69</v>
      </c>
      <c r="K931" s="506">
        <v>45751.91</v>
      </c>
    </row>
    <row r="932" spans="4:11">
      <c r="D932" s="413" t="s">
        <v>585</v>
      </c>
      <c r="E932" s="492">
        <v>13408.91</v>
      </c>
      <c r="F932" s="492">
        <v>17205.349999999999</v>
      </c>
      <c r="G932" s="492">
        <v>20703.66</v>
      </c>
      <c r="H932" s="492">
        <v>25161.96</v>
      </c>
      <c r="I932" s="492">
        <v>28615.59</v>
      </c>
      <c r="J932" s="492">
        <v>32408.38</v>
      </c>
      <c r="K932" s="506">
        <v>36155.279999999999</v>
      </c>
    </row>
    <row r="933" spans="4:11">
      <c r="D933" s="413" t="s">
        <v>586</v>
      </c>
      <c r="E933" s="492">
        <v>0</v>
      </c>
      <c r="F933" s="492">
        <v>0</v>
      </c>
      <c r="G933" s="492">
        <v>3098.89</v>
      </c>
      <c r="H933" s="492">
        <v>3110.75</v>
      </c>
      <c r="I933" s="492">
        <v>2948.9</v>
      </c>
      <c r="J933" s="492">
        <v>2470.1999999999998</v>
      </c>
      <c r="K933" s="506">
        <v>2600.48</v>
      </c>
    </row>
    <row r="934" spans="4:11">
      <c r="D934" s="413" t="s">
        <v>587</v>
      </c>
      <c r="E934" s="492">
        <v>0</v>
      </c>
      <c r="F934" s="492">
        <v>0</v>
      </c>
      <c r="G934" s="492">
        <v>3169.65</v>
      </c>
      <c r="H934" s="492">
        <v>2950.91</v>
      </c>
      <c r="I934" s="492">
        <v>2823.47</v>
      </c>
      <c r="J934" s="492">
        <v>2562.7199999999998</v>
      </c>
      <c r="K934" s="506">
        <v>2298.81</v>
      </c>
    </row>
    <row r="935" spans="4:11">
      <c r="D935" s="413" t="s">
        <v>588</v>
      </c>
      <c r="E935" s="492">
        <v>7013.2</v>
      </c>
      <c r="F935" s="492">
        <v>6999.31</v>
      </c>
      <c r="G935" s="492">
        <v>0</v>
      </c>
      <c r="H935" s="492">
        <v>0</v>
      </c>
      <c r="I935" s="492">
        <v>0</v>
      </c>
      <c r="J935" s="492">
        <v>4520.3900000000003</v>
      </c>
      <c r="K935" s="506">
        <v>4697.34</v>
      </c>
    </row>
    <row r="936" spans="4:11">
      <c r="D936" s="414" t="s">
        <v>589</v>
      </c>
      <c r="E936" s="499">
        <v>2448.92</v>
      </c>
      <c r="F936" s="499">
        <v>3071.35</v>
      </c>
      <c r="G936" s="499">
        <v>3662.45</v>
      </c>
      <c r="H936" s="499">
        <v>4194.99</v>
      </c>
      <c r="I936" s="499">
        <v>4328.3</v>
      </c>
      <c r="J936" s="499">
        <v>4520.3900000000003</v>
      </c>
      <c r="K936" s="507">
        <v>4697.34</v>
      </c>
    </row>
    <row r="937" spans="4:11">
      <c r="D937" s="410"/>
      <c r="E937" s="410"/>
      <c r="F937" s="410"/>
      <c r="G937" s="410"/>
      <c r="H937" s="410"/>
      <c r="I937" s="410"/>
      <c r="J937" s="410"/>
      <c r="K937" s="410"/>
    </row>
    <row r="938" spans="4:11">
      <c r="D938" s="410"/>
      <c r="E938" s="410"/>
      <c r="F938" s="410"/>
      <c r="G938" s="410"/>
      <c r="H938" s="410"/>
      <c r="I938" s="410"/>
      <c r="J938" s="410"/>
      <c r="K938" s="410"/>
    </row>
    <row r="939" spans="4:11">
      <c r="D939" s="468" t="s">
        <v>469</v>
      </c>
      <c r="E939" s="503">
        <v>2012</v>
      </c>
      <c r="F939" s="503">
        <v>2013</v>
      </c>
      <c r="G939" s="503">
        <v>2014</v>
      </c>
      <c r="H939" s="503">
        <v>2015</v>
      </c>
      <c r="I939" s="503" t="s">
        <v>31</v>
      </c>
      <c r="J939" s="503">
        <v>2016</v>
      </c>
      <c r="K939" s="504" t="s">
        <v>32</v>
      </c>
    </row>
    <row r="940" spans="4:11">
      <c r="D940" s="413" t="s">
        <v>585</v>
      </c>
      <c r="E940" s="508">
        <v>0.58628360856507122</v>
      </c>
      <c r="F940" s="508">
        <v>0.63078690761588663</v>
      </c>
      <c r="G940" s="508">
        <v>0.67582492373831593</v>
      </c>
      <c r="H940" s="508">
        <v>0.71041615963580729</v>
      </c>
      <c r="I940" s="508">
        <v>0.73911038927830319</v>
      </c>
      <c r="J940" s="508">
        <v>0.77233257287778445</v>
      </c>
      <c r="K940" s="509">
        <v>0.79024635255664732</v>
      </c>
    </row>
    <row r="941" spans="4:11">
      <c r="D941" s="413" t="s">
        <v>586</v>
      </c>
      <c r="E941" s="508">
        <v>0</v>
      </c>
      <c r="F941" s="508">
        <v>0</v>
      </c>
      <c r="G941" s="508">
        <v>0.10115637031923001</v>
      </c>
      <c r="H941" s="508">
        <v>8.782809719859215E-2</v>
      </c>
      <c r="I941" s="508">
        <v>7.6166964474357807E-2</v>
      </c>
      <c r="J941" s="508">
        <v>5.8867981723329056E-2</v>
      </c>
      <c r="K941" s="509">
        <v>5.6838719957265166E-2</v>
      </c>
    </row>
    <row r="942" spans="4:11">
      <c r="D942" s="413" t="s">
        <v>587</v>
      </c>
      <c r="E942" s="508">
        <v>0</v>
      </c>
      <c r="F942" s="508">
        <v>0</v>
      </c>
      <c r="G942" s="508">
        <v>0.10346617310790232</v>
      </c>
      <c r="H942" s="508">
        <v>8.3315216685460908E-2</v>
      </c>
      <c r="I942" s="508">
        <v>7.292724038943843E-2</v>
      </c>
      <c r="J942" s="508">
        <v>6.1072850021054913E-2</v>
      </c>
      <c r="K942" s="509">
        <v>5.0245115449824934E-2</v>
      </c>
    </row>
    <row r="943" spans="4:11">
      <c r="D943" s="413" t="s">
        <v>588</v>
      </c>
      <c r="E943" s="508">
        <v>0.30664119630816805</v>
      </c>
      <c r="F943" s="508">
        <v>0.2566104793186394</v>
      </c>
      <c r="G943" s="508">
        <v>0</v>
      </c>
      <c r="H943" s="508">
        <v>0</v>
      </c>
      <c r="I943" s="508">
        <v>0</v>
      </c>
      <c r="J943" s="508">
        <v>0.10772659537783154</v>
      </c>
      <c r="K943" s="509">
        <v>0.10266981203626252</v>
      </c>
    </row>
    <row r="944" spans="4:11">
      <c r="D944" s="414" t="s">
        <v>589</v>
      </c>
      <c r="E944" s="510">
        <v>0.10707519512676081</v>
      </c>
      <c r="F944" s="510">
        <v>0.11260261306547402</v>
      </c>
      <c r="G944" s="510">
        <v>0.11955253283455171</v>
      </c>
      <c r="H944" s="510">
        <v>0.11844024414277009</v>
      </c>
      <c r="I944" s="510">
        <v>0.11179540585790053</v>
      </c>
      <c r="J944" s="510">
        <v>0.10772659537783154</v>
      </c>
      <c r="K944" s="511">
        <v>0.10266981203626252</v>
      </c>
    </row>
    <row r="946" spans="2:14" s="32" customFormat="1" ht="13.5" thickBot="1"/>
    <row r="947" spans="2:14" ht="13.5" thickTop="1"/>
    <row r="948" spans="2:14" ht="13.5">
      <c r="B948" s="269" t="s">
        <v>610</v>
      </c>
    </row>
    <row r="950" spans="2:14" ht="13.5">
      <c r="D950" s="269" t="s">
        <v>608</v>
      </c>
    </row>
    <row r="951" spans="2:14">
      <c r="D951" s="512">
        <v>2014</v>
      </c>
      <c r="E951" s="512" t="s">
        <v>370</v>
      </c>
      <c r="F951" s="512">
        <v>2015</v>
      </c>
      <c r="G951" s="512" t="s">
        <v>31</v>
      </c>
      <c r="H951" s="512">
        <v>2016</v>
      </c>
      <c r="I951" s="512" t="s">
        <v>404</v>
      </c>
      <c r="J951" s="512" t="s">
        <v>32</v>
      </c>
      <c r="K951" s="513"/>
      <c r="L951" s="513"/>
      <c r="M951" s="513"/>
      <c r="N951" s="513"/>
    </row>
    <row r="952" spans="2:14">
      <c r="D952" s="514">
        <v>2.6599999999999999E-2</v>
      </c>
      <c r="E952" s="514">
        <v>2.53E-2</v>
      </c>
      <c r="F952" s="514">
        <v>2.47E-2</v>
      </c>
      <c r="G952" s="515">
        <v>2.2100000000000002E-2</v>
      </c>
      <c r="H952" s="515">
        <v>2.1600000000000001E-2</v>
      </c>
      <c r="I952" s="515">
        <v>2.12E-2</v>
      </c>
      <c r="J952" s="516">
        <v>2.1600000000000001E-2</v>
      </c>
      <c r="K952" s="513"/>
      <c r="L952" s="513"/>
      <c r="M952" s="513"/>
      <c r="N952" s="513"/>
    </row>
    <row r="953" spans="2:14">
      <c r="D953" s="513"/>
      <c r="E953" s="513"/>
      <c r="F953" s="513"/>
      <c r="G953" s="513"/>
      <c r="H953" s="513"/>
      <c r="I953" s="513"/>
      <c r="J953" s="513"/>
      <c r="K953" s="513"/>
      <c r="L953" s="513"/>
      <c r="M953" s="513"/>
      <c r="N953" s="513"/>
    </row>
    <row r="954" spans="2:14">
      <c r="D954" s="513"/>
      <c r="E954" s="513"/>
      <c r="F954" s="513"/>
      <c r="G954" s="513"/>
      <c r="H954" s="513"/>
      <c r="I954" s="513"/>
      <c r="J954" s="513"/>
      <c r="K954" s="513"/>
      <c r="L954" s="513"/>
      <c r="M954" s="513"/>
      <c r="N954" s="513"/>
    </row>
    <row r="955" spans="2:14">
      <c r="D955" s="513"/>
      <c r="E955" s="513"/>
      <c r="F955" s="513"/>
      <c r="G955" s="513"/>
      <c r="H955" s="513"/>
      <c r="I955" s="513"/>
      <c r="J955" s="513"/>
      <c r="K955" s="513"/>
      <c r="L955" s="513"/>
      <c r="M955" s="513"/>
      <c r="N955" s="513"/>
    </row>
    <row r="956" spans="2:14">
      <c r="D956" s="513"/>
      <c r="E956" s="517" t="s">
        <v>370</v>
      </c>
      <c r="F956" s="517"/>
      <c r="G956" s="517" t="s">
        <v>371</v>
      </c>
      <c r="H956" s="513"/>
      <c r="I956" s="517" t="s">
        <v>31</v>
      </c>
      <c r="J956" s="513"/>
      <c r="K956" s="517" t="s">
        <v>372</v>
      </c>
      <c r="L956" s="517"/>
      <c r="M956" s="517" t="s">
        <v>32</v>
      </c>
      <c r="N956" s="517"/>
    </row>
    <row r="957" spans="2:14">
      <c r="D957" s="529" t="s">
        <v>609</v>
      </c>
      <c r="E957" s="518" t="s">
        <v>591</v>
      </c>
      <c r="F957" s="518" t="s">
        <v>592</v>
      </c>
      <c r="G957" s="518" t="s">
        <v>591</v>
      </c>
      <c r="H957" s="518" t="s">
        <v>592</v>
      </c>
      <c r="I957" s="519" t="s">
        <v>591</v>
      </c>
      <c r="J957" s="519" t="s">
        <v>592</v>
      </c>
      <c r="K957" s="519" t="s">
        <v>591</v>
      </c>
      <c r="L957" s="519" t="s">
        <v>592</v>
      </c>
      <c r="M957" s="519" t="s">
        <v>591</v>
      </c>
      <c r="N957" s="519" t="s">
        <v>592</v>
      </c>
    </row>
    <row r="958" spans="2:14">
      <c r="D958" s="519" t="s">
        <v>593</v>
      </c>
      <c r="E958" s="518">
        <v>201224.88</v>
      </c>
      <c r="F958" s="520">
        <v>4.3799999999999999E-2</v>
      </c>
      <c r="G958" s="518">
        <v>205504.89</v>
      </c>
      <c r="H958" s="520">
        <v>4.24E-2</v>
      </c>
      <c r="I958" s="521">
        <v>212827.49</v>
      </c>
      <c r="J958" s="520">
        <v>3.73E-2</v>
      </c>
      <c r="K958" s="518">
        <v>218415.27</v>
      </c>
      <c r="L958" s="520">
        <v>3.6200000000000003E-2</v>
      </c>
      <c r="M958" s="518">
        <v>233972.5</v>
      </c>
      <c r="N958" s="522">
        <v>3.61E-2</v>
      </c>
    </row>
    <row r="959" spans="2:14">
      <c r="D959" s="519" t="s">
        <v>594</v>
      </c>
      <c r="E959" s="519">
        <v>113346.92</v>
      </c>
      <c r="F959" s="523">
        <v>5.5500000000000001E-2</v>
      </c>
      <c r="G959" s="519">
        <v>116073.27</v>
      </c>
      <c r="H959" s="523">
        <v>5.3100000000000001E-2</v>
      </c>
      <c r="I959" s="524">
        <v>122860.73</v>
      </c>
      <c r="J959" s="523">
        <v>4.4299999999999999E-2</v>
      </c>
      <c r="K959" s="525">
        <v>126586.86</v>
      </c>
      <c r="L959" s="520">
        <v>4.2500000000000003E-2</v>
      </c>
      <c r="M959" s="518">
        <v>135855.51999999999</v>
      </c>
      <c r="N959" s="522">
        <v>4.1299999999999996E-2</v>
      </c>
    </row>
    <row r="960" spans="2:14">
      <c r="D960" s="526" t="s">
        <v>595</v>
      </c>
      <c r="E960" s="519">
        <v>70299.13</v>
      </c>
      <c r="F960" s="523">
        <v>5.8700000000000002E-2</v>
      </c>
      <c r="G960" s="519">
        <v>70604.95</v>
      </c>
      <c r="H960" s="523">
        <v>5.5800000000000002E-2</v>
      </c>
      <c r="I960" s="524">
        <v>71497.59</v>
      </c>
      <c r="J960" s="523">
        <v>4.7199999999999999E-2</v>
      </c>
      <c r="K960" s="525">
        <v>70770.09</v>
      </c>
      <c r="L960" s="520">
        <v>4.58E-2</v>
      </c>
      <c r="M960" s="518">
        <v>74641.899999999994</v>
      </c>
      <c r="N960" s="522">
        <v>4.36E-2</v>
      </c>
    </row>
    <row r="961" spans="4:14">
      <c r="D961" s="526" t="s">
        <v>596</v>
      </c>
      <c r="E961" s="519">
        <v>31130.81</v>
      </c>
      <c r="F961" s="523">
        <v>5.3699999999999998E-2</v>
      </c>
      <c r="G961" s="519">
        <v>32281.24</v>
      </c>
      <c r="H961" s="523">
        <v>5.3199999999999997E-2</v>
      </c>
      <c r="I961" s="524">
        <v>36258.69</v>
      </c>
      <c r="J961" s="523">
        <v>4.2200000000000001E-2</v>
      </c>
      <c r="K961" s="525">
        <v>37864.42</v>
      </c>
      <c r="L961" s="520">
        <v>4.1399999999999999E-2</v>
      </c>
      <c r="M961" s="518">
        <v>43135.98</v>
      </c>
      <c r="N961" s="522">
        <v>4.07E-2</v>
      </c>
    </row>
    <row r="962" spans="4:14">
      <c r="D962" s="526" t="s">
        <v>568</v>
      </c>
      <c r="E962" s="519">
        <v>3735.25</v>
      </c>
      <c r="F962" s="523">
        <v>5.1700000000000003E-2</v>
      </c>
      <c r="G962" s="519">
        <v>4321.91</v>
      </c>
      <c r="H962" s="523">
        <v>4.53E-2</v>
      </c>
      <c r="I962" s="524">
        <v>5689.68</v>
      </c>
      <c r="J962" s="523">
        <v>3.5700000000000003E-2</v>
      </c>
      <c r="K962" s="525">
        <v>6780.19</v>
      </c>
      <c r="L962" s="520">
        <v>3.2599999999999997E-2</v>
      </c>
      <c r="M962" s="518">
        <v>5007.29</v>
      </c>
      <c r="N962" s="522">
        <v>3.5299999999999998E-2</v>
      </c>
    </row>
    <row r="963" spans="4:14">
      <c r="D963" s="526" t="s">
        <v>597</v>
      </c>
      <c r="E963" s="519">
        <v>8181.73</v>
      </c>
      <c r="F963" s="523">
        <v>3.6299999999999999E-2</v>
      </c>
      <c r="G963" s="519">
        <v>8865.17</v>
      </c>
      <c r="H963" s="523">
        <v>3.4700000000000002E-2</v>
      </c>
      <c r="I963" s="524">
        <v>9414.77</v>
      </c>
      <c r="J963" s="523">
        <v>3.5299999999999998E-2</v>
      </c>
      <c r="K963" s="525">
        <v>11172.16</v>
      </c>
      <c r="L963" s="520">
        <v>3.1800000000000002E-2</v>
      </c>
      <c r="M963" s="518">
        <v>13070.35</v>
      </c>
      <c r="N963" s="522">
        <v>3.2099999999999997E-2</v>
      </c>
    </row>
    <row r="964" spans="4:14">
      <c r="D964" s="519" t="s">
        <v>598</v>
      </c>
      <c r="E964" s="519">
        <v>41693.49</v>
      </c>
      <c r="F964" s="523">
        <v>0.04</v>
      </c>
      <c r="G964" s="519">
        <v>43332.02</v>
      </c>
      <c r="H964" s="523">
        <v>3.9399999999999998E-2</v>
      </c>
      <c r="I964" s="524">
        <v>47819.23</v>
      </c>
      <c r="J964" s="523">
        <v>3.6900000000000002E-2</v>
      </c>
      <c r="K964" s="525">
        <v>48555.83</v>
      </c>
      <c r="L964" s="520">
        <v>3.6499999999999998E-2</v>
      </c>
      <c r="M964" s="518">
        <v>51138.07</v>
      </c>
      <c r="N964" s="522">
        <v>3.5900000000000001E-2</v>
      </c>
    </row>
    <row r="965" spans="4:14">
      <c r="D965" s="519" t="s">
        <v>539</v>
      </c>
      <c r="E965" s="519">
        <v>33021.24</v>
      </c>
      <c r="F965" s="523">
        <v>1.4999999999999999E-2</v>
      </c>
      <c r="G965" s="519">
        <v>31615.62</v>
      </c>
      <c r="H965" s="523">
        <v>1.5100000000000001E-2</v>
      </c>
      <c r="I965" s="524">
        <v>28318.48</v>
      </c>
      <c r="J965" s="523">
        <v>1.54E-2</v>
      </c>
      <c r="K965" s="525">
        <v>29150.05</v>
      </c>
      <c r="L965" s="520">
        <v>1.5299999999999999E-2</v>
      </c>
      <c r="M965" s="518">
        <v>30498.09</v>
      </c>
      <c r="N965" s="522">
        <v>1.52E-2</v>
      </c>
    </row>
    <row r="966" spans="4:14">
      <c r="D966" s="519" t="s">
        <v>599</v>
      </c>
      <c r="E966" s="519">
        <v>13163.23</v>
      </c>
      <c r="F966" s="523">
        <v>2.7900000000000001E-2</v>
      </c>
      <c r="G966" s="519">
        <v>14483.98</v>
      </c>
      <c r="H966" s="523">
        <v>2.52E-2</v>
      </c>
      <c r="I966" s="524">
        <v>13829.05</v>
      </c>
      <c r="J966" s="523">
        <v>2.1899999999999999E-2</v>
      </c>
      <c r="K966" s="525">
        <v>14122.53</v>
      </c>
      <c r="L966" s="520">
        <v>2.2200000000000001E-2</v>
      </c>
      <c r="M966" s="518">
        <v>16480.82</v>
      </c>
      <c r="N966" s="522">
        <v>3.2300000000000002E-2</v>
      </c>
    </row>
    <row r="967" spans="4:14">
      <c r="D967" s="527" t="s">
        <v>600</v>
      </c>
      <c r="E967" s="519">
        <v>182775.3</v>
      </c>
      <c r="F967" s="523">
        <v>2.0400000000000001E-2</v>
      </c>
      <c r="G967" s="519">
        <v>187590.7</v>
      </c>
      <c r="H967" s="523">
        <v>1.9400000000000001E-2</v>
      </c>
      <c r="I967" s="524">
        <v>195565.19</v>
      </c>
      <c r="J967" s="523">
        <v>1.66E-2</v>
      </c>
      <c r="K967" s="525">
        <v>199962.02</v>
      </c>
      <c r="L967" s="528">
        <v>1.6E-2</v>
      </c>
      <c r="M967" s="518">
        <v>213179.29</v>
      </c>
      <c r="N967" s="522">
        <v>1.5800000000000002E-2</v>
      </c>
    </row>
    <row r="968" spans="4:14">
      <c r="D968" s="519" t="s">
        <v>601</v>
      </c>
      <c r="E968" s="519">
        <v>152016.35999999999</v>
      </c>
      <c r="F968" s="523">
        <v>2.0199999999999999E-2</v>
      </c>
      <c r="G968" s="519">
        <v>155792.71</v>
      </c>
      <c r="H968" s="523">
        <v>1.9099999999999999E-2</v>
      </c>
      <c r="I968" s="524">
        <v>163735.24</v>
      </c>
      <c r="J968" s="523">
        <v>1.6E-2</v>
      </c>
      <c r="K968" s="525">
        <v>168785.31</v>
      </c>
      <c r="L968" s="520">
        <v>1.5299999999999999E-2</v>
      </c>
      <c r="M968" s="518">
        <v>179522.42</v>
      </c>
      <c r="N968" s="522">
        <v>1.43E-2</v>
      </c>
    </row>
    <row r="969" spans="4:14">
      <c r="D969" s="526" t="s">
        <v>602</v>
      </c>
      <c r="E969" s="519">
        <v>36155.1</v>
      </c>
      <c r="F969" s="523">
        <v>3.3000000000000002E-2</v>
      </c>
      <c r="G969" s="519">
        <v>36550.43</v>
      </c>
      <c r="H969" s="523">
        <v>3.1600000000000003E-2</v>
      </c>
      <c r="I969" s="524">
        <v>36539.599999999999</v>
      </c>
      <c r="J969" s="523">
        <v>2.5899999999999999E-2</v>
      </c>
      <c r="K969" s="525">
        <v>36740.17</v>
      </c>
      <c r="L969" s="520">
        <v>2.4799999999999999E-2</v>
      </c>
      <c r="M969" s="518">
        <v>39488.89</v>
      </c>
      <c r="N969" s="522">
        <v>2.2700000000000001E-2</v>
      </c>
    </row>
    <row r="970" spans="4:14">
      <c r="D970" s="526" t="s">
        <v>603</v>
      </c>
      <c r="E970" s="519">
        <v>38823.74</v>
      </c>
      <c r="F970" s="523">
        <v>7.7000000000000002E-3</v>
      </c>
      <c r="G970" s="519">
        <v>41145.68</v>
      </c>
      <c r="H970" s="523">
        <v>7.3000000000000001E-3</v>
      </c>
      <c r="I970" s="524">
        <v>44690.17</v>
      </c>
      <c r="J970" s="523">
        <v>6.4000000000000003E-3</v>
      </c>
      <c r="K970" s="525">
        <v>48076.07</v>
      </c>
      <c r="L970" s="520">
        <v>6.6E-3</v>
      </c>
      <c r="M970" s="518">
        <v>51808.72</v>
      </c>
      <c r="N970" s="522">
        <v>6.6E-3</v>
      </c>
    </row>
    <row r="971" spans="4:14">
      <c r="D971" s="526" t="s">
        <v>604</v>
      </c>
      <c r="E971" s="519">
        <v>40437.96</v>
      </c>
      <c r="F971" s="523">
        <v>3.3799999999999997E-2</v>
      </c>
      <c r="G971" s="519">
        <v>40741.96</v>
      </c>
      <c r="H971" s="523">
        <v>3.2599999999999997E-2</v>
      </c>
      <c r="I971" s="524">
        <v>42378.29</v>
      </c>
      <c r="J971" s="523">
        <v>2.7900000000000001E-2</v>
      </c>
      <c r="K971" s="525">
        <v>42632.88</v>
      </c>
      <c r="L971" s="520">
        <v>2.69E-2</v>
      </c>
      <c r="M971" s="518">
        <v>44450.58</v>
      </c>
      <c r="N971" s="522">
        <v>2.4500000000000001E-2</v>
      </c>
    </row>
    <row r="972" spans="4:14">
      <c r="D972" s="526" t="s">
        <v>605</v>
      </c>
      <c r="E972" s="519">
        <v>30820.1</v>
      </c>
      <c r="F972" s="523">
        <v>3.5000000000000001E-3</v>
      </c>
      <c r="G972" s="519">
        <v>31314.45</v>
      </c>
      <c r="H972" s="523">
        <v>3.3E-3</v>
      </c>
      <c r="I972" s="524">
        <v>34273.879999999997</v>
      </c>
      <c r="J972" s="523">
        <v>3.0000000000000001E-3</v>
      </c>
      <c r="K972" s="525">
        <v>34405.81</v>
      </c>
      <c r="L972" s="520">
        <v>3.0999999999999999E-3</v>
      </c>
      <c r="M972" s="518">
        <v>36530.19</v>
      </c>
      <c r="N972" s="522">
        <v>3.9000000000000003E-3</v>
      </c>
    </row>
    <row r="973" spans="4:14">
      <c r="D973" s="526" t="s">
        <v>597</v>
      </c>
      <c r="E973" s="519">
        <v>5779.46</v>
      </c>
      <c r="F973" s="523">
        <v>1.67E-2</v>
      </c>
      <c r="G973" s="519">
        <v>6040.19</v>
      </c>
      <c r="H973" s="523">
        <v>1.4999999999999999E-2</v>
      </c>
      <c r="I973" s="524">
        <v>5853.3</v>
      </c>
      <c r="J973" s="523">
        <v>1.5900000000000001E-2</v>
      </c>
      <c r="K973" s="525">
        <v>6930.38</v>
      </c>
      <c r="L973" s="520">
        <v>1.4E-2</v>
      </c>
      <c r="M973" s="518">
        <v>7244.04</v>
      </c>
      <c r="N973" s="522">
        <v>1.4499999999999999E-2</v>
      </c>
    </row>
    <row r="974" spans="4:14">
      <c r="D974" s="519" t="s">
        <v>606</v>
      </c>
      <c r="E974" s="519">
        <v>26570.16</v>
      </c>
      <c r="F974" s="523">
        <v>1.9299999999999998E-2</v>
      </c>
      <c r="G974" s="519">
        <v>27443.39</v>
      </c>
      <c r="H974" s="523">
        <v>1.8100000000000002E-2</v>
      </c>
      <c r="I974" s="524">
        <v>26965.69</v>
      </c>
      <c r="J974" s="523">
        <v>1.6899999999999998E-2</v>
      </c>
      <c r="K974" s="525">
        <v>25959.74</v>
      </c>
      <c r="L974" s="520">
        <v>1.7100000000000001E-2</v>
      </c>
      <c r="M974" s="518">
        <v>27432.99</v>
      </c>
      <c r="N974" s="522">
        <v>2.2200000000000001E-2</v>
      </c>
    </row>
    <row r="975" spans="4:14">
      <c r="D975" s="519" t="s">
        <v>607</v>
      </c>
      <c r="E975" s="519">
        <v>4188.78</v>
      </c>
      <c r="F975" s="523">
        <v>3.7599999999999995E-2</v>
      </c>
      <c r="G975" s="519">
        <v>4354.6000000000004</v>
      </c>
      <c r="H975" s="523">
        <v>3.6999999999999998E-2</v>
      </c>
      <c r="I975" s="524">
        <v>4864.26</v>
      </c>
      <c r="J975" s="523">
        <v>3.4700000000000002E-2</v>
      </c>
      <c r="K975" s="525">
        <v>5216.97</v>
      </c>
      <c r="L975" s="520">
        <v>3.3500000000000002E-2</v>
      </c>
      <c r="M975" s="518">
        <v>6223.88</v>
      </c>
      <c r="N975" s="522">
        <v>3.0699999999999998E-2</v>
      </c>
    </row>
    <row r="977" spans="2:8" s="32" customFormat="1" ht="13.5" thickBot="1"/>
    <row r="978" spans="2:8" ht="13.5" thickTop="1"/>
    <row r="979" spans="2:8" ht="13.5">
      <c r="B979" s="269" t="s">
        <v>611</v>
      </c>
    </row>
    <row r="980" spans="2:8">
      <c r="D980" s="285" t="s">
        <v>612</v>
      </c>
      <c r="E980" s="530" t="s">
        <v>613</v>
      </c>
      <c r="F980" s="530" t="s">
        <v>614</v>
      </c>
      <c r="G980" s="531" t="s">
        <v>615</v>
      </c>
      <c r="H980" s="284" t="s">
        <v>616</v>
      </c>
    </row>
    <row r="981" spans="2:8">
      <c r="D981" s="532" t="s">
        <v>617</v>
      </c>
      <c r="E981" s="533">
        <v>37</v>
      </c>
      <c r="F981" s="533">
        <v>23</v>
      </c>
      <c r="G981" s="533">
        <v>14</v>
      </c>
      <c r="H981" s="534">
        <v>14</v>
      </c>
    </row>
    <row r="982" spans="2:8">
      <c r="D982" s="363"/>
      <c r="E982" s="363"/>
      <c r="F982" s="363"/>
      <c r="G982" s="363"/>
      <c r="H982" s="363"/>
    </row>
    <row r="983" spans="2:8">
      <c r="D983" s="363"/>
      <c r="E983" s="363"/>
      <c r="F983" s="363"/>
      <c r="G983" s="363"/>
      <c r="H983" s="363"/>
    </row>
    <row r="984" spans="2:8">
      <c r="D984" s="282" t="s">
        <v>612</v>
      </c>
      <c r="E984" s="531" t="s">
        <v>618</v>
      </c>
      <c r="F984" s="531" t="s">
        <v>619</v>
      </c>
      <c r="G984" s="535" t="s">
        <v>620</v>
      </c>
      <c r="H984" s="535" t="s">
        <v>621</v>
      </c>
    </row>
    <row r="985" spans="2:8">
      <c r="D985" s="536" t="s">
        <v>622</v>
      </c>
      <c r="E985" s="537">
        <v>0</v>
      </c>
      <c r="F985" s="537">
        <v>0</v>
      </c>
      <c r="G985" s="538">
        <v>14</v>
      </c>
      <c r="H985" s="538">
        <v>0</v>
      </c>
    </row>
    <row r="986" spans="2:8">
      <c r="D986" s="287" t="s">
        <v>623</v>
      </c>
      <c r="E986" s="539">
        <v>0</v>
      </c>
      <c r="F986" s="539">
        <v>0</v>
      </c>
      <c r="G986" s="540">
        <v>4.2000000000000003E-2</v>
      </c>
      <c r="H986" s="540">
        <v>0</v>
      </c>
    </row>
  </sheetData>
  <mergeCells count="1">
    <mergeCell ref="D740:J742"/>
  </mergeCells>
  <phoneticPr fontId="32" type="noConversion"/>
  <conditionalFormatting sqref="C1:C67 C69:C272 C274:C1048576">
    <cfRule type="duplicateValues" dxfId="2" priority="3"/>
  </conditionalFormatting>
  <conditionalFormatting sqref="C68">
    <cfRule type="duplicateValues" dxfId="1" priority="2"/>
  </conditionalFormatting>
  <conditionalFormatting sqref="C273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2017-09-20T15:02:32Z</dcterms:modified>
</cp:coreProperties>
</file>