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pivotTables/pivotTable2.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drawings/drawing7.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8.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pivotTables/pivotTable5.xml" ContentType="application/vnd.openxmlformats-officedocument.spreadsheetml.pivotTable+xml"/>
  <Override PartName="/xl/drawings/drawing9.xml" ContentType="application/vnd.openxmlformats-officedocument.drawing+xml"/>
  <Override PartName="/xl/slicers/slicer2.xml" ContentType="application/vnd.ms-excel.slicer+xml"/>
  <Override PartName="/xl/drawings/drawing10.xml" ContentType="application/vnd.openxmlformats-officedocument.drawing+xml"/>
  <Override PartName="/xl/pivotTables/pivotTable6.xml" ContentType="application/vnd.openxmlformats-officedocument.spreadsheetml.pivotTable+xml"/>
  <Override PartName="/xl/drawings/drawing11.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Suraj kumar\Downloads\"/>
    </mc:Choice>
  </mc:AlternateContent>
  <xr:revisionPtr revIDLastSave="0" documentId="8_{1C413A3D-C4DD-4177-B663-8C05BFB84CBF}" xr6:coauthVersionLast="47" xr6:coauthVersionMax="47" xr10:uidLastSave="{00000000-0000-0000-0000-000000000000}"/>
  <bookViews>
    <workbookView xWindow="0" yWindow="0" windowWidth="23040" windowHeight="12240" tabRatio="819" xr2:uid="{26D4546B-D2A1-4444-8EAF-A6228F96F0C1}"/>
  </bookViews>
  <sheets>
    <sheet name="Data" sheetId="1" r:id="rId1"/>
    <sheet name="1" sheetId="2" r:id="rId2"/>
    <sheet name="2" sheetId="3" r:id="rId3"/>
    <sheet name="3" sheetId="6" r:id="rId4"/>
    <sheet name="4" sheetId="4" r:id="rId5"/>
    <sheet name="5" sheetId="5" r:id="rId6"/>
    <sheet name="6" sheetId="7" r:id="rId7"/>
    <sheet name="7" sheetId="8" r:id="rId8"/>
    <sheet name="7 part 2" sheetId="9" r:id="rId9"/>
    <sheet name="8" sheetId="10" r:id="rId10"/>
    <sheet name="9" sheetId="11" r:id="rId11"/>
    <sheet name="10" sheetId="12" r:id="rId12"/>
  </sheets>
  <definedNames>
    <definedName name="_xlnm._FilterDatabase" localSheetId="4" hidden="1">'4'!$B$6:$E$12</definedName>
    <definedName name="_xlnm._FilterDatabase" localSheetId="7" hidden="1">'7'!$H$15:$J$21</definedName>
    <definedName name="_xlnm._FilterDatabase" localSheetId="8" hidden="1">'7 part 2'!$A$1:$G$301</definedName>
    <definedName name="_xlnm._FilterDatabase" localSheetId="10" hidden="1">'9'!$G$8:$K$18</definedName>
    <definedName name="_xlnm._FilterDatabase" localSheetId="0" hidden="1">Data!$C$11:$G$311</definedName>
    <definedName name="_xlchart.v1.0" hidden="1">'6'!$S$6:$S$305</definedName>
    <definedName name="_xlchart.v1.1" hidden="1">'6'!$U$6:$U$305</definedName>
    <definedName name="_xlchart.v1.2" hidden="1">'6'!$U$6:$U$305</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1" l="1"/>
  <c r="D8" i="11"/>
  <c r="G9" i="11" a="1"/>
  <c r="G9" i="11" s="1"/>
  <c r="J9" i="11" s="1"/>
  <c r="D14" i="11"/>
  <c r="D13" i="11"/>
  <c r="D12" i="11"/>
  <c r="D11" i="11"/>
  <c r="C13" i="11"/>
  <c r="J14" i="1"/>
  <c r="J15" i="1"/>
  <c r="J18" i="1"/>
  <c r="J19" i="1"/>
  <c r="J22" i="1"/>
  <c r="J23" i="1"/>
  <c r="J26" i="1"/>
  <c r="J27" i="1"/>
  <c r="J30" i="1"/>
  <c r="J31" i="1"/>
  <c r="J34" i="1"/>
  <c r="J35" i="1"/>
  <c r="J38" i="1"/>
  <c r="J39" i="1"/>
  <c r="J42" i="1"/>
  <c r="J43" i="1"/>
  <c r="J46" i="1"/>
  <c r="J47" i="1"/>
  <c r="J50" i="1"/>
  <c r="J51" i="1"/>
  <c r="J54" i="1"/>
  <c r="J55" i="1"/>
  <c r="J58" i="1"/>
  <c r="J59" i="1"/>
  <c r="J62" i="1"/>
  <c r="J63" i="1"/>
  <c r="J66" i="1"/>
  <c r="J67" i="1"/>
  <c r="J70" i="1"/>
  <c r="J71" i="1"/>
  <c r="J74" i="1"/>
  <c r="J75" i="1"/>
  <c r="J78" i="1"/>
  <c r="J79" i="1"/>
  <c r="J82" i="1"/>
  <c r="J83" i="1"/>
  <c r="J86" i="1"/>
  <c r="J87" i="1"/>
  <c r="J90" i="1"/>
  <c r="J91" i="1"/>
  <c r="J94" i="1"/>
  <c r="J95" i="1"/>
  <c r="J98" i="1"/>
  <c r="J99" i="1"/>
  <c r="J102" i="1"/>
  <c r="J103" i="1"/>
  <c r="J106" i="1"/>
  <c r="J107" i="1"/>
  <c r="J110" i="1"/>
  <c r="J111" i="1"/>
  <c r="J114" i="1"/>
  <c r="J115" i="1"/>
  <c r="J118" i="1"/>
  <c r="J119" i="1"/>
  <c r="J122" i="1"/>
  <c r="J123" i="1"/>
  <c r="J126" i="1"/>
  <c r="J127" i="1"/>
  <c r="J130" i="1"/>
  <c r="J131" i="1"/>
  <c r="J134" i="1"/>
  <c r="J135" i="1"/>
  <c r="J138" i="1"/>
  <c r="J139" i="1"/>
  <c r="J142" i="1"/>
  <c r="J143" i="1"/>
  <c r="J146" i="1"/>
  <c r="J147" i="1"/>
  <c r="J150" i="1"/>
  <c r="J151" i="1"/>
  <c r="J154" i="1"/>
  <c r="J155" i="1"/>
  <c r="J158" i="1"/>
  <c r="J159" i="1"/>
  <c r="J162" i="1"/>
  <c r="J163" i="1"/>
  <c r="J166" i="1"/>
  <c r="J167" i="1"/>
  <c r="J170" i="1"/>
  <c r="J171" i="1"/>
  <c r="J174" i="1"/>
  <c r="J175" i="1"/>
  <c r="J178" i="1"/>
  <c r="J179" i="1"/>
  <c r="J182" i="1"/>
  <c r="J183" i="1"/>
  <c r="J186" i="1"/>
  <c r="J187" i="1"/>
  <c r="J190" i="1"/>
  <c r="J191" i="1"/>
  <c r="J194" i="1"/>
  <c r="J195" i="1"/>
  <c r="J198" i="1"/>
  <c r="J199" i="1"/>
  <c r="J202" i="1"/>
  <c r="J203" i="1"/>
  <c r="J206" i="1"/>
  <c r="J207" i="1"/>
  <c r="J210" i="1"/>
  <c r="J211" i="1"/>
  <c r="J214" i="1"/>
  <c r="J215" i="1"/>
  <c r="J218" i="1"/>
  <c r="J219" i="1"/>
  <c r="J222" i="1"/>
  <c r="J223" i="1"/>
  <c r="J226" i="1"/>
  <c r="J227" i="1"/>
  <c r="J230" i="1"/>
  <c r="J231" i="1"/>
  <c r="J234" i="1"/>
  <c r="J235" i="1"/>
  <c r="J238" i="1"/>
  <c r="J239" i="1"/>
  <c r="J242" i="1"/>
  <c r="J243" i="1"/>
  <c r="J246" i="1"/>
  <c r="J247" i="1"/>
  <c r="J250" i="1"/>
  <c r="J251" i="1"/>
  <c r="J254" i="1"/>
  <c r="J255" i="1"/>
  <c r="J258" i="1"/>
  <c r="J259" i="1"/>
  <c r="J262" i="1"/>
  <c r="J263" i="1"/>
  <c r="J266" i="1"/>
  <c r="J267" i="1"/>
  <c r="J270" i="1"/>
  <c r="J271" i="1"/>
  <c r="J274" i="1"/>
  <c r="J275" i="1"/>
  <c r="J278" i="1"/>
  <c r="J279" i="1"/>
  <c r="J282" i="1"/>
  <c r="J283" i="1"/>
  <c r="J286" i="1"/>
  <c r="J287" i="1"/>
  <c r="J290" i="1"/>
  <c r="J291" i="1"/>
  <c r="J294" i="1"/>
  <c r="J295" i="1"/>
  <c r="J298" i="1"/>
  <c r="J299" i="1"/>
  <c r="J302" i="1"/>
  <c r="J303" i="1"/>
  <c r="J306" i="1"/>
  <c r="J307" i="1"/>
  <c r="J310" i="1"/>
  <c r="J311" i="1"/>
  <c r="C14" i="11"/>
  <c r="C11" i="11"/>
  <c r="I52" i="1"/>
  <c r="J52" i="1" s="1"/>
  <c r="I84" i="1"/>
  <c r="J84" i="1" s="1"/>
  <c r="I116" i="1"/>
  <c r="J116" i="1" s="1"/>
  <c r="I164" i="1"/>
  <c r="J164" i="1" s="1"/>
  <c r="H12" i="1"/>
  <c r="I12" i="1" s="1"/>
  <c r="H13" i="1"/>
  <c r="I13" i="1" s="1"/>
  <c r="J13" i="1" s="1"/>
  <c r="H14" i="1"/>
  <c r="I14" i="1" s="1"/>
  <c r="H15" i="1"/>
  <c r="I15" i="1" s="1"/>
  <c r="H16" i="1"/>
  <c r="I16" i="1" s="1"/>
  <c r="J16" i="1" s="1"/>
  <c r="H17" i="1"/>
  <c r="I17" i="1" s="1"/>
  <c r="J17" i="1" s="1"/>
  <c r="H18" i="1"/>
  <c r="I18" i="1" s="1"/>
  <c r="H19" i="1"/>
  <c r="I19" i="1" s="1"/>
  <c r="H20" i="1"/>
  <c r="I20" i="1" s="1"/>
  <c r="J20" i="1" s="1"/>
  <c r="H21" i="1"/>
  <c r="I21" i="1" s="1"/>
  <c r="J21" i="1" s="1"/>
  <c r="H22" i="1"/>
  <c r="I22" i="1" s="1"/>
  <c r="H23" i="1"/>
  <c r="I23" i="1" s="1"/>
  <c r="H24" i="1"/>
  <c r="I24" i="1" s="1"/>
  <c r="J24" i="1" s="1"/>
  <c r="H25" i="1"/>
  <c r="I25" i="1" s="1"/>
  <c r="J25" i="1" s="1"/>
  <c r="H26" i="1"/>
  <c r="I26" i="1" s="1"/>
  <c r="H27" i="1"/>
  <c r="I27" i="1" s="1"/>
  <c r="H28" i="1"/>
  <c r="I28" i="1" s="1"/>
  <c r="J28" i="1" s="1"/>
  <c r="H29" i="1"/>
  <c r="I29" i="1" s="1"/>
  <c r="J29" i="1" s="1"/>
  <c r="H30" i="1"/>
  <c r="I30" i="1" s="1"/>
  <c r="H31" i="1"/>
  <c r="I31" i="1" s="1"/>
  <c r="H32" i="1"/>
  <c r="I32" i="1" s="1"/>
  <c r="J32" i="1" s="1"/>
  <c r="H33" i="1"/>
  <c r="I33" i="1" s="1"/>
  <c r="J33" i="1" s="1"/>
  <c r="H34" i="1"/>
  <c r="I34" i="1" s="1"/>
  <c r="H35" i="1"/>
  <c r="I35" i="1" s="1"/>
  <c r="H36" i="1"/>
  <c r="I36" i="1" s="1"/>
  <c r="J36" i="1" s="1"/>
  <c r="H37" i="1"/>
  <c r="I37" i="1" s="1"/>
  <c r="J37" i="1" s="1"/>
  <c r="H38" i="1"/>
  <c r="I38" i="1" s="1"/>
  <c r="H39" i="1"/>
  <c r="I39" i="1" s="1"/>
  <c r="H40" i="1"/>
  <c r="I40" i="1" s="1"/>
  <c r="J40" i="1" s="1"/>
  <c r="H41" i="1"/>
  <c r="I41" i="1" s="1"/>
  <c r="J41" i="1" s="1"/>
  <c r="H42" i="1"/>
  <c r="I42" i="1" s="1"/>
  <c r="H43" i="1"/>
  <c r="I43" i="1" s="1"/>
  <c r="H44" i="1"/>
  <c r="I44" i="1" s="1"/>
  <c r="J44" i="1" s="1"/>
  <c r="H45" i="1"/>
  <c r="I45" i="1" s="1"/>
  <c r="J45" i="1" s="1"/>
  <c r="H46" i="1"/>
  <c r="I46" i="1" s="1"/>
  <c r="H47" i="1"/>
  <c r="I47" i="1" s="1"/>
  <c r="H48" i="1"/>
  <c r="I48" i="1" s="1"/>
  <c r="J48" i="1" s="1"/>
  <c r="H49" i="1"/>
  <c r="I49" i="1" s="1"/>
  <c r="J49" i="1" s="1"/>
  <c r="H50" i="1"/>
  <c r="I50" i="1" s="1"/>
  <c r="H51" i="1"/>
  <c r="I51" i="1" s="1"/>
  <c r="H52" i="1"/>
  <c r="H53" i="1"/>
  <c r="I53" i="1" s="1"/>
  <c r="J53" i="1" s="1"/>
  <c r="H54" i="1"/>
  <c r="I54" i="1" s="1"/>
  <c r="H55" i="1"/>
  <c r="I55" i="1" s="1"/>
  <c r="H56" i="1"/>
  <c r="I56" i="1" s="1"/>
  <c r="J56" i="1" s="1"/>
  <c r="H57" i="1"/>
  <c r="I57" i="1" s="1"/>
  <c r="J57" i="1" s="1"/>
  <c r="H58" i="1"/>
  <c r="I58" i="1" s="1"/>
  <c r="H59" i="1"/>
  <c r="I59" i="1" s="1"/>
  <c r="H60" i="1"/>
  <c r="I60" i="1" s="1"/>
  <c r="J60" i="1" s="1"/>
  <c r="H61" i="1"/>
  <c r="I61" i="1" s="1"/>
  <c r="J61" i="1" s="1"/>
  <c r="H62" i="1"/>
  <c r="I62" i="1" s="1"/>
  <c r="H63" i="1"/>
  <c r="I63" i="1" s="1"/>
  <c r="H64" i="1"/>
  <c r="I64" i="1" s="1"/>
  <c r="J64" i="1" s="1"/>
  <c r="H65" i="1"/>
  <c r="I65" i="1" s="1"/>
  <c r="J65" i="1" s="1"/>
  <c r="H66" i="1"/>
  <c r="I66" i="1" s="1"/>
  <c r="H67" i="1"/>
  <c r="I67" i="1" s="1"/>
  <c r="H68" i="1"/>
  <c r="I68" i="1" s="1"/>
  <c r="J68" i="1" s="1"/>
  <c r="H69" i="1"/>
  <c r="I69" i="1" s="1"/>
  <c r="J69" i="1" s="1"/>
  <c r="H70" i="1"/>
  <c r="I70" i="1" s="1"/>
  <c r="H71" i="1"/>
  <c r="I71" i="1" s="1"/>
  <c r="H72" i="1"/>
  <c r="I72" i="1" s="1"/>
  <c r="J72" i="1" s="1"/>
  <c r="H73" i="1"/>
  <c r="I73" i="1" s="1"/>
  <c r="J73" i="1" s="1"/>
  <c r="H74" i="1"/>
  <c r="I74" i="1" s="1"/>
  <c r="H75" i="1"/>
  <c r="I75" i="1" s="1"/>
  <c r="H76" i="1"/>
  <c r="I76" i="1" s="1"/>
  <c r="J76" i="1" s="1"/>
  <c r="H77" i="1"/>
  <c r="I77" i="1" s="1"/>
  <c r="J77" i="1" s="1"/>
  <c r="H78" i="1"/>
  <c r="I78" i="1" s="1"/>
  <c r="H79" i="1"/>
  <c r="I79" i="1" s="1"/>
  <c r="H80" i="1"/>
  <c r="I80" i="1" s="1"/>
  <c r="J80" i="1" s="1"/>
  <c r="H81" i="1"/>
  <c r="I81" i="1" s="1"/>
  <c r="J81" i="1" s="1"/>
  <c r="H82" i="1"/>
  <c r="I82" i="1" s="1"/>
  <c r="H83" i="1"/>
  <c r="I83" i="1" s="1"/>
  <c r="H84" i="1"/>
  <c r="H85" i="1"/>
  <c r="I85" i="1" s="1"/>
  <c r="J85" i="1" s="1"/>
  <c r="H86" i="1"/>
  <c r="I86" i="1" s="1"/>
  <c r="H87" i="1"/>
  <c r="I87" i="1" s="1"/>
  <c r="H88" i="1"/>
  <c r="I88" i="1" s="1"/>
  <c r="J88" i="1" s="1"/>
  <c r="H89" i="1"/>
  <c r="I89" i="1" s="1"/>
  <c r="J89" i="1" s="1"/>
  <c r="H90" i="1"/>
  <c r="I90" i="1" s="1"/>
  <c r="H91" i="1"/>
  <c r="I91" i="1" s="1"/>
  <c r="H92" i="1"/>
  <c r="I92" i="1" s="1"/>
  <c r="J92" i="1" s="1"/>
  <c r="H93" i="1"/>
  <c r="I93" i="1" s="1"/>
  <c r="J93" i="1" s="1"/>
  <c r="H94" i="1"/>
  <c r="I94" i="1" s="1"/>
  <c r="H95" i="1"/>
  <c r="I95" i="1" s="1"/>
  <c r="H96" i="1"/>
  <c r="I96" i="1" s="1"/>
  <c r="J96" i="1" s="1"/>
  <c r="H97" i="1"/>
  <c r="I97" i="1" s="1"/>
  <c r="J97" i="1" s="1"/>
  <c r="H98" i="1"/>
  <c r="I98" i="1" s="1"/>
  <c r="H99" i="1"/>
  <c r="I99" i="1" s="1"/>
  <c r="H100" i="1"/>
  <c r="I100" i="1" s="1"/>
  <c r="J100" i="1" s="1"/>
  <c r="H101" i="1"/>
  <c r="I101" i="1" s="1"/>
  <c r="J101" i="1" s="1"/>
  <c r="H102" i="1"/>
  <c r="I102" i="1" s="1"/>
  <c r="H103" i="1"/>
  <c r="I103" i="1" s="1"/>
  <c r="H104" i="1"/>
  <c r="I104" i="1" s="1"/>
  <c r="J104" i="1" s="1"/>
  <c r="H105" i="1"/>
  <c r="I105" i="1" s="1"/>
  <c r="J105" i="1" s="1"/>
  <c r="H106" i="1"/>
  <c r="I106" i="1" s="1"/>
  <c r="H107" i="1"/>
  <c r="I107" i="1" s="1"/>
  <c r="H108" i="1"/>
  <c r="I108" i="1" s="1"/>
  <c r="J108" i="1" s="1"/>
  <c r="H109" i="1"/>
  <c r="I109" i="1" s="1"/>
  <c r="J109" i="1" s="1"/>
  <c r="H110" i="1"/>
  <c r="I110" i="1" s="1"/>
  <c r="H111" i="1"/>
  <c r="I111" i="1" s="1"/>
  <c r="H112" i="1"/>
  <c r="I112" i="1" s="1"/>
  <c r="J112" i="1" s="1"/>
  <c r="H113" i="1"/>
  <c r="I113" i="1" s="1"/>
  <c r="J113" i="1" s="1"/>
  <c r="H114" i="1"/>
  <c r="I114" i="1" s="1"/>
  <c r="H115" i="1"/>
  <c r="I115" i="1" s="1"/>
  <c r="H116" i="1"/>
  <c r="H117" i="1"/>
  <c r="I117" i="1" s="1"/>
  <c r="J117" i="1" s="1"/>
  <c r="H118" i="1"/>
  <c r="I118" i="1" s="1"/>
  <c r="H119" i="1"/>
  <c r="I119" i="1" s="1"/>
  <c r="H120" i="1"/>
  <c r="I120" i="1" s="1"/>
  <c r="J120" i="1" s="1"/>
  <c r="H121" i="1"/>
  <c r="I121" i="1" s="1"/>
  <c r="J121" i="1" s="1"/>
  <c r="H122" i="1"/>
  <c r="I122" i="1" s="1"/>
  <c r="H123" i="1"/>
  <c r="I123" i="1" s="1"/>
  <c r="H124" i="1"/>
  <c r="I124" i="1" s="1"/>
  <c r="J124" i="1" s="1"/>
  <c r="H125" i="1"/>
  <c r="I125" i="1" s="1"/>
  <c r="J125" i="1" s="1"/>
  <c r="H126" i="1"/>
  <c r="I126" i="1" s="1"/>
  <c r="H127" i="1"/>
  <c r="I127" i="1" s="1"/>
  <c r="H128" i="1"/>
  <c r="I128" i="1" s="1"/>
  <c r="J128" i="1" s="1"/>
  <c r="H129" i="1"/>
  <c r="I129" i="1" s="1"/>
  <c r="J129" i="1" s="1"/>
  <c r="H130" i="1"/>
  <c r="I130" i="1" s="1"/>
  <c r="H131" i="1"/>
  <c r="I131" i="1" s="1"/>
  <c r="H132" i="1"/>
  <c r="I132" i="1" s="1"/>
  <c r="J132" i="1" s="1"/>
  <c r="H133" i="1"/>
  <c r="I133" i="1" s="1"/>
  <c r="J133" i="1" s="1"/>
  <c r="H134" i="1"/>
  <c r="I134" i="1" s="1"/>
  <c r="H135" i="1"/>
  <c r="I135" i="1" s="1"/>
  <c r="H136" i="1"/>
  <c r="I136" i="1" s="1"/>
  <c r="J136" i="1" s="1"/>
  <c r="H137" i="1"/>
  <c r="I137" i="1" s="1"/>
  <c r="J137" i="1" s="1"/>
  <c r="H138" i="1"/>
  <c r="I138" i="1" s="1"/>
  <c r="H139" i="1"/>
  <c r="I139" i="1" s="1"/>
  <c r="H140" i="1"/>
  <c r="I140" i="1" s="1"/>
  <c r="J140" i="1" s="1"/>
  <c r="H141" i="1"/>
  <c r="I141" i="1" s="1"/>
  <c r="J141" i="1" s="1"/>
  <c r="H142" i="1"/>
  <c r="I142" i="1" s="1"/>
  <c r="H143" i="1"/>
  <c r="I143" i="1" s="1"/>
  <c r="H144" i="1"/>
  <c r="I144" i="1" s="1"/>
  <c r="J144" i="1" s="1"/>
  <c r="H145" i="1"/>
  <c r="I145" i="1" s="1"/>
  <c r="J145" i="1" s="1"/>
  <c r="H146" i="1"/>
  <c r="I146" i="1" s="1"/>
  <c r="H147" i="1"/>
  <c r="I147" i="1" s="1"/>
  <c r="H148" i="1"/>
  <c r="I148" i="1" s="1"/>
  <c r="J148" i="1" s="1"/>
  <c r="H149" i="1"/>
  <c r="I149" i="1" s="1"/>
  <c r="J149" i="1" s="1"/>
  <c r="H150" i="1"/>
  <c r="I150" i="1" s="1"/>
  <c r="H151" i="1"/>
  <c r="I151" i="1" s="1"/>
  <c r="H152" i="1"/>
  <c r="I152" i="1" s="1"/>
  <c r="J152" i="1" s="1"/>
  <c r="H153" i="1"/>
  <c r="I153" i="1" s="1"/>
  <c r="J153" i="1" s="1"/>
  <c r="H154" i="1"/>
  <c r="I154" i="1" s="1"/>
  <c r="H155" i="1"/>
  <c r="I155" i="1" s="1"/>
  <c r="H156" i="1"/>
  <c r="I156" i="1" s="1"/>
  <c r="J156" i="1" s="1"/>
  <c r="H157" i="1"/>
  <c r="I157" i="1" s="1"/>
  <c r="J157" i="1" s="1"/>
  <c r="H158" i="1"/>
  <c r="I158" i="1" s="1"/>
  <c r="H159" i="1"/>
  <c r="I159" i="1" s="1"/>
  <c r="H160" i="1"/>
  <c r="I160" i="1" s="1"/>
  <c r="J160" i="1" s="1"/>
  <c r="H161" i="1"/>
  <c r="I161" i="1" s="1"/>
  <c r="J161" i="1" s="1"/>
  <c r="H162" i="1"/>
  <c r="I162" i="1" s="1"/>
  <c r="H163" i="1"/>
  <c r="I163" i="1" s="1"/>
  <c r="H164" i="1"/>
  <c r="H165" i="1"/>
  <c r="I165" i="1" s="1"/>
  <c r="J165" i="1" s="1"/>
  <c r="H166" i="1"/>
  <c r="I166" i="1" s="1"/>
  <c r="H167" i="1"/>
  <c r="I167" i="1" s="1"/>
  <c r="H168" i="1"/>
  <c r="I168" i="1" s="1"/>
  <c r="J168" i="1" s="1"/>
  <c r="H169" i="1"/>
  <c r="I169" i="1" s="1"/>
  <c r="J169" i="1" s="1"/>
  <c r="H170" i="1"/>
  <c r="I170" i="1" s="1"/>
  <c r="H171" i="1"/>
  <c r="I171" i="1" s="1"/>
  <c r="H172" i="1"/>
  <c r="I172" i="1" s="1"/>
  <c r="J172" i="1" s="1"/>
  <c r="H173" i="1"/>
  <c r="I173" i="1" s="1"/>
  <c r="J173" i="1" s="1"/>
  <c r="H174" i="1"/>
  <c r="I174" i="1" s="1"/>
  <c r="H175" i="1"/>
  <c r="I175" i="1" s="1"/>
  <c r="H176" i="1"/>
  <c r="I176" i="1" s="1"/>
  <c r="J176" i="1" s="1"/>
  <c r="H177" i="1"/>
  <c r="I177" i="1" s="1"/>
  <c r="J177" i="1" s="1"/>
  <c r="H178" i="1"/>
  <c r="I178" i="1" s="1"/>
  <c r="H179" i="1"/>
  <c r="I179" i="1" s="1"/>
  <c r="H180" i="1"/>
  <c r="I180" i="1" s="1"/>
  <c r="J180" i="1" s="1"/>
  <c r="H181" i="1"/>
  <c r="I181" i="1" s="1"/>
  <c r="J181" i="1" s="1"/>
  <c r="H182" i="1"/>
  <c r="I182" i="1" s="1"/>
  <c r="H183" i="1"/>
  <c r="I183" i="1" s="1"/>
  <c r="H184" i="1"/>
  <c r="I184" i="1" s="1"/>
  <c r="J184" i="1" s="1"/>
  <c r="H185" i="1"/>
  <c r="I185" i="1" s="1"/>
  <c r="J185" i="1" s="1"/>
  <c r="H186" i="1"/>
  <c r="I186" i="1" s="1"/>
  <c r="H187" i="1"/>
  <c r="I187" i="1" s="1"/>
  <c r="H188" i="1"/>
  <c r="I188" i="1" s="1"/>
  <c r="J188" i="1" s="1"/>
  <c r="H189" i="1"/>
  <c r="I189" i="1" s="1"/>
  <c r="J189" i="1" s="1"/>
  <c r="H190" i="1"/>
  <c r="I190" i="1" s="1"/>
  <c r="H191" i="1"/>
  <c r="I191" i="1" s="1"/>
  <c r="H192" i="1"/>
  <c r="I192" i="1" s="1"/>
  <c r="J192" i="1" s="1"/>
  <c r="H193" i="1"/>
  <c r="I193" i="1" s="1"/>
  <c r="J193" i="1" s="1"/>
  <c r="H194" i="1"/>
  <c r="I194" i="1" s="1"/>
  <c r="H195" i="1"/>
  <c r="I195" i="1" s="1"/>
  <c r="H196" i="1"/>
  <c r="I196" i="1" s="1"/>
  <c r="J196" i="1" s="1"/>
  <c r="H197" i="1"/>
  <c r="I197" i="1" s="1"/>
  <c r="J197" i="1" s="1"/>
  <c r="H198" i="1"/>
  <c r="I198" i="1" s="1"/>
  <c r="H199" i="1"/>
  <c r="I199" i="1" s="1"/>
  <c r="H200" i="1"/>
  <c r="I200" i="1" s="1"/>
  <c r="J200" i="1" s="1"/>
  <c r="H201" i="1"/>
  <c r="I201" i="1" s="1"/>
  <c r="J201" i="1" s="1"/>
  <c r="H202" i="1"/>
  <c r="I202" i="1" s="1"/>
  <c r="H203" i="1"/>
  <c r="I203" i="1" s="1"/>
  <c r="H204" i="1"/>
  <c r="I204" i="1" s="1"/>
  <c r="J204" i="1" s="1"/>
  <c r="H205" i="1"/>
  <c r="I205" i="1" s="1"/>
  <c r="J205" i="1" s="1"/>
  <c r="H206" i="1"/>
  <c r="I206" i="1" s="1"/>
  <c r="H207" i="1"/>
  <c r="I207" i="1" s="1"/>
  <c r="H208" i="1"/>
  <c r="I208" i="1" s="1"/>
  <c r="J208" i="1" s="1"/>
  <c r="H209" i="1"/>
  <c r="I209" i="1" s="1"/>
  <c r="J209" i="1" s="1"/>
  <c r="H210" i="1"/>
  <c r="I210" i="1" s="1"/>
  <c r="H211" i="1"/>
  <c r="I211" i="1" s="1"/>
  <c r="H212" i="1"/>
  <c r="I212" i="1" s="1"/>
  <c r="J212" i="1" s="1"/>
  <c r="H213" i="1"/>
  <c r="I213" i="1" s="1"/>
  <c r="J213" i="1" s="1"/>
  <c r="H214" i="1"/>
  <c r="I214" i="1" s="1"/>
  <c r="H215" i="1"/>
  <c r="I215" i="1" s="1"/>
  <c r="H216" i="1"/>
  <c r="I216" i="1" s="1"/>
  <c r="J216" i="1" s="1"/>
  <c r="H217" i="1"/>
  <c r="I217" i="1" s="1"/>
  <c r="J217" i="1" s="1"/>
  <c r="H218" i="1"/>
  <c r="I218" i="1" s="1"/>
  <c r="H219" i="1"/>
  <c r="I219" i="1" s="1"/>
  <c r="H220" i="1"/>
  <c r="I220" i="1" s="1"/>
  <c r="J220" i="1" s="1"/>
  <c r="H221" i="1"/>
  <c r="I221" i="1" s="1"/>
  <c r="J221" i="1" s="1"/>
  <c r="H222" i="1"/>
  <c r="I222" i="1" s="1"/>
  <c r="H223" i="1"/>
  <c r="I223" i="1" s="1"/>
  <c r="H224" i="1"/>
  <c r="I224" i="1" s="1"/>
  <c r="J224" i="1" s="1"/>
  <c r="H225" i="1"/>
  <c r="I225" i="1" s="1"/>
  <c r="J225" i="1" s="1"/>
  <c r="H226" i="1"/>
  <c r="I226" i="1" s="1"/>
  <c r="H227" i="1"/>
  <c r="I227" i="1" s="1"/>
  <c r="H228" i="1"/>
  <c r="I228" i="1" s="1"/>
  <c r="J228" i="1" s="1"/>
  <c r="H229" i="1"/>
  <c r="I229" i="1" s="1"/>
  <c r="J229" i="1" s="1"/>
  <c r="H230" i="1"/>
  <c r="I230" i="1" s="1"/>
  <c r="H231" i="1"/>
  <c r="I231" i="1" s="1"/>
  <c r="H232" i="1"/>
  <c r="I232" i="1" s="1"/>
  <c r="J232" i="1" s="1"/>
  <c r="H233" i="1"/>
  <c r="I233" i="1" s="1"/>
  <c r="J233" i="1" s="1"/>
  <c r="H234" i="1"/>
  <c r="I234" i="1" s="1"/>
  <c r="H235" i="1"/>
  <c r="I235" i="1" s="1"/>
  <c r="H236" i="1"/>
  <c r="I236" i="1" s="1"/>
  <c r="J236" i="1" s="1"/>
  <c r="H237" i="1"/>
  <c r="I237" i="1" s="1"/>
  <c r="J237" i="1" s="1"/>
  <c r="H238" i="1"/>
  <c r="I238" i="1" s="1"/>
  <c r="H239" i="1"/>
  <c r="I239" i="1" s="1"/>
  <c r="H240" i="1"/>
  <c r="I240" i="1" s="1"/>
  <c r="J240" i="1" s="1"/>
  <c r="H241" i="1"/>
  <c r="I241" i="1" s="1"/>
  <c r="J241" i="1" s="1"/>
  <c r="H242" i="1"/>
  <c r="I242" i="1" s="1"/>
  <c r="H243" i="1"/>
  <c r="I243" i="1" s="1"/>
  <c r="H244" i="1"/>
  <c r="I244" i="1" s="1"/>
  <c r="J244" i="1" s="1"/>
  <c r="H245" i="1"/>
  <c r="I245" i="1" s="1"/>
  <c r="J245" i="1" s="1"/>
  <c r="H246" i="1"/>
  <c r="I246" i="1" s="1"/>
  <c r="H247" i="1"/>
  <c r="I247" i="1" s="1"/>
  <c r="H248" i="1"/>
  <c r="I248" i="1" s="1"/>
  <c r="J248" i="1" s="1"/>
  <c r="H249" i="1"/>
  <c r="I249" i="1" s="1"/>
  <c r="J249" i="1" s="1"/>
  <c r="H250" i="1"/>
  <c r="I250" i="1" s="1"/>
  <c r="H251" i="1"/>
  <c r="I251" i="1" s="1"/>
  <c r="H252" i="1"/>
  <c r="I252" i="1" s="1"/>
  <c r="J252" i="1" s="1"/>
  <c r="H253" i="1"/>
  <c r="I253" i="1" s="1"/>
  <c r="J253" i="1" s="1"/>
  <c r="H254" i="1"/>
  <c r="I254" i="1" s="1"/>
  <c r="H255" i="1"/>
  <c r="I255" i="1" s="1"/>
  <c r="H256" i="1"/>
  <c r="I256" i="1" s="1"/>
  <c r="J256" i="1" s="1"/>
  <c r="H257" i="1"/>
  <c r="I257" i="1" s="1"/>
  <c r="J257" i="1" s="1"/>
  <c r="H258" i="1"/>
  <c r="I258" i="1" s="1"/>
  <c r="H259" i="1"/>
  <c r="I259" i="1" s="1"/>
  <c r="H260" i="1"/>
  <c r="I260" i="1" s="1"/>
  <c r="J260" i="1" s="1"/>
  <c r="H261" i="1"/>
  <c r="I261" i="1" s="1"/>
  <c r="J261" i="1" s="1"/>
  <c r="H262" i="1"/>
  <c r="I262" i="1" s="1"/>
  <c r="H263" i="1"/>
  <c r="I263" i="1" s="1"/>
  <c r="H264" i="1"/>
  <c r="I264" i="1" s="1"/>
  <c r="J264" i="1" s="1"/>
  <c r="H265" i="1"/>
  <c r="I265" i="1" s="1"/>
  <c r="J265" i="1" s="1"/>
  <c r="H266" i="1"/>
  <c r="I266" i="1" s="1"/>
  <c r="H267" i="1"/>
  <c r="I267" i="1" s="1"/>
  <c r="H268" i="1"/>
  <c r="I268" i="1" s="1"/>
  <c r="J268" i="1" s="1"/>
  <c r="H269" i="1"/>
  <c r="I269" i="1" s="1"/>
  <c r="J269" i="1" s="1"/>
  <c r="H270" i="1"/>
  <c r="I270" i="1" s="1"/>
  <c r="H271" i="1"/>
  <c r="I271" i="1" s="1"/>
  <c r="H272" i="1"/>
  <c r="I272" i="1" s="1"/>
  <c r="J272" i="1" s="1"/>
  <c r="H273" i="1"/>
  <c r="I273" i="1" s="1"/>
  <c r="J273" i="1" s="1"/>
  <c r="H274" i="1"/>
  <c r="I274" i="1" s="1"/>
  <c r="H275" i="1"/>
  <c r="I275" i="1" s="1"/>
  <c r="H276" i="1"/>
  <c r="I276" i="1" s="1"/>
  <c r="J276" i="1" s="1"/>
  <c r="H277" i="1"/>
  <c r="I277" i="1" s="1"/>
  <c r="J277" i="1" s="1"/>
  <c r="H278" i="1"/>
  <c r="I278" i="1" s="1"/>
  <c r="H279" i="1"/>
  <c r="I279" i="1" s="1"/>
  <c r="H280" i="1"/>
  <c r="I280" i="1" s="1"/>
  <c r="J280" i="1" s="1"/>
  <c r="H281" i="1"/>
  <c r="I281" i="1" s="1"/>
  <c r="J281" i="1" s="1"/>
  <c r="H282" i="1"/>
  <c r="I282" i="1" s="1"/>
  <c r="H283" i="1"/>
  <c r="I283" i="1" s="1"/>
  <c r="H284" i="1"/>
  <c r="I284" i="1" s="1"/>
  <c r="J284" i="1" s="1"/>
  <c r="H285" i="1"/>
  <c r="I285" i="1" s="1"/>
  <c r="J285" i="1" s="1"/>
  <c r="H286" i="1"/>
  <c r="I286" i="1" s="1"/>
  <c r="H287" i="1"/>
  <c r="I287" i="1" s="1"/>
  <c r="H288" i="1"/>
  <c r="I288" i="1" s="1"/>
  <c r="J288" i="1" s="1"/>
  <c r="H289" i="1"/>
  <c r="I289" i="1" s="1"/>
  <c r="J289" i="1" s="1"/>
  <c r="H290" i="1"/>
  <c r="I290" i="1" s="1"/>
  <c r="H291" i="1"/>
  <c r="I291" i="1" s="1"/>
  <c r="H292" i="1"/>
  <c r="I292" i="1" s="1"/>
  <c r="J292" i="1" s="1"/>
  <c r="H293" i="1"/>
  <c r="I293" i="1" s="1"/>
  <c r="J293" i="1" s="1"/>
  <c r="H294" i="1"/>
  <c r="I294" i="1" s="1"/>
  <c r="H295" i="1"/>
  <c r="I295" i="1" s="1"/>
  <c r="H296" i="1"/>
  <c r="I296" i="1" s="1"/>
  <c r="J296" i="1" s="1"/>
  <c r="H297" i="1"/>
  <c r="I297" i="1" s="1"/>
  <c r="J297" i="1" s="1"/>
  <c r="H298" i="1"/>
  <c r="I298" i="1" s="1"/>
  <c r="H299" i="1"/>
  <c r="I299" i="1" s="1"/>
  <c r="H300" i="1"/>
  <c r="I300" i="1" s="1"/>
  <c r="J300" i="1" s="1"/>
  <c r="H301" i="1"/>
  <c r="I301" i="1" s="1"/>
  <c r="J301" i="1" s="1"/>
  <c r="H302" i="1"/>
  <c r="I302" i="1" s="1"/>
  <c r="H303" i="1"/>
  <c r="I303" i="1" s="1"/>
  <c r="H304" i="1"/>
  <c r="I304" i="1" s="1"/>
  <c r="J304" i="1" s="1"/>
  <c r="H305" i="1"/>
  <c r="I305" i="1" s="1"/>
  <c r="J305" i="1" s="1"/>
  <c r="H306" i="1"/>
  <c r="I306" i="1" s="1"/>
  <c r="H307" i="1"/>
  <c r="I307" i="1" s="1"/>
  <c r="H308" i="1"/>
  <c r="I308" i="1" s="1"/>
  <c r="J308" i="1" s="1"/>
  <c r="H309" i="1"/>
  <c r="I309" i="1" s="1"/>
  <c r="J309" i="1" s="1"/>
  <c r="H310" i="1"/>
  <c r="I310" i="1" s="1"/>
  <c r="H311" i="1"/>
  <c r="I311" i="1" s="1"/>
  <c r="M6" i="9" a="1"/>
  <c r="M6" i="9" s="1"/>
  <c r="M7" i="9" a="1"/>
  <c r="M7" i="9"/>
  <c r="M8" i="9" a="1"/>
  <c r="M8" i="9" s="1"/>
  <c r="M9" i="9" a="1"/>
  <c r="M9" i="9"/>
  <c r="M10" i="9" a="1"/>
  <c r="M10" i="9" s="1"/>
  <c r="M5" i="9" a="1"/>
  <c r="M5" i="9"/>
  <c r="M15" i="9" a="1"/>
  <c r="M15" i="9"/>
  <c r="M16" i="9" a="1"/>
  <c r="M16" i="9"/>
  <c r="M17" i="9" a="1"/>
  <c r="M17" i="9"/>
  <c r="M18" i="9" a="1"/>
  <c r="M18" i="9"/>
  <c r="M19" i="9" a="1"/>
  <c r="M19" i="9"/>
  <c r="M14" i="9" a="1"/>
  <c r="M14" i="9"/>
  <c r="L15" i="9"/>
  <c r="L16" i="9"/>
  <c r="L17" i="9"/>
  <c r="L18" i="9"/>
  <c r="L19" i="9"/>
  <c r="L14" i="9"/>
  <c r="L5" i="9"/>
  <c r="L6" i="9"/>
  <c r="G2" i="9"/>
  <c r="G119" i="9"/>
  <c r="G252" i="9"/>
  <c r="G5" i="9"/>
  <c r="G6" i="9"/>
  <c r="G3" i="9"/>
  <c r="G8" i="9"/>
  <c r="G124" i="9"/>
  <c r="G10" i="9"/>
  <c r="G11" i="9"/>
  <c r="G12" i="9"/>
  <c r="G13" i="9"/>
  <c r="G14" i="9"/>
  <c r="G15" i="9"/>
  <c r="G152" i="9"/>
  <c r="G161" i="9"/>
  <c r="G18" i="9"/>
  <c r="G19" i="9"/>
  <c r="G20" i="9"/>
  <c r="G21" i="9"/>
  <c r="G22" i="9"/>
  <c r="G23" i="9"/>
  <c r="G24" i="9"/>
  <c r="G25" i="9"/>
  <c r="G190" i="9"/>
  <c r="G27" i="9"/>
  <c r="G28" i="9"/>
  <c r="G231" i="9"/>
  <c r="G30" i="9"/>
  <c r="G31" i="9"/>
  <c r="G32" i="9"/>
  <c r="G284" i="9"/>
  <c r="G34" i="9"/>
  <c r="G35" i="9"/>
  <c r="G36" i="9"/>
  <c r="G37" i="9"/>
  <c r="G38" i="9"/>
  <c r="G39" i="9"/>
  <c r="G40" i="9"/>
  <c r="G41" i="9"/>
  <c r="G42" i="9"/>
  <c r="G43" i="9"/>
  <c r="G44" i="9"/>
  <c r="G163" i="9"/>
  <c r="G46" i="9"/>
  <c r="G47" i="9"/>
  <c r="G48" i="9"/>
  <c r="G49" i="9"/>
  <c r="G50" i="9"/>
  <c r="G51" i="9"/>
  <c r="G52" i="9"/>
  <c r="G53" i="9"/>
  <c r="G54" i="9"/>
  <c r="G55" i="9"/>
  <c r="G199" i="9"/>
  <c r="G57" i="9"/>
  <c r="G58" i="9"/>
  <c r="G59" i="9"/>
  <c r="G60" i="9"/>
  <c r="G61" i="9"/>
  <c r="G62" i="9"/>
  <c r="G63" i="9"/>
  <c r="G64" i="9"/>
  <c r="G65" i="9"/>
  <c r="G66" i="9"/>
  <c r="G67" i="9"/>
  <c r="G68" i="9"/>
  <c r="G85" i="9"/>
  <c r="G70" i="9"/>
  <c r="G71" i="9"/>
  <c r="G72" i="9"/>
  <c r="G73" i="9"/>
  <c r="G74" i="9"/>
  <c r="G75" i="9"/>
  <c r="G76" i="9"/>
  <c r="G77" i="9"/>
  <c r="G78" i="9"/>
  <c r="G79" i="9"/>
  <c r="G260" i="9"/>
  <c r="G90" i="9"/>
  <c r="G82" i="9"/>
  <c r="G83" i="9"/>
  <c r="G84" i="9"/>
  <c r="G240" i="9"/>
  <c r="G86" i="9"/>
  <c r="G87" i="9"/>
  <c r="G88" i="9"/>
  <c r="G89" i="9"/>
  <c r="G243" i="9"/>
  <c r="G91" i="9"/>
  <c r="G92" i="9"/>
  <c r="G200" i="9"/>
  <c r="G94" i="9"/>
  <c r="G95" i="9"/>
  <c r="G96" i="9"/>
  <c r="G97" i="9"/>
  <c r="G98" i="9"/>
  <c r="G99" i="9"/>
  <c r="G4" i="9"/>
  <c r="G101" i="9"/>
  <c r="G102" i="9"/>
  <c r="G103" i="9"/>
  <c r="G104" i="9"/>
  <c r="G93" i="9"/>
  <c r="G106" i="9"/>
  <c r="G107" i="9"/>
  <c r="G108" i="9"/>
  <c r="G109" i="9"/>
  <c r="G110" i="9"/>
  <c r="G125" i="9"/>
  <c r="G112" i="9"/>
  <c r="G113" i="9"/>
  <c r="G114" i="9"/>
  <c r="G115" i="9"/>
  <c r="G116" i="9"/>
  <c r="G117" i="9"/>
  <c r="G118" i="9"/>
  <c r="G29" i="9"/>
  <c r="G120" i="9"/>
  <c r="G121" i="9"/>
  <c r="G122" i="9"/>
  <c r="G123" i="9"/>
  <c r="G201" i="9"/>
  <c r="G127" i="9"/>
  <c r="G126" i="9"/>
  <c r="G33" i="9"/>
  <c r="G45" i="9"/>
  <c r="G129" i="9"/>
  <c r="G130" i="9"/>
  <c r="G131" i="9"/>
  <c r="G132" i="9"/>
  <c r="G133" i="9"/>
  <c r="G134" i="9"/>
  <c r="G135" i="9"/>
  <c r="G136" i="9"/>
  <c r="G137" i="9"/>
  <c r="G138" i="9"/>
  <c r="G139" i="9"/>
  <c r="G100" i="9"/>
  <c r="G141" i="9"/>
  <c r="G142" i="9"/>
  <c r="G143" i="9"/>
  <c r="G56" i="9"/>
  <c r="G145" i="9"/>
  <c r="G146" i="9"/>
  <c r="G147" i="9"/>
  <c r="G148" i="9"/>
  <c r="G149" i="9"/>
  <c r="G150" i="9"/>
  <c r="G151" i="9"/>
  <c r="G128" i="9"/>
  <c r="G153" i="9"/>
  <c r="G154" i="9"/>
  <c r="G155" i="9"/>
  <c r="G156" i="9"/>
  <c r="G157" i="9"/>
  <c r="G158" i="9"/>
  <c r="G159" i="9"/>
  <c r="G160" i="9"/>
  <c r="G266" i="9"/>
  <c r="G162" i="9"/>
  <c r="G7" i="9"/>
  <c r="G164" i="9"/>
  <c r="G69" i="9"/>
  <c r="G166" i="9"/>
  <c r="G167" i="9"/>
  <c r="G168" i="9"/>
  <c r="G169" i="9"/>
  <c r="G165" i="9"/>
  <c r="G171" i="9"/>
  <c r="G80" i="9"/>
  <c r="G173" i="9"/>
  <c r="G174" i="9"/>
  <c r="G175" i="9"/>
  <c r="G176" i="9"/>
  <c r="G177" i="9"/>
  <c r="G178" i="9"/>
  <c r="G179" i="9"/>
  <c r="G180" i="9"/>
  <c r="G181" i="9"/>
  <c r="G182" i="9"/>
  <c r="G183" i="9"/>
  <c r="G184" i="9"/>
  <c r="G185" i="9"/>
  <c r="G186" i="9"/>
  <c r="G187" i="9"/>
  <c r="G188" i="9"/>
  <c r="G189" i="9"/>
  <c r="G270" i="9"/>
  <c r="G191" i="9"/>
  <c r="G192" i="9"/>
  <c r="G193" i="9"/>
  <c r="G194" i="9"/>
  <c r="G195" i="9"/>
  <c r="G196" i="9"/>
  <c r="G197" i="9"/>
  <c r="G198" i="9"/>
  <c r="G140" i="9"/>
  <c r="G9" i="9"/>
  <c r="G16"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170" i="9"/>
  <c r="G228" i="9"/>
  <c r="G229" i="9"/>
  <c r="G230" i="9"/>
  <c r="G248" i="9"/>
  <c r="G232" i="9"/>
  <c r="G233" i="9"/>
  <c r="G234" i="9"/>
  <c r="G235" i="9"/>
  <c r="G236" i="9"/>
  <c r="G237" i="9"/>
  <c r="G238" i="9"/>
  <c r="G239" i="9"/>
  <c r="G273" i="9"/>
  <c r="G241" i="9"/>
  <c r="G242" i="9"/>
  <c r="G251" i="9"/>
  <c r="G244" i="9"/>
  <c r="G245" i="9"/>
  <c r="G246" i="9"/>
  <c r="G247" i="9"/>
  <c r="G144" i="9"/>
  <c r="G249" i="9"/>
  <c r="G250" i="9"/>
  <c r="G293" i="9"/>
  <c r="G81" i="9"/>
  <c r="G253" i="9"/>
  <c r="G254" i="9"/>
  <c r="G255" i="9"/>
  <c r="G256" i="9"/>
  <c r="G257" i="9"/>
  <c r="G258" i="9"/>
  <c r="G259" i="9"/>
  <c r="G105" i="9"/>
  <c r="G261" i="9"/>
  <c r="G262" i="9"/>
  <c r="G263" i="9"/>
  <c r="G264" i="9"/>
  <c r="G265" i="9"/>
  <c r="G227" i="9"/>
  <c r="G17" i="9"/>
  <c r="G268" i="9"/>
  <c r="G269" i="9"/>
  <c r="G275" i="9"/>
  <c r="G271" i="9"/>
  <c r="G272" i="9"/>
  <c r="G26" i="9"/>
  <c r="G274" i="9"/>
  <c r="G172" i="9"/>
  <c r="G276" i="9"/>
  <c r="G277" i="9"/>
  <c r="G278" i="9"/>
  <c r="G279" i="9"/>
  <c r="G111" i="9"/>
  <c r="G281" i="9"/>
  <c r="G282" i="9"/>
  <c r="G283" i="9"/>
  <c r="G280" i="9"/>
  <c r="G285" i="9"/>
  <c r="G286" i="9"/>
  <c r="G287" i="9"/>
  <c r="G288" i="9"/>
  <c r="G289" i="9"/>
  <c r="G290" i="9"/>
  <c r="G291" i="9"/>
  <c r="G292" i="9"/>
  <c r="G267" i="9"/>
  <c r="G294" i="9"/>
  <c r="G295" i="9"/>
  <c r="G296" i="9"/>
  <c r="G297" i="9"/>
  <c r="G298" i="9"/>
  <c r="G299" i="9"/>
  <c r="G300" i="9"/>
  <c r="G301" i="9"/>
  <c r="F119" i="9"/>
  <c r="F252" i="9"/>
  <c r="F5" i="9"/>
  <c r="F6" i="9"/>
  <c r="F3" i="9"/>
  <c r="F8" i="9"/>
  <c r="F124" i="9"/>
  <c r="F10" i="9"/>
  <c r="F11" i="9"/>
  <c r="F12" i="9"/>
  <c r="F13" i="9"/>
  <c r="F14" i="9"/>
  <c r="F15" i="9"/>
  <c r="F152" i="9"/>
  <c r="F161" i="9"/>
  <c r="F18" i="9"/>
  <c r="F19" i="9"/>
  <c r="F20" i="9"/>
  <c r="F21" i="9"/>
  <c r="F22" i="9"/>
  <c r="F23" i="9"/>
  <c r="F24" i="9"/>
  <c r="F25" i="9"/>
  <c r="F190" i="9"/>
  <c r="F27" i="9"/>
  <c r="F28" i="9"/>
  <c r="F231" i="9"/>
  <c r="F30" i="9"/>
  <c r="F31" i="9"/>
  <c r="F32" i="9"/>
  <c r="F284" i="9"/>
  <c r="F34" i="9"/>
  <c r="F35" i="9"/>
  <c r="F36" i="9"/>
  <c r="F37" i="9"/>
  <c r="F38" i="9"/>
  <c r="F39" i="9"/>
  <c r="F40" i="9"/>
  <c r="F41" i="9"/>
  <c r="F42" i="9"/>
  <c r="F43" i="9"/>
  <c r="F44" i="9"/>
  <c r="F163" i="9"/>
  <c r="F46" i="9"/>
  <c r="F47" i="9"/>
  <c r="F48" i="9"/>
  <c r="F49" i="9"/>
  <c r="F50" i="9"/>
  <c r="F51" i="9"/>
  <c r="F52" i="9"/>
  <c r="F53" i="9"/>
  <c r="F54" i="9"/>
  <c r="F55" i="9"/>
  <c r="F199" i="9"/>
  <c r="F57" i="9"/>
  <c r="F58" i="9"/>
  <c r="F59" i="9"/>
  <c r="F60" i="9"/>
  <c r="F61" i="9"/>
  <c r="F62" i="9"/>
  <c r="F63" i="9"/>
  <c r="F64" i="9"/>
  <c r="F65" i="9"/>
  <c r="F66" i="9"/>
  <c r="F67" i="9"/>
  <c r="F68" i="9"/>
  <c r="F85" i="9"/>
  <c r="F70" i="9"/>
  <c r="F71" i="9"/>
  <c r="F72" i="9"/>
  <c r="F73" i="9"/>
  <c r="F74" i="9"/>
  <c r="F75" i="9"/>
  <c r="F76" i="9"/>
  <c r="F77" i="9"/>
  <c r="F78" i="9"/>
  <c r="F79" i="9"/>
  <c r="F260" i="9"/>
  <c r="F90" i="9"/>
  <c r="F82" i="9"/>
  <c r="F83" i="9"/>
  <c r="F84" i="9"/>
  <c r="F240" i="9"/>
  <c r="F86" i="9"/>
  <c r="F87" i="9"/>
  <c r="F88" i="9"/>
  <c r="F89" i="9"/>
  <c r="F243" i="9"/>
  <c r="F91" i="9"/>
  <c r="F92" i="9"/>
  <c r="F200" i="9"/>
  <c r="F94" i="9"/>
  <c r="F95" i="9"/>
  <c r="F96" i="9"/>
  <c r="F97" i="9"/>
  <c r="F98" i="9"/>
  <c r="F99" i="9"/>
  <c r="F4" i="9"/>
  <c r="F101" i="9"/>
  <c r="F102" i="9"/>
  <c r="F103" i="9"/>
  <c r="F104" i="9"/>
  <c r="F93" i="9"/>
  <c r="F106" i="9"/>
  <c r="F107" i="9"/>
  <c r="F108" i="9"/>
  <c r="F109" i="9"/>
  <c r="F110" i="9"/>
  <c r="F125" i="9"/>
  <c r="F112" i="9"/>
  <c r="F113" i="9"/>
  <c r="F114" i="9"/>
  <c r="F115" i="9"/>
  <c r="F116" i="9"/>
  <c r="F117" i="9"/>
  <c r="F118" i="9"/>
  <c r="F29" i="9"/>
  <c r="F120" i="9"/>
  <c r="F121" i="9"/>
  <c r="F122" i="9"/>
  <c r="F123" i="9"/>
  <c r="F201" i="9"/>
  <c r="F127" i="9"/>
  <c r="F126" i="9"/>
  <c r="F33" i="9"/>
  <c r="F45" i="9"/>
  <c r="F129" i="9"/>
  <c r="F130" i="9"/>
  <c r="F131" i="9"/>
  <c r="F132" i="9"/>
  <c r="F133" i="9"/>
  <c r="F134" i="9"/>
  <c r="F135" i="9"/>
  <c r="F136" i="9"/>
  <c r="F137" i="9"/>
  <c r="F138" i="9"/>
  <c r="F139" i="9"/>
  <c r="F100" i="9"/>
  <c r="F141" i="9"/>
  <c r="F142" i="9"/>
  <c r="F143" i="9"/>
  <c r="F56" i="9"/>
  <c r="F145" i="9"/>
  <c r="F146" i="9"/>
  <c r="F147" i="9"/>
  <c r="F148" i="9"/>
  <c r="F149" i="9"/>
  <c r="F150" i="9"/>
  <c r="F151" i="9"/>
  <c r="F128" i="9"/>
  <c r="F153" i="9"/>
  <c r="F154" i="9"/>
  <c r="F155" i="9"/>
  <c r="F156" i="9"/>
  <c r="F157" i="9"/>
  <c r="F158" i="9"/>
  <c r="F159" i="9"/>
  <c r="F160" i="9"/>
  <c r="F266" i="9"/>
  <c r="F162" i="9"/>
  <c r="F7" i="9"/>
  <c r="F164" i="9"/>
  <c r="F69" i="9"/>
  <c r="F166" i="9"/>
  <c r="F167" i="9"/>
  <c r="F168" i="9"/>
  <c r="F169" i="9"/>
  <c r="F165" i="9"/>
  <c r="F171" i="9"/>
  <c r="F80" i="9"/>
  <c r="F173" i="9"/>
  <c r="F174" i="9"/>
  <c r="F175" i="9"/>
  <c r="F176" i="9"/>
  <c r="F177" i="9"/>
  <c r="F178" i="9"/>
  <c r="F179" i="9"/>
  <c r="F180" i="9"/>
  <c r="F181" i="9"/>
  <c r="F182" i="9"/>
  <c r="F183" i="9"/>
  <c r="F184" i="9"/>
  <c r="F185" i="9"/>
  <c r="F186" i="9"/>
  <c r="F187" i="9"/>
  <c r="F188" i="9"/>
  <c r="F189" i="9"/>
  <c r="F270" i="9"/>
  <c r="F191" i="9"/>
  <c r="F192" i="9"/>
  <c r="F193" i="9"/>
  <c r="F194" i="9"/>
  <c r="F195" i="9"/>
  <c r="F196" i="9"/>
  <c r="F197" i="9"/>
  <c r="F198" i="9"/>
  <c r="F140" i="9"/>
  <c r="F9" i="9"/>
  <c r="F16"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170" i="9"/>
  <c r="F228" i="9"/>
  <c r="F229" i="9"/>
  <c r="F230" i="9"/>
  <c r="F248" i="9"/>
  <c r="F232" i="9"/>
  <c r="F233" i="9"/>
  <c r="F234" i="9"/>
  <c r="F235" i="9"/>
  <c r="F236" i="9"/>
  <c r="F237" i="9"/>
  <c r="F238" i="9"/>
  <c r="F239" i="9"/>
  <c r="F273" i="9"/>
  <c r="F241" i="9"/>
  <c r="F242" i="9"/>
  <c r="F251" i="9"/>
  <c r="F244" i="9"/>
  <c r="F245" i="9"/>
  <c r="F246" i="9"/>
  <c r="F247" i="9"/>
  <c r="F144" i="9"/>
  <c r="F249" i="9"/>
  <c r="F250" i="9"/>
  <c r="F293" i="9"/>
  <c r="F81" i="9"/>
  <c r="F253" i="9"/>
  <c r="F254" i="9"/>
  <c r="F255" i="9"/>
  <c r="F256" i="9"/>
  <c r="F257" i="9"/>
  <c r="F258" i="9"/>
  <c r="F259" i="9"/>
  <c r="F105" i="9"/>
  <c r="F261" i="9"/>
  <c r="F262" i="9"/>
  <c r="F263" i="9"/>
  <c r="F264" i="9"/>
  <c r="F265" i="9"/>
  <c r="F227" i="9"/>
  <c r="F17" i="9"/>
  <c r="F268" i="9"/>
  <c r="F269" i="9"/>
  <c r="F275" i="9"/>
  <c r="F271" i="9"/>
  <c r="F272" i="9"/>
  <c r="F26" i="9"/>
  <c r="F274" i="9"/>
  <c r="F172" i="9"/>
  <c r="F276" i="9"/>
  <c r="F277" i="9"/>
  <c r="F278" i="9"/>
  <c r="F279" i="9"/>
  <c r="F111" i="9"/>
  <c r="F281" i="9"/>
  <c r="F282" i="9"/>
  <c r="F283" i="9"/>
  <c r="F280" i="9"/>
  <c r="F285" i="9"/>
  <c r="F286" i="9"/>
  <c r="F287" i="9"/>
  <c r="F288" i="9"/>
  <c r="F289" i="9"/>
  <c r="F290" i="9"/>
  <c r="F291" i="9"/>
  <c r="F292" i="9"/>
  <c r="F267" i="9"/>
  <c r="F294" i="9"/>
  <c r="F295" i="9"/>
  <c r="F296" i="9"/>
  <c r="F297" i="9"/>
  <c r="F298" i="9"/>
  <c r="F299" i="9"/>
  <c r="F300" i="9"/>
  <c r="F301" i="9"/>
  <c r="F2" i="9"/>
  <c r="L12" i="4"/>
  <c r="K12" i="4"/>
  <c r="L11" i="4"/>
  <c r="K11" i="4"/>
  <c r="L10" i="4"/>
  <c r="K10" i="4"/>
  <c r="L9" i="4"/>
  <c r="K9" i="4"/>
  <c r="L8" i="4"/>
  <c r="K8" i="4"/>
  <c r="L7" i="4"/>
  <c r="K7" i="4"/>
  <c r="E10" i="4"/>
  <c r="E8" i="4"/>
  <c r="E11" i="4"/>
  <c r="E12" i="4"/>
  <c r="E7" i="4"/>
  <c r="E9" i="4"/>
  <c r="C10" i="4"/>
  <c r="C8" i="4"/>
  <c r="C11" i="4"/>
  <c r="C12" i="4"/>
  <c r="C7" i="4"/>
  <c r="C9" i="4"/>
  <c r="C17" i="2"/>
  <c r="D14" i="2"/>
  <c r="C14" i="2"/>
  <c r="D13" i="2"/>
  <c r="C13" i="2"/>
  <c r="D10" i="2"/>
  <c r="C10" i="2"/>
  <c r="C9" i="2"/>
  <c r="D9" i="2"/>
  <c r="D8" i="2"/>
  <c r="C8" i="2"/>
  <c r="D7" i="2"/>
  <c r="C7" i="2"/>
  <c r="I14" i="11" l="1"/>
  <c r="K14" i="11" s="1"/>
  <c r="J17" i="11"/>
  <c r="I17" i="11"/>
  <c r="K17" i="11" s="1"/>
  <c r="I13" i="11"/>
  <c r="K13" i="11" s="1"/>
  <c r="I9" i="11"/>
  <c r="K9" i="11" s="1"/>
  <c r="J16" i="11"/>
  <c r="J12" i="11"/>
  <c r="I15" i="11"/>
  <c r="K15" i="11" s="1"/>
  <c r="I11" i="11"/>
  <c r="K11" i="11" s="1"/>
  <c r="J18" i="11"/>
  <c r="J14" i="11"/>
  <c r="J10" i="11"/>
  <c r="I18" i="11"/>
  <c r="K18" i="11" s="1"/>
  <c r="I10" i="11"/>
  <c r="K10" i="11" s="1"/>
  <c r="J13" i="11"/>
  <c r="I16" i="11"/>
  <c r="K16" i="11" s="1"/>
  <c r="I12" i="11"/>
  <c r="K12" i="11" s="1"/>
  <c r="J15" i="11"/>
  <c r="J11" i="11"/>
  <c r="C12" i="11"/>
  <c r="C11" i="2"/>
  <c r="D11" i="2"/>
  <c r="L7" i="9"/>
  <c r="L9" i="9"/>
  <c r="L10" i="9"/>
  <c r="L8"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277BF8-6E98-4B9F-B2A6-EEF9C0AE1B0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A3604BC-F626-4AB6-9BEA-56C65F5CDA00}"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<sst xmlns="http://schemas.openxmlformats.org/spreadsheetml/2006/main" count="4876" uniqueCount="103">
  <si>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</si>
  <si>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</si>
  <si>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</si>
  <si>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</si>
  <si>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</si>
  <si>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</si>
  <si>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</si>
  <si>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</si>
  <si>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</si>
  <si>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</si>
  <si>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</si>
  <si>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</si>
  <si>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</si>
  <si>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</si>
  <si>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</si>
  <si>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</si>
  <si>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</si>
  <si>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</si>
  <si>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</si>
  <si>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</si>
  <si>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</si>
  <si>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</si>
  <si>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</si>
  <si>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</si>
  <si>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</si>
  <si>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</si>
  <si>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</si>
  <si>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</si>
  <si>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</si>
  <si>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</si>
  <si>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</si>
  <si>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</si>
  <si>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</si>
  <si>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</si>
  <si>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</si>
  <si>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</si>
  <si>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</si>
  <si>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</si>
  <si>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</si>
  <si>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</si>
  <si>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</si>
  <si>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</si>
  <si>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</si>
  <si>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</si>
  <si>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</si>
  <si>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</si>
  <si>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</si>
  <si>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</si>
  <si>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</si>
  <si>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</si>
  <si>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</si>
  <si>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</si>
  <si>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</si>
  <si>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</si>
  <si>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</si>
  <si>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</si>
  <si>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</si>
  <si>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</si>
  <si>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Minimum</t>
  </si>
  <si>
    <t>Maximum</t>
  </si>
  <si>
    <t>Unit</t>
  </si>
  <si>
    <r>
      <rPr>
        <b/>
        <sz val="48"/>
        <color theme="1"/>
        <rFont val="Arial Black"/>
        <family val="2"/>
      </rPr>
      <t xml:space="preserve">  1.</t>
    </r>
    <r>
      <rPr>
        <sz val="48"/>
        <color theme="1"/>
        <rFont val="Calibri"/>
        <family val="2"/>
        <scheme val="minor"/>
      </rPr>
      <t xml:space="preserve"> Quick Statistics</t>
    </r>
  </si>
  <si>
    <r>
      <t xml:space="preserve">                  </t>
    </r>
    <r>
      <rPr>
        <sz val="20"/>
        <color theme="1"/>
        <rFont val="Calibri"/>
        <family val="2"/>
        <scheme val="minor"/>
      </rPr>
      <t xml:space="preserve"> Beginner Excel Data Analysis</t>
    </r>
  </si>
  <si>
    <t>Range</t>
  </si>
  <si>
    <t>1st Quartile</t>
  </si>
  <si>
    <t>3rd Quartile</t>
  </si>
  <si>
    <t>Distinct Count of Products</t>
  </si>
  <si>
    <r>
      <rPr>
        <b/>
        <sz val="48"/>
        <color theme="1"/>
        <rFont val="Arial Black"/>
        <family val="2"/>
      </rPr>
      <t xml:space="preserve">  2.</t>
    </r>
    <r>
      <rPr>
        <sz val="48"/>
        <color theme="1"/>
        <rFont val="Calibri"/>
        <family val="2"/>
        <scheme val="minor"/>
      </rPr>
      <t xml:space="preserve"> Exploratory Data Analysis(EDA) with CF</t>
    </r>
  </si>
  <si>
    <t>Country</t>
  </si>
  <si>
    <r>
      <rPr>
        <b/>
        <sz val="48"/>
        <color theme="1"/>
        <rFont val="Arial Black"/>
        <family val="2"/>
      </rPr>
      <t xml:space="preserve">  3. </t>
    </r>
    <r>
      <rPr>
        <sz val="48"/>
        <color theme="1"/>
        <rFont val="Calibri"/>
        <family val="2"/>
        <scheme val="minor"/>
      </rPr>
      <t>Sales By Country (By Formulae)</t>
    </r>
  </si>
  <si>
    <r>
      <rPr>
        <b/>
        <sz val="48"/>
        <color theme="1"/>
        <rFont val="Arial Black"/>
        <family val="2"/>
      </rPr>
      <t xml:space="preserve">  4. </t>
    </r>
    <r>
      <rPr>
        <sz val="48"/>
        <color theme="1"/>
        <rFont val="Calibri"/>
        <family val="2"/>
        <scheme val="minor"/>
      </rPr>
      <t>Sales By Country (By Pivot)</t>
    </r>
  </si>
  <si>
    <t>Row Labels</t>
  </si>
  <si>
    <t>Grand Total</t>
  </si>
  <si>
    <t>Sum of Amount</t>
  </si>
  <si>
    <t>Sum of Units</t>
  </si>
  <si>
    <t xml:space="preserve">                    </t>
  </si>
  <si>
    <r>
      <rPr>
        <b/>
        <sz val="48"/>
        <color theme="1"/>
        <rFont val="Arial Black"/>
        <family val="2"/>
      </rPr>
      <t xml:space="preserve">  5. </t>
    </r>
    <r>
      <rPr>
        <sz val="48"/>
        <color theme="1"/>
        <rFont val="Calibri"/>
        <family val="2"/>
        <scheme val="minor"/>
      </rPr>
      <t>Top Product by $ per unit</t>
    </r>
  </si>
  <si>
    <t>Sales per Unit</t>
  </si>
  <si>
    <r>
      <rPr>
        <b/>
        <sz val="48"/>
        <color theme="1"/>
        <rFont val="Arial Black"/>
        <family val="2"/>
      </rPr>
      <t xml:space="preserve">  6. </t>
    </r>
    <r>
      <rPr>
        <sz val="48"/>
        <color theme="1"/>
        <rFont val="Calibri"/>
        <family val="2"/>
        <scheme val="minor"/>
      </rPr>
      <t>Anomalies In Data</t>
    </r>
  </si>
  <si>
    <r>
      <rPr>
        <b/>
        <sz val="48"/>
        <color theme="1"/>
        <rFont val="Arial Black"/>
        <family val="2"/>
      </rPr>
      <t xml:space="preserve">  7. </t>
    </r>
    <r>
      <rPr>
        <sz val="48"/>
        <color theme="1"/>
        <rFont val="Calibri"/>
        <family val="2"/>
        <scheme val="minor"/>
      </rPr>
      <t>Best Sales person In each Country</t>
    </r>
  </si>
  <si>
    <t>By Pivot Table</t>
  </si>
  <si>
    <t>Person</t>
  </si>
  <si>
    <t>Name - Place</t>
  </si>
  <si>
    <t>Amt by each person in each country</t>
  </si>
  <si>
    <t>Cost Per Unit</t>
  </si>
  <si>
    <t>Cost</t>
  </si>
  <si>
    <r>
      <rPr>
        <b/>
        <sz val="48"/>
        <color theme="1"/>
        <rFont val="Arial Black"/>
        <family val="2"/>
      </rPr>
      <t xml:space="preserve">  8. </t>
    </r>
    <r>
      <rPr>
        <sz val="48"/>
        <color theme="1"/>
        <rFont val="Calibri"/>
        <family val="2"/>
        <scheme val="minor"/>
      </rPr>
      <t>Profit By Product</t>
    </r>
  </si>
  <si>
    <t>Sum of Cost</t>
  </si>
  <si>
    <t>Profit %</t>
  </si>
  <si>
    <t>Profit</t>
  </si>
  <si>
    <r>
      <rPr>
        <b/>
        <sz val="48"/>
        <color theme="1"/>
        <rFont val="Arial Black"/>
        <family val="2"/>
      </rPr>
      <t xml:space="preserve">  9. </t>
    </r>
    <r>
      <rPr>
        <sz val="48"/>
        <color theme="1"/>
        <rFont val="Calibri"/>
        <family val="2"/>
        <scheme val="minor"/>
      </rPr>
      <t>Dynamic Country Level Sales Report</t>
    </r>
  </si>
  <si>
    <t>Pick a Country</t>
  </si>
  <si>
    <t>Sales</t>
  </si>
  <si>
    <t>Quantity</t>
  </si>
  <si>
    <t>Total</t>
  </si>
  <si>
    <t>Quick Summary</t>
  </si>
  <si>
    <t>By Sales Person</t>
  </si>
  <si>
    <t xml:space="preserve">Amount     </t>
  </si>
  <si>
    <t xml:space="preserve">Units     </t>
  </si>
  <si>
    <t xml:space="preserve">      </t>
  </si>
  <si>
    <t>Number Of Transactions</t>
  </si>
  <si>
    <r>
      <rPr>
        <b/>
        <sz val="48"/>
        <color theme="1"/>
        <rFont val="Arial Black"/>
        <family val="2"/>
      </rPr>
      <t xml:space="preserve">  10. </t>
    </r>
    <r>
      <rPr>
        <sz val="48"/>
        <color theme="1"/>
        <rFont val="Calibri"/>
        <family val="2"/>
        <scheme val="minor"/>
      </rPr>
      <t>Which Product to discontinue</t>
    </r>
  </si>
  <si>
    <t xml:space="preserve">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</si>
</sst>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 #,##0;[Red]&quot;₹&quot;\ \-#,##0"/>
    <numFmt numFmtId="165" formatCode="&quot;₹&quot;\ #,##0"/>
    <numFmt numFmtId="166" formatCode="#,##0;[Red]#,##0"/>
    <numFmt numFmtId="167" formatCode="0.0%"/>
  </numFmts>
  <fonts count="13" x14ac:knownFonts="1">
    <font>
      <sz val="11"/>
      <color theme="1"/>
      <name val="Calibri"/>
      <family val="2"/>
      <scheme val="minor"/>
    </font>
    <font>
      <sz val="28"/>
      <color theme="1"/>
      <name val="Segoe UI Light"/>
      <family val="2"/>
    </font>
    <font>
      <b/>
      <sz val="11"/>
      <color theme="1"/>
      <name val="Calibri"/>
      <family val="2"/>
      <scheme val="minor"/>
    </font>
    <font>
      <sz val="48"/>
      <color theme="1"/>
      <name val="Calibri"/>
      <family val="2"/>
      <scheme val="minor"/>
    </font>
    <font>
      <b/>
      <sz val="48"/>
      <color theme="1"/>
      <name val="Arial Black"/>
      <family val="2"/>
    </font>
    <font>
      <sz val="20"/>
      <color theme="1"/>
      <name val="Calibri"/>
      <family val="2"/>
      <scheme val="minor"/>
    </font>
    <font>
      <b/>
      <sz val="11"/>
      <color theme="0"/>
      <name val="Calibri"/>
      <family val="2"/>
      <scheme val="minor"/>
    </font>
    <font>
      <sz val="11"/>
      <color theme="3" tint="0.39997558519241921"/>
      <name val="Calibri"/>
      <family val="2"/>
      <scheme val="minor"/>
    </font>
    <font>
      <u/>
      <sz val="11"/>
      <color theme="10"/>
      <name val="Calibri"/>
      <family val="2"/>
      <scheme val="minor"/>
    </font>
    <font>
      <sz val="8"/>
      <name val="Calibri"/>
      <family val="2"/>
      <scheme val="minor"/>
    </font>
    <font>
      <b/>
      <i/>
      <sz val="12"/>
      <color theme="1"/>
      <name val="Arial"/>
      <family val="2"/>
    </font>
    <font>
      <b/>
      <sz val="16"/>
      <color theme="1"/>
      <name val="Calibri"/>
      <family val="2"/>
      <scheme val="minor"/>
    </font>
    <font>
      <b/>
      <sz val="11"/>
      <color theme="2" tint="-0.89999084444715716"/>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5" tint="0.39997558519241921"/>
        <bgColor indexed="64"/>
      </patternFill>
    </fill>
  </fills>
  <borders count="9">
    <border>
      <left/>
      <right/>
      <top/>
      <bottom/>
      <diagonal/>
    </border>
    <border>
      <left/>
      <right/>
      <top style="dotted">
        <color theme="0" tint="-0.24994659260841701"/>
      </top>
      <bottom style="dotted">
        <color theme="0" tint="-0.24994659260841701"/>
      </bottom>
      <diagonal/>
    </border>
    <border>
      <left style="thin">
        <color theme="4"/>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style="thin">
        <color indexed="64"/>
      </bottom>
      <diagonal/>
    </border>
    <border>
      <left/>
      <right/>
      <top style="thin">
        <color theme="4" tint="0.59996337778862885"/>
      </top>
      <bottom style="thin">
        <color theme="4" tint="0.59996337778862885"/>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3" borderId="0" xfId="0" applyFont="1" applyFill="1"/>
    <xf numFmtId="8" fontId="0" fillId="0" borderId="0" xfId="0" applyNumberFormat="1"/>
    <xf numFmtId="0" fontId="2" fillId="0" borderId="0" xfId="0" applyFont="1" applyAlignment="1">
      <alignment horizontal="left" vertical="center"/>
    </xf>
    <xf numFmtId="164" fontId="0" fillId="0" borderId="0" xfId="0" applyNumberFormat="1"/>
    <xf numFmtId="0" fontId="6" fillId="6" borderId="3" xfId="0" applyFont="1" applyFill="1" applyBorder="1"/>
    <xf numFmtId="0" fontId="6" fillId="6" borderId="4" xfId="0" applyFont="1" applyFill="1" applyBorder="1"/>
    <xf numFmtId="0" fontId="6" fillId="6" borderId="5" xfId="0" applyFont="1" applyFill="1" applyBorder="1"/>
    <xf numFmtId="0" fontId="0" fillId="7" borderId="3" xfId="0" applyFill="1" applyBorder="1"/>
    <xf numFmtId="0" fontId="0" fillId="0" borderId="3" xfId="0" applyBorder="1"/>
    <xf numFmtId="165" fontId="0" fillId="0" borderId="0" xfId="0" applyNumberFormat="1"/>
    <xf numFmtId="3" fontId="7" fillId="0" borderId="0" xfId="0" applyNumberFormat="1" applyFont="1"/>
    <xf numFmtId="0" fontId="2" fillId="8" borderId="7" xfId="0" applyFont="1" applyFill="1" applyBorder="1" applyAlignment="1">
      <alignment horizontal="left"/>
    </xf>
    <xf numFmtId="0" fontId="2" fillId="8" borderId="7" xfId="0" applyFont="1" applyFill="1" applyBorder="1" applyAlignment="1">
      <alignment horizontal="right"/>
    </xf>
    <xf numFmtId="0" fontId="0" fillId="0" borderId="0" xfId="0" pivotButton="1"/>
    <xf numFmtId="0" fontId="0" fillId="0" borderId="0" xfId="0" applyAlignment="1">
      <alignment horizontal="left"/>
    </xf>
    <xf numFmtId="0" fontId="0" fillId="8" borderId="0" xfId="0" applyFill="1"/>
    <xf numFmtId="0" fontId="0" fillId="7" borderId="4" xfId="0" applyFill="1" applyBorder="1"/>
    <xf numFmtId="0" fontId="0" fillId="0" borderId="4" xfId="0" applyBorder="1"/>
    <xf numFmtId="2" fontId="0" fillId="0" borderId="0" xfId="0" applyNumberFormat="1"/>
    <xf numFmtId="0" fontId="8" fillId="0" borderId="1" xfId="1" applyBorder="1"/>
    <xf numFmtId="0" fontId="0" fillId="0" borderId="0" xfId="0" applyAlignment="1">
      <alignment horizontal="left" indent="1"/>
    </xf>
    <xf numFmtId="0" fontId="0" fillId="7" borderId="5" xfId="0" applyFill="1" applyBorder="1"/>
    <xf numFmtId="0" fontId="0" fillId="0" borderId="5" xfId="0" applyBorder="1"/>
    <xf numFmtId="0" fontId="11" fillId="0" borderId="0" xfId="0" applyFont="1"/>
    <xf numFmtId="0" fontId="10" fillId="9" borderId="0" xfId="0" applyFont="1" applyFill="1"/>
    <xf numFmtId="166" fontId="0" fillId="0" borderId="0" xfId="0" applyNumberFormat="1"/>
    <xf numFmtId="0" fontId="12" fillId="10" borderId="0" xfId="0" applyFont="1" applyFill="1"/>
    <xf numFmtId="0" fontId="2" fillId="9" borderId="8" xfId="0" applyFont="1" applyFill="1" applyBorder="1"/>
    <xf numFmtId="0" fontId="0" fillId="11" borderId="0" xfId="0" applyFill="1"/>
    <xf numFmtId="0" fontId="0" fillId="0" borderId="8" xfId="0" applyBorder="1"/>
    <xf numFmtId="0" fontId="0" fillId="0" borderId="6" xfId="0" applyBorder="1"/>
    <xf numFmtId="165" fontId="0" fillId="0" borderId="6" xfId="0" applyNumberFormat="1" applyBorder="1"/>
    <xf numFmtId="165" fontId="0" fillId="0" borderId="8" xfId="0" applyNumberFormat="1" applyBorder="1"/>
    <xf numFmtId="3" fontId="0" fillId="0" borderId="6" xfId="0" applyNumberFormat="1" applyBorder="1"/>
    <xf numFmtId="3" fontId="0" fillId="0" borderId="8" xfId="0" applyNumberFormat="1" applyBorder="1"/>
    <xf numFmtId="2" fontId="0" fillId="11" borderId="0" xfId="0" applyNumberFormat="1" applyFill="1"/>
    <xf numFmtId="167" fontId="0" fillId="0" borderId="0" xfId="0" applyNumberFormat="1"/>
    <xf numFmtId="0" fontId="3" fillId="4" borderId="0" xfId="0" applyFont="1" applyFill="1" applyAlignment="1">
      <alignment horizontal="left" vertical="center"/>
    </xf>
    <xf numFmtId="0" fontId="0" fillId="5" borderId="2" xfId="0" applyFill="1" applyBorder="1" applyAlignment="1">
      <alignment horizontal="left"/>
    </xf>
    <xf numFmtId="0" fontId="0" fillId="5" borderId="0" xfId="0" applyFill="1" applyAlignment="1">
      <alignment horizontal="left"/>
    </xf>
    <xf numFmtId="0" fontId="0" fillId="0" borderId="0" xfId="0" applyAlignment="1">
      <alignment horizontal="center" vertical="center" wrapText="1"/>
    </xf>
  </cellXfs>
  <cellStyles count="2">
    <cellStyle name="Hyperlink" xfId="1" builtinId="8"/>
    <cellStyle name="Normal" xfId="0" builtinId="0"/>
  </cellStyles>
  <dxfs count="20">
    <dxf>
      <font>
        <color rgb="FF9C0006"/>
      </font>
      <fill>
        <patternFill>
          <bgColor rgb="FFFFC7CE"/>
        </patternFill>
      </fill>
    </dxf>
    <dxf>
      <numFmt numFmtId="167" formatCode="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fill>
        <patternFill patternType="solid">
          <bgColor theme="4" tint="0.79998168889431442"/>
        </patternFill>
      </fill>
    </dxf>
    <dxf>
      <numFmt numFmtId="2" formatCode="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numFmt numFmtId="10" formatCode="&quot;$&quot;#,##0_);[Red]\(&quot;$&quot;#,##0\)"/>
    </dxf>
    <dxf>
      <numFmt numFmtId="10" formatCode="&quot;$&quot;#,##0_);[Red]\(&quot;$&quot;#,##0\)"/>
    </dxf>
    <dxf>
      <numFmt numFmtId="12" formatCode="&quot;$&quot;#,##0.00_);[Red]\(&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theme" Target="theme/them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'6'!$U$6:$U$305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'6'!$V$6:$V$305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2EA-446A-89EF-0A138C4C9EFD}"/>
            </c:ext>
          </c:extLst>
        </c:ser>
        <c:dLbls>
          <c:showLegendKey val="0"/>
          <c:showVal val="0"/>
          <c:showCatName val="0"/>
          <c:showSerName val="0"/>
          <c:showPercent val="0"/>
          <c:showBubbleSize val="0"/>
        </c:dLbls>
        <c:axId val="1378011328"/>
        <c:axId val="1378030048"/>
      </c:scatterChart>
      <c:valAx>
        <c:axId val="137801132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030048"/>
        <c:crosses val="autoZero"/>
        <c:crossBetween val="midCat"/>
      </c:valAx>
      <c:valAx>
        <c:axId val="13780300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011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3188A5D2-7E2C-4395-885B-D16BCB3A79A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7F8ADB3C-86F6-425A-A205-5DE301CDEE2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5" name="Rectangle 4">
          <a:extLst>
            <a:ext uri="{FF2B5EF4-FFF2-40B4-BE49-F238E27FC236}">
              <a16:creationId xmlns:a16="http://schemas.microsoft.com/office/drawing/2014/main" id="{F27119CA-1CCE-47A0-B7C3-690E4768086E}"/>
            </a:ext>
          </a:extLst>
        </xdr:cNvPr>
        <xdr:cNvSpPr/>
      </xdr:nvSpPr>
      <xdr:spPr>
        <a:xfrm>
          <a:off x="0" y="0"/>
          <a:ext cx="342900" cy="112776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7" name="Rectangle 6">
          <a:extLst>
            <a:ext uri="{FF2B5EF4-FFF2-40B4-BE49-F238E27FC236}">
              <a16:creationId xmlns:a16="http://schemas.microsoft.com/office/drawing/2014/main" id="{54CA3444-53B2-F7E2-D484-BECA8B6E9C43}"/>
            </a:ext>
          </a:extLst>
        </xdr:cNvPr>
        <xdr:cNvSpPr/>
      </xdr:nvSpPr>
      <xdr:spPr>
        <a:xfrm>
          <a:off x="22860" y="952500"/>
          <a:ext cx="320040" cy="16764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C928F436-2687-4CE8-9AE5-7FF07555BD1D}"/>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4EA38B79-E459-4865-B1FE-10EE2A7A71C2}"/>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23E526CA-7AF5-4F91-BA7E-764A8AFF7B8C}"/>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1</xdr:row>
      <xdr:rowOff>22860</xdr:rowOff>
    </xdr:from>
    <xdr:to>
      <xdr:col>0</xdr:col>
      <xdr:colOff>320040</xdr:colOff>
      <xdr:row>2</xdr:row>
      <xdr:rowOff>7620</xdr:rowOff>
    </xdr:to>
    <xdr:sp macro="" textlink="">
      <xdr:nvSpPr>
        <xdr:cNvPr id="3" name="Rectangle 2">
          <a:extLst>
            <a:ext uri="{FF2B5EF4-FFF2-40B4-BE49-F238E27FC236}">
              <a16:creationId xmlns:a16="http://schemas.microsoft.com/office/drawing/2014/main" id="{8E51B782-4413-4588-9D2C-E21E0FD40330}"/>
            </a:ext>
          </a:extLst>
        </xdr:cNvPr>
        <xdr:cNvSpPr/>
      </xdr:nvSpPr>
      <xdr:spPr>
        <a:xfrm>
          <a:off x="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B7C96B3A-4A37-4DFB-A5BA-3748CCA48326}"/>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ABCA4A25-11A4-40C1-8A92-1AA66D7B6E56}"/>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FAFE348F-B8A5-4A24-BBC5-E8A569D061DF}"/>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F82CB4C6-78AE-4A5E-B5BB-2DB6A763CB7D}"/>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0</xdr:colOff>
      <xdr:row>2</xdr:row>
      <xdr:rowOff>15241</xdr:rowOff>
    </xdr:from>
    <xdr:to>
      <xdr:col>14</xdr:col>
      <xdr:colOff>434340</xdr:colOff>
      <xdr:row>11</xdr:row>
      <xdr:rowOff>121921</xdr:rowOff>
    </xdr:to>
    <mc:AlternateContent xmlns:mc="http://schemas.openxmlformats.org/markup-compatibility/2006" xmlns:a14="http://schemas.microsoft.com/office/drawing/2010/main">
      <mc:Choice Requires="a14">
        <xdr:graphicFrame macro="">
          <xdr:nvGraphicFramePr>
            <xdr:cNvPr id="4" name="Sales Person">
              <a:extLst>
                <a:ext uri="{FF2B5EF4-FFF2-40B4-BE49-F238E27FC236}">
                  <a16:creationId xmlns:a16="http://schemas.microsoft.com/office/drawing/2014/main" id="{D9834943-4A3A-0E99-523D-06948FF2339A}"/>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995160" y="1272541"/>
              <a:ext cx="287274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45D7A0D4-5B37-44A7-A5D9-47073BB8F908}"/>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11F4AAD6-204E-41DB-BDCA-BEE5755DD343}"/>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99060</xdr:colOff>
      <xdr:row>5</xdr:row>
      <xdr:rowOff>129540</xdr:rowOff>
    </xdr:from>
    <xdr:to>
      <xdr:col>15</xdr:col>
      <xdr:colOff>60960</xdr:colOff>
      <xdr:row>16</xdr:row>
      <xdr:rowOff>144780</xdr:rowOff>
    </xdr:to>
    <xdr:graphicFrame macro="">
      <xdr:nvGraphicFramePr>
        <xdr:cNvPr id="5" name="Chart 4">
          <a:extLst>
            <a:ext uri="{FF2B5EF4-FFF2-40B4-BE49-F238E27FC236}">
              <a16:creationId xmlns:a16="http://schemas.microsoft.com/office/drawing/2014/main" id="{688F4F3F-E5A8-4BA5-A806-4EF721C7F9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480060</xdr:colOff>
      <xdr:row>5</xdr:row>
      <xdr:rowOff>95250</xdr:rowOff>
    </xdr:from>
    <xdr:to>
      <xdr:col>7</xdr:col>
      <xdr:colOff>464820</xdr:colOff>
      <xdr:row>17</xdr:row>
      <xdr:rowOff>121920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40E02D53-3B02-F776-A00E-9F1E806DBC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89660" y="1901190"/>
              <a:ext cx="3642360" cy="2221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327660</xdr:colOff>
      <xdr:row>20</xdr:row>
      <xdr:rowOff>41910</xdr:rowOff>
    </xdr:from>
    <xdr:to>
      <xdr:col>9</xdr:col>
      <xdr:colOff>30480</xdr:colOff>
      <xdr:row>32</xdr:row>
      <xdr:rowOff>30480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394E6AF9-FB8F-9207-044C-44FFA7316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546860" y="4591050"/>
              <a:ext cx="3970020" cy="21831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C30B94CB-6233-4EC6-9B55-FDF5509C43B6}"/>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12A3BD2B-F295-4EC1-B5ED-34442D754CA3}"/>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7DAB2D25-04BE-4091-8E22-D43165A88A88}"/>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83BCEEE4-B445-40BD-91DB-251664A2D7CC}"/>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60960</xdr:colOff>
      <xdr:row>4</xdr:row>
      <xdr:rowOff>144780</xdr:rowOff>
    </xdr:from>
    <xdr:to>
      <xdr:col>12</xdr:col>
      <xdr:colOff>60960</xdr:colOff>
      <xdr:row>18</xdr:row>
      <xdr:rowOff>51435</xdr:rowOff>
    </xdr:to>
    <mc:AlternateContent xmlns:mc="http://schemas.openxmlformats.org/markup-compatibility/2006" xmlns:a14="http://schemas.microsoft.com/office/drawing/2010/main">
      <mc:Choice Requires="a14">
        <xdr:graphicFrame macro="">
          <xdr:nvGraphicFramePr>
            <xdr:cNvPr id="4" name="Geography">
              <a:extLst>
                <a:ext uri="{FF2B5EF4-FFF2-40B4-BE49-F238E27FC236}">
                  <a16:creationId xmlns:a16="http://schemas.microsoft.com/office/drawing/2014/main" id="{245A0F1E-8A4F-FD72-6A7C-92335EB3143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316980" y="1767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8AA66D6B-FF0F-40C5-A576-8C13C5C440B1}"/>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CBCB841E-1FC4-47ED-8B16-3DF984D9B01F}"/>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342900</xdr:colOff>
      <xdr:row>2</xdr:row>
      <xdr:rowOff>15240</xdr:rowOff>
    </xdr:to>
    <xdr:sp macro="" textlink="">
      <xdr:nvSpPr>
        <xdr:cNvPr id="2" name="Rectangle 1">
          <a:extLst>
            <a:ext uri="{FF2B5EF4-FFF2-40B4-BE49-F238E27FC236}">
              <a16:creationId xmlns:a16="http://schemas.microsoft.com/office/drawing/2014/main" id="{FEFC536E-C6C1-4D66-897A-25BA4778603E}"/>
            </a:ext>
          </a:extLst>
        </xdr:cNvPr>
        <xdr:cNvSpPr/>
      </xdr:nvSpPr>
      <xdr:spPr>
        <a:xfrm>
          <a:off x="0" y="0"/>
          <a:ext cx="342900" cy="1272540"/>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22860</xdr:colOff>
      <xdr:row>1</xdr:row>
      <xdr:rowOff>22860</xdr:rowOff>
    </xdr:from>
    <xdr:to>
      <xdr:col>0</xdr:col>
      <xdr:colOff>342900</xdr:colOff>
      <xdr:row>2</xdr:row>
      <xdr:rowOff>7620</xdr:rowOff>
    </xdr:to>
    <xdr:sp macro="" textlink="">
      <xdr:nvSpPr>
        <xdr:cNvPr id="3" name="Rectangle 2">
          <a:extLst>
            <a:ext uri="{FF2B5EF4-FFF2-40B4-BE49-F238E27FC236}">
              <a16:creationId xmlns:a16="http://schemas.microsoft.com/office/drawing/2014/main" id="{6CA86C15-66B9-4B12-990F-7AB6A8E6CAB5}"/>
            </a:ext>
          </a:extLst>
        </xdr:cNvPr>
        <xdr:cNvSpPr/>
      </xdr:nvSpPr>
      <xdr:spPr>
        <a:xfrm>
          <a:off x="22860" y="952500"/>
          <a:ext cx="320040" cy="312420"/>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525780</xdr:colOff>
      <xdr:row>8</xdr:row>
      <xdr:rowOff>167640</xdr:rowOff>
    </xdr:from>
    <xdr:to>
      <xdr:col>13</xdr:col>
      <xdr:colOff>525780</xdr:colOff>
      <xdr:row>22</xdr:row>
      <xdr:rowOff>74295</xdr:rowOff>
    </xdr:to>
    <mc:AlternateContent xmlns:mc="http://schemas.openxmlformats.org/markup-compatibility/2006" xmlns:a14="http://schemas.microsoft.com/office/drawing/2010/main">
      <mc:Choice Requires="a14">
        <xdr:graphicFrame macro="">
          <xdr:nvGraphicFramePr>
            <xdr:cNvPr id="4" name="Geography 1">
              <a:extLst>
                <a:ext uri="{FF2B5EF4-FFF2-40B4-BE49-F238E27FC236}">
                  <a16:creationId xmlns:a16="http://schemas.microsoft.com/office/drawing/2014/main" id="{BB553336-FA8C-D04F-96E8-D0208322EAB7}"/>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8115300" y="2522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kumar" refreshedDate="45505.545445254633" createdVersion="8" refreshedVersion="8" minRefreshableVersion="3" recordCount="300" xr:uid="{6B0C21D3-0760-41B6-BBEB-8323542063EF}">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5695382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505.604115162037" backgroundQuery="1" createdVersion="8" refreshedVersion="8" minRefreshableVersion="3" recordCount="0" supportSubquery="1" supportAdvancedDrill="1" xr:uid="{25F8C0AD-4428-4E7D-84A1-B636BA24D6B0}">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Profit %]" caption="Profit %"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505.606417824078" backgroundQuery="1" createdVersion="8" refreshedVersion="8" minRefreshableVersion="3" recordCount="0" supportSubquery="1" supportAdvancedDrill="1" xr:uid="{5CB51188-B930-4D70-A97B-6B65DBDE5CAE}">
  <cacheSource type="external" connectionId="1"/>
  <cacheFields count="3">
    <cacheField name="[data].[Product].[Product]" caption="Product" numFmtId="0" hierarchy="2" level="1">
      <sharedItems count="5">
        <s v="Almond Choco"/>
        <s v="Baker's Choco Chips"/>
        <s v="Peanut Butter Cubes"/>
        <s v="Spicy Special Slims"/>
        <s v="White Choc"/>
      </sharedItems>
    </cacheField>
    <cacheField name="[Measures].[Profit %]" caption="Profit %"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 caption="Profit %"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505.652550462961" backgroundQuery="1" createdVersion="8" refreshedVersion="8" minRefreshableVersion="3" recordCount="0" supportSubquery="1" supportAdvancedDrill="1" xr:uid="{1F534442-DCA7-481D-806C-564DFCEA66BC}">
  <cacheSource type="external" connectionId="1"/>
  <cacheFields count="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Profit %]" caption="Profit %" numFmtId="0" hierarchy="11" level="32767"/>
    <cacheField name="[Measures].[Profit]" caption="Profit" numFmtId="0" hierarchy="12" level="32767"/>
    <cacheField name="[Measures].[Sum of Units]" caption="Sum of Units" numFmtId="0" hierarchy="8"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6"/>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2" memberValueDatatype="20" unbalanced="0"/>
    <cacheHierarchy uniqueName="[data].[Units]" caption="Units" attribute="1" defaultMemberUniqueName="[data].[Units].[All]" allUniqueName="[data].[Units].[All]" dimensionUniqueName="[data]" displayFolder="" count="2" memberValueDatatype="20" unbalanced="0"/>
    <cacheHierarchy uniqueName="[data].[Cost Per Unit]" caption="Cost Per Unit" attribute="1" defaultMemberUniqueName="[data].[Cost Per Unit].[All]" allUniqueName="[data].[Cost Per Unit].[All]" dimensionUniqueName="[data]" displayFolder="" count="2" memberValueDatatype="5" unbalanced="0"/>
    <cacheHierarchy uniqueName="[data].[Cost]" caption="Cost" attribute="1" defaultMemberUniqueName="[data].[Cost].[All]" allUniqueName="[data].[Cost].[All]" dimensionUniqueName="[data]" displayFolder="" count="2"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5"/>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 caption="Profit %"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505.606032638891" backgroundQuery="1" createdVersion="3" refreshedVersion="8" minRefreshableVersion="3" recordCount="0" supportSubquery="1" supportAdvancedDrill="1" xr:uid="{482F4A32-B713-4516-85B9-5E778A2E5EA2}">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83562260"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aj kumar" refreshedDate="45505.647011458335" backgroundQuery="1" createdVersion="3" refreshedVersion="8" minRefreshableVersion="3" recordCount="0" supportSubquery="1" supportAdvancedDrill="1" xr:uid="{5543227B-C484-414C-BFD9-8943CE4D3ED5}">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 caption="Profit %"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3167014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071208-2DB8-46F7-8383-21E7B1C6FA28}"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6:C11"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fld="1" subtotal="count" baseField="0" baseItem="0" numFmtId="2"/>
  </dataFields>
  <formats count="1">
    <format dxfId="6">
      <pivotArea outline="0" collapsedLevelsAreSubtotals="1" fieldPosition="0">
        <references count="1">
          <reference field="4294967294" count="1" selected="0">
            <x v="0"/>
          </reference>
        </references>
      </pivotArea>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A8F479-6252-4BE9-94F5-6257D6B3C1E6}"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8:G14"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5"/>
    <dataField name="                    " fld="3" baseField="1" baseItem="1"/>
    <dataField name="Sum of Units" fld="4" baseField="0" baseItem="0"/>
  </dataFields>
  <formats count="1">
    <format dxfId="5">
      <pivotArea outline="0" collapsedLevelsAreSubtotals="1" fieldPosition="0">
        <references count="1">
          <reference field="4294967294" count="1" selected="0">
            <x v="1"/>
          </reference>
        </references>
      </pivotArea>
    </format>
  </formats>
  <conditionalFormats count="4">
    <conditionalFormat priority="4">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3">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 priority="2">
      <pivotAreas count="1">
        <pivotArea type="data" grandRow="1" outline="0" collapsedLevelsAreSubtotals="1" fieldPosition="0">
          <references count="1">
            <reference field="4294967294" count="1" selected="0">
              <x v="1"/>
            </reference>
          </references>
        </pivotArea>
      </pivotAreas>
    </conditionalFormat>
    <conditionalFormat priority="1">
      <pivotAreas count="1">
        <pivotArea type="data" grandRow="1" outline="0" collapsedLevelsAreSubtotals="1" fieldPosition="0">
          <references count="1">
            <reference field="4294967294" count="1" selected="0">
              <x v="1"/>
            </reference>
          </references>
        </pivotArea>
      </pivotAreas>
    </conditionalFormat>
  </conditionalFormats>
  <pivotTableStyleInfo name="PivotStyleDark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BA6ADE-CD33-4F9B-9A91-3DB4DFE1659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D19"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6AE2DE-3504-49D5-A448-CD99F6D0A50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6:M19" firstHeaderRow="1"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6"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15E8E4-8D77-4F6F-90A9-A9F8412E11D9}"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G12" firstHeaderRow="1" firstDataRow="1" firstDataCol="1"/>
  <pivotFields count="3">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Profit" fld="1" subtotal="count" baseField="0" baseItem="0"/>
  </dataField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Profit"/>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798816D-FE2C-4F28-AE39-F8154D91E5E9}"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J29" firstHeaderRow="0" firstDataRow="1" firstDataCol="1"/>
  <pivotFields count="7">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6"/>
    </i>
    <i>
      <x v="1"/>
    </i>
    <i>
      <x v="5"/>
    </i>
    <i>
      <x/>
    </i>
    <i>
      <x v="21"/>
    </i>
    <i>
      <x v="7"/>
    </i>
    <i>
      <x v="15"/>
    </i>
    <i>
      <x v="13"/>
    </i>
    <i>
      <x v="12"/>
    </i>
    <i>
      <x v="3"/>
    </i>
    <i>
      <x v="17"/>
    </i>
    <i>
      <x v="20"/>
    </i>
    <i>
      <x v="14"/>
    </i>
    <i>
      <x v="4"/>
    </i>
    <i>
      <x v="8"/>
    </i>
    <i>
      <x v="18"/>
    </i>
    <i>
      <x v="19"/>
    </i>
    <i>
      <x v="9"/>
    </i>
    <i>
      <x v="11"/>
    </i>
    <i>
      <x v="6"/>
    </i>
    <i>
      <x v="2"/>
    </i>
    <i>
      <x v="10"/>
    </i>
    <i t="grand">
      <x/>
    </i>
  </rowItems>
  <colFields count="1">
    <field x="-2"/>
  </colFields>
  <colItems count="5">
    <i>
      <x/>
    </i>
    <i i="1">
      <x v="1"/>
    </i>
    <i i="2">
      <x v="2"/>
    </i>
    <i i="3">
      <x v="3"/>
    </i>
    <i i="4">
      <x v="4"/>
    </i>
  </colItems>
  <dataFields count="5">
    <dataField name="Profit " fld="3" subtotal="count" baseField="0" baseItem="0"/>
    <dataField name="Profit %" fld="4" subtotal="count" baseField="0" baseItem="2" numFmtId="167"/>
    <dataField name="Sum of Amount" fld="1" baseField="0" baseItem="0"/>
    <dataField name="Sum of Cost" fld="2" baseField="0" baseItem="0"/>
    <dataField name="Sum of Units" fld="5" baseField="0" baseItem="0"/>
  </dataFields>
  <formats count="1">
    <format dxfId="1">
      <pivotArea outline="0" collapsedLevelsAreSubtotals="1" fieldPosition="0">
        <references count="1">
          <reference field="4294967294" count="1" selected="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Profit "/>
    <pivotHierarchy dragToRow="0" dragToCol="0" dragToPage="0" dragToData="1" caption="Profit %"/>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688215D-568F-4F80-A9B2-812E749B3D37}" sourceName="Sales Person">
  <pivotTables>
    <pivotTable tabId="5" name="PivotTable1"/>
  </pivotTables>
  <data>
    <tabular pivotCacheId="1569538237">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5000786E-CEFF-4E3F-99E8-9AFCC655A4EE}" sourceName="[data].[Geography]">
  <pivotTables>
    <pivotTable tabId="10" name="PivotTable9"/>
  </pivotTables>
  <data>
    <olap pivotCacheId="883562260">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D5149DC3-74FF-42FA-BA6A-AEE60E2C5ED6}" sourceName="[data].[Geography]">
  <pivotTables>
    <pivotTable tabId="12" name="PivotTable12"/>
  </pivotTables>
  <data>
    <olap pivotCacheId="133167014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8816B3A2-FC8E-4632-B9A6-37F163A9CA30}"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54A50C3A-7F0F-4AB1-B1B3-6F869EBC33D1}"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83D75BD-7BD1-4CB6-B7A9-8C4DAB0ED7C9}"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2974DE-1797-438F-88B9-6553E2783FF5}" name="Data" displayName="Data" ref="C11:J311" totalsRowShown="0" headerRowDxfId="18">
  <autoFilter ref="C11:J311" xr:uid="{BA2974DE-1797-438F-88B9-6553E2783FF5}"/>
  <tableColumns count="8">
    <tableColumn id="1" xr3:uid="{E3D0BA69-8245-4BDD-A218-6EDAD2D25BE7}" name="Sales Person"/>
    <tableColumn id="2" xr3:uid="{8B0843E8-04C6-4507-8CD8-842E337334B8}" name="Geography"/>
    <tableColumn id="3" xr3:uid="{6A706E8C-74E6-44C6-9871-5325DE541875}" name="Product"/>
    <tableColumn id="4" xr3:uid="{8CD00EF7-76F6-4D1B-B1F0-5E9EBA80B734}" name="Amount" dataDxfId="17"/>
    <tableColumn id="5" xr3:uid="{5FE51ECC-6607-46D7-8A24-8548EE2519B9}" name="Units" dataDxfId="16"/>
    <tableColumn id="6" xr3:uid="{6461199D-4AAE-4D4A-A866-7348458E7033}" name="Cost Per Unit" dataDxfId="15">
      <calculatedColumnFormula>VLOOKUP(Data[[#This Row],[Product]],products[#All],2,0)</calculatedColumnFormula>
    </tableColumn>
    <tableColumn id="7" xr3:uid="{D098CAC2-7029-427D-A63C-A49E731DCE10}" name="Cost" dataDxfId="14">
      <calculatedColumnFormula>Data[[#This Row],[Cost Per Unit]]*Data[[#This Row],[Units]]</calculatedColumnFormula>
    </tableColumn>
    <tableColumn id="8" xr3:uid="{0A3D0409-AC6B-49EA-BCF9-DF92A5214DC9}" name="Profit" dataDxfId="13">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F8057C-A1EE-4E91-8A46-0E31F34E33FE}" name="Data4" displayName="Data4" ref="A7:E307" totalsRowShown="0" headerRowDxfId="12">
  <autoFilter ref="A7:E307" xr:uid="{C6F8057C-A1EE-4E91-8A46-0E31F34E33FE}"/>
  <sortState xmlns:xlrd2="http://schemas.microsoft.com/office/spreadsheetml/2017/richdata2" ref="A8:E307">
    <sortCondition descending="1" ref="D7:D307"/>
  </sortState>
  <tableColumns count="5">
    <tableColumn id="1" xr3:uid="{715816A1-7061-4507-ACD7-525B36123F76}" name="Sales Person"/>
    <tableColumn id="2" xr3:uid="{1960DC69-9CC8-44DE-9FAF-5EC29A71FFEE}" name="Geography"/>
    <tableColumn id="3" xr3:uid="{9A3E90A5-72EF-44BC-A6B5-4A62EFA03FEC}" name="Product"/>
    <tableColumn id="4" xr3:uid="{8F68A434-3EF7-44CC-B367-E2C80BB8BF5B}" name="Amount" dataDxfId="11"/>
    <tableColumn id="5" xr3:uid="{3331E6D2-60B8-44A5-A0CC-943D85878302}" name="Units"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02315B-74DC-4E9A-A540-F6779998F369}" name="Data5" displayName="Data5" ref="H7:L307" totalsRowShown="0" headerRowDxfId="9">
  <autoFilter ref="H7:L307" xr:uid="{3302315B-74DC-4E9A-A540-F6779998F369}"/>
  <sortState xmlns:xlrd2="http://schemas.microsoft.com/office/spreadsheetml/2017/richdata2" ref="H8:L307">
    <sortCondition descending="1" ref="K7:K307"/>
  </sortState>
  <tableColumns count="5">
    <tableColumn id="1" xr3:uid="{31CA8CCE-E96F-4CB7-951F-EFA103D79D8C}" name="Sales Person"/>
    <tableColumn id="2" xr3:uid="{03F35238-6DBD-4FE6-BD39-EC6B4FACBA7D}" name="Geography"/>
    <tableColumn id="3" xr3:uid="{92FB8014-1F7B-4163-82FD-67BD65B1ACCC}" name="Product"/>
    <tableColumn id="4" xr3:uid="{D391094A-2260-47D2-8BA3-FD8BDEBD03CF}" name="Amount" dataDxfId="8"/>
    <tableColumn id="5" xr3:uid="{AB3871D9-C565-4B87-B2D1-63AAD7EE4C41}" name="Units"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952F10-7545-43FE-BD1C-24B50C732239}" name="Data7" displayName="Data7" ref="R5:V305" totalsRowShown="0" headerRowDxfId="4">
  <autoFilter ref="R5:V305" xr:uid="{83952F10-7545-43FE-BD1C-24B50C732239}"/>
  <tableColumns count="5">
    <tableColumn id="1" xr3:uid="{8DAEDBF6-4B72-45B4-9621-5E6BC0022733}" name="Sales Person"/>
    <tableColumn id="2" xr3:uid="{27122620-2DB2-4B98-85E0-16BFD33A9F38}" name="Geography"/>
    <tableColumn id="3" xr3:uid="{6EBE5BD2-1C31-41AC-B5DB-32F93D6A01D9}" name="Product"/>
    <tableColumn id="4" xr3:uid="{796C8D74-41F0-4B43-A7BF-C937AC16B6CC}" name="Amount" dataDxfId="3"/>
    <tableColumn id="5" xr3:uid="{D97F5CF0-4765-4D7F-B8A9-E0785DD5942E}" name="Units" dataDxfId="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D4A1C4-5AE2-4131-A71B-7C5F1C6451DC}" name="Table8" displayName="Table8" ref="H6:J12" totalsRowShown="0">
  <autoFilter ref="H6:J12" xr:uid="{99D4A1C4-5AE2-4131-A71B-7C5F1C6451DC}"/>
  <sortState xmlns:xlrd2="http://schemas.microsoft.com/office/spreadsheetml/2017/richdata2" ref="H7:J12">
    <sortCondition ref="H6:H12"/>
  </sortState>
  <tableColumns count="3">
    <tableColumn id="1" xr3:uid="{506F9640-038D-4A34-877F-A823D22A0D52}" name="Country"/>
    <tableColumn id="2" xr3:uid="{0760FD24-FCC5-4B26-9990-4A2C92B69EC5}" name="Amount"/>
    <tableColumn id="3" xr3:uid="{70F89B8B-4989-46F8-8B3B-E5B6EA662777}" name="Pers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C1BB6CF-F5E8-495B-8806-9829368C53CE}" name="Table9" displayName="Table9" ref="A1:G301" totalsRowShown="0">
  <autoFilter ref="A1:G301" xr:uid="{4AA68C37-C047-40C1-9017-EFDD7A5B1EF7}"/>
  <tableColumns count="7">
    <tableColumn id="1" xr3:uid="{5D3594FA-3140-4A09-A6DE-173D99EDB2C5}" name="Sales Person"/>
    <tableColumn id="2" xr3:uid="{BABF6665-E202-4D25-8585-A3E7C215789A}" name="Geography"/>
    <tableColumn id="3" xr3:uid="{40E22E83-46A5-4B7B-A559-8D02013E4C0D}" name="Product"/>
    <tableColumn id="4" xr3:uid="{C1FCC71C-C7BC-4533-9AAE-C1AB528C044F}" name="Amount"/>
    <tableColumn id="5" xr3:uid="{E495983B-C868-42C1-BA87-68A5108D91ED}" name="Units"/>
    <tableColumn id="6" xr3:uid="{D6E1EFCD-5D02-4EF3-9141-86B3D009B347}" name="Name - Place">
      <calculatedColumnFormula>A2 &amp; "-" &amp; B2</calculatedColumnFormula>
    </tableColumn>
    <tableColumn id="7" xr3:uid="{7AC1462F-BA88-4EE5-9FE0-D6DF421C3892}" name="Amt by each person in each country">
      <calculatedColumnFormula>SUMIFS($D$2:$D$301, $A$2:$A$301, A2, $B$2:$B$301, B2)</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abSelected="1" topLeftCell="B1" zoomScaleNormal="100" workbookViewId="0">
      <selection activeCell="I22" sqref="I22"/>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2" customWidth="1"/>
    <col min="7" max="7" width="11.6640625" customWidth="1"/>
    <col min="8" max="8" width="14.109375" bestFit="1" customWidth="1"/>
    <col min="9" max="9" width="8" bestFit="1" customWidth="1"/>
    <col min="12" max="12" width="3.88671875" customWidth="1"/>
    <col min="13" max="13" width="53.88671875" customWidth="1"/>
    <col min="27" max="27" width="21.88671875" bestFit="1" customWidth="1"/>
    <col min="28" max="28" width="14.44140625" customWidth="1"/>
    <col min="33" max="33" width="21.88671875" customWidth="1"/>
  </cols>
  <sheetData>
    <row r="1" spans="1:28" s="2" customFormat="1" ht="52.5" customHeight="1" x14ac:dyDescent="0.3">
      <c r="A1" s="1"/>
      <c r="C1" s="3" t="s">
        <v>42</v>
      </c>
    </row>
    <row r="11" spans="1:28" x14ac:dyDescent="0.3">
      <c r="C11" s="8" t="s">
        <v>11</v>
      </c>
      <c r="D11" s="8" t="s">
        <v>12</v>
      </c>
      <c r="E11" s="8" t="s">
        <v>0</v>
      </c>
      <c r="F11" s="8" t="s">
        <v>1</v>
      </c>
      <c r="G11" s="8" t="s">
        <v>50</v>
      </c>
      <c r="H11" s="8" t="s">
        <v>84</v>
      </c>
      <c r="I11" s="8" t="s">
        <v>85</v>
      </c>
      <c r="J11" s="8" t="s">
        <v>89</v>
      </c>
      <c r="K11" s="8"/>
      <c r="L11" s="6" t="s">
        <v>43</v>
      </c>
      <c r="M11" s="2"/>
      <c r="AA11" t="s">
        <v>0</v>
      </c>
      <c r="AB11" t="s">
        <v>51</v>
      </c>
    </row>
    <row r="12" spans="1:28" x14ac:dyDescent="0.3">
      <c r="C12" t="s">
        <v>40</v>
      </c>
      <c r="D12" t="s">
        <v>37</v>
      </c>
      <c r="E12" t="s">
        <v>30</v>
      </c>
      <c r="F12" s="4">
        <v>1624</v>
      </c>
      <c r="G12" s="5">
        <v>114</v>
      </c>
      <c r="H12" s="7">
        <f>VLOOKUP(Data[[#This Row],[Product]],products[#All],2,0)</f>
        <v>14.49</v>
      </c>
      <c r="I12" s="4">
        <f>Data[[#This Row],[Cost Per Unit]]*Data[[#This Row],[Units]]</f>
        <v>1651.8600000000001</v>
      </c>
      <c r="J12" s="4">
        <f>Data[[#This Row],[Amount]]-Data[[#This Row],[Cost]]</f>
        <v>-27.860000000000127</v>
      </c>
      <c r="K12" s="4"/>
      <c r="L12" s="25">
        <v>1</v>
      </c>
      <c r="M12" s="25" t="s">
        <v>44</v>
      </c>
      <c r="AA12" t="s">
        <v>13</v>
      </c>
      <c r="AB12" s="7">
        <v>9.33</v>
      </c>
    </row>
    <row r="13" spans="1:28" x14ac:dyDescent="0.3">
      <c r="C13" t="s">
        <v>8</v>
      </c>
      <c r="D13" t="s">
        <v>35</v>
      </c>
      <c r="E13" t="s">
        <v>32</v>
      </c>
      <c r="F13" s="4">
        <v>6706</v>
      </c>
      <c r="G13" s="5">
        <v>459</v>
      </c>
      <c r="H13" s="7">
        <f>VLOOKUP(Data[[#This Row],[Product]],products[#All],2,0)</f>
        <v>8.65</v>
      </c>
      <c r="I13" s="4">
        <f>Data[[#This Row],[Cost Per Unit]]*Data[[#This Row],[Units]]</f>
        <v>3970.3500000000004</v>
      </c>
      <c r="J13" s="4">
        <f>Data[[#This Row],[Amount]]-Data[[#This Row],[Cost]]</f>
        <v>2735.6499999999996</v>
      </c>
      <c r="K13" s="4"/>
      <c r="L13" s="25">
        <v>2</v>
      </c>
      <c r="M13" s="25" t="s">
        <v>53</v>
      </c>
      <c r="AA13" t="s">
        <v>14</v>
      </c>
      <c r="AB13" s="7">
        <v>11.7</v>
      </c>
    </row>
    <row r="14" spans="1:28" x14ac:dyDescent="0.3">
      <c r="C14" t="s">
        <v>9</v>
      </c>
      <c r="D14" t="s">
        <v>35</v>
      </c>
      <c r="E14" t="s">
        <v>4</v>
      </c>
      <c r="F14" s="4">
        <v>959</v>
      </c>
      <c r="G14" s="5">
        <v>147</v>
      </c>
      <c r="H14" s="7">
        <f>VLOOKUP(Data[[#This Row],[Product]],products[#All],2,0)</f>
        <v>11.88</v>
      </c>
      <c r="I14" s="4">
        <f>Data[[#This Row],[Cost Per Unit]]*Data[[#This Row],[Units]]</f>
        <v>1746.3600000000001</v>
      </c>
      <c r="J14" s="4">
        <f>Data[[#This Row],[Amount]]-Data[[#This Row],[Cost]]</f>
        <v>-787.36000000000013</v>
      </c>
      <c r="K14" s="4"/>
      <c r="L14" s="25">
        <v>3</v>
      </c>
      <c r="M14" s="25" t="s">
        <v>45</v>
      </c>
      <c r="AA14" t="s">
        <v>4</v>
      </c>
      <c r="AB14" s="7">
        <v>11.88</v>
      </c>
    </row>
    <row r="15" spans="1:28" x14ac:dyDescent="0.3">
      <c r="C15" t="s">
        <v>41</v>
      </c>
      <c r="D15" t="s">
        <v>36</v>
      </c>
      <c r="E15" t="s">
        <v>18</v>
      </c>
      <c r="F15" s="4">
        <v>9632</v>
      </c>
      <c r="G15" s="5">
        <v>288</v>
      </c>
      <c r="H15" s="7">
        <f>VLOOKUP(Data[[#This Row],[Product]],products[#All],2,0)</f>
        <v>6.47</v>
      </c>
      <c r="I15" s="4">
        <f>Data[[#This Row],[Cost Per Unit]]*Data[[#This Row],[Units]]</f>
        <v>1863.36</v>
      </c>
      <c r="J15" s="4">
        <f>Data[[#This Row],[Amount]]-Data[[#This Row],[Cost]]</f>
        <v>7768.64</v>
      </c>
      <c r="K15" s="4"/>
      <c r="L15" s="25">
        <v>4</v>
      </c>
      <c r="M15" s="25" t="s">
        <v>46</v>
      </c>
      <c r="AA15" t="s">
        <v>15</v>
      </c>
      <c r="AB15" s="7">
        <v>11.73</v>
      </c>
    </row>
    <row r="16" spans="1:28" x14ac:dyDescent="0.3">
      <c r="C16" t="s">
        <v>6</v>
      </c>
      <c r="D16" t="s">
        <v>39</v>
      </c>
      <c r="E16" t="s">
        <v>25</v>
      </c>
      <c r="F16" s="4">
        <v>2100</v>
      </c>
      <c r="G16" s="5">
        <v>414</v>
      </c>
      <c r="H16" s="7">
        <f>VLOOKUP(Data[[#This Row],[Product]],products[#All],2,0)</f>
        <v>13.15</v>
      </c>
      <c r="I16" s="4">
        <f>Data[[#This Row],[Cost Per Unit]]*Data[[#This Row],[Units]]</f>
        <v>5444.1</v>
      </c>
      <c r="J16" s="4">
        <f>Data[[#This Row],[Amount]]-Data[[#This Row],[Cost]]</f>
        <v>-3344.1000000000004</v>
      </c>
      <c r="K16" s="4"/>
      <c r="L16" s="25">
        <v>5</v>
      </c>
      <c r="M16" s="25" t="s">
        <v>54</v>
      </c>
      <c r="AA16" t="s">
        <v>16</v>
      </c>
      <c r="AB16" s="7">
        <v>8.7899999999999991</v>
      </c>
    </row>
    <row r="17" spans="3:28" x14ac:dyDescent="0.3">
      <c r="C17" t="s">
        <v>40</v>
      </c>
      <c r="D17" t="s">
        <v>35</v>
      </c>
      <c r="E17" t="s">
        <v>33</v>
      </c>
      <c r="F17" s="4">
        <v>8869</v>
      </c>
      <c r="G17" s="5">
        <v>432</v>
      </c>
      <c r="H17" s="7">
        <f>VLOOKUP(Data[[#This Row],[Product]],products[#All],2,0)</f>
        <v>12.37</v>
      </c>
      <c r="I17" s="4">
        <f>Data[[#This Row],[Cost Per Unit]]*Data[[#This Row],[Units]]</f>
        <v>5343.8399999999992</v>
      </c>
      <c r="J17" s="4">
        <f>Data[[#This Row],[Amount]]-Data[[#This Row],[Cost]]</f>
        <v>3525.1600000000008</v>
      </c>
      <c r="K17" s="4"/>
      <c r="L17" s="25">
        <v>6</v>
      </c>
      <c r="M17" s="25" t="s">
        <v>55</v>
      </c>
      <c r="AA17" t="s">
        <v>17</v>
      </c>
      <c r="AB17" s="7">
        <v>3.11</v>
      </c>
    </row>
    <row r="18" spans="3:28" x14ac:dyDescent="0.3">
      <c r="C18" t="s">
        <v>6</v>
      </c>
      <c r="D18" t="s">
        <v>38</v>
      </c>
      <c r="E18" t="s">
        <v>31</v>
      </c>
      <c r="F18" s="4">
        <v>2681</v>
      </c>
      <c r="G18" s="5">
        <v>54</v>
      </c>
      <c r="H18" s="7">
        <f>VLOOKUP(Data[[#This Row],[Product]],products[#All],2,0)</f>
        <v>5.79</v>
      </c>
      <c r="I18" s="4">
        <f>Data[[#This Row],[Cost Per Unit]]*Data[[#This Row],[Units]]</f>
        <v>312.66000000000003</v>
      </c>
      <c r="J18" s="4">
        <f>Data[[#This Row],[Amount]]-Data[[#This Row],[Cost]]</f>
        <v>2368.34</v>
      </c>
      <c r="K18" s="4"/>
      <c r="L18" s="25">
        <v>7</v>
      </c>
      <c r="M18" s="25" t="s">
        <v>49</v>
      </c>
      <c r="AA18" t="s">
        <v>18</v>
      </c>
      <c r="AB18" s="7">
        <v>6.47</v>
      </c>
    </row>
    <row r="19" spans="3:28" x14ac:dyDescent="0.3">
      <c r="C19" t="s">
        <v>8</v>
      </c>
      <c r="D19" t="s">
        <v>35</v>
      </c>
      <c r="E19" t="s">
        <v>22</v>
      </c>
      <c r="F19" s="4">
        <v>5012</v>
      </c>
      <c r="G19" s="5">
        <v>210</v>
      </c>
      <c r="H19" s="7">
        <f>VLOOKUP(Data[[#This Row],[Product]],products[#All],2,0)</f>
        <v>9.77</v>
      </c>
      <c r="I19" s="4">
        <f>Data[[#This Row],[Cost Per Unit]]*Data[[#This Row],[Units]]</f>
        <v>2051.6999999999998</v>
      </c>
      <c r="J19" s="4">
        <f>Data[[#This Row],[Amount]]-Data[[#This Row],[Cost]]</f>
        <v>2960.3</v>
      </c>
      <c r="K19" s="4"/>
      <c r="L19" s="25">
        <v>8</v>
      </c>
      <c r="M19" s="25" t="s">
        <v>52</v>
      </c>
      <c r="AA19" t="s">
        <v>19</v>
      </c>
      <c r="AB19" s="7">
        <v>7.64</v>
      </c>
    </row>
    <row r="20" spans="3:28" x14ac:dyDescent="0.3">
      <c r="C20" t="s">
        <v>7</v>
      </c>
      <c r="D20" t="s">
        <v>38</v>
      </c>
      <c r="E20" t="s">
        <v>14</v>
      </c>
      <c r="F20" s="4">
        <v>1281</v>
      </c>
      <c r="G20" s="5">
        <v>75</v>
      </c>
      <c r="H20" s="7">
        <f>VLOOKUP(Data[[#This Row],[Product]],products[#All],2,0)</f>
        <v>11.7</v>
      </c>
      <c r="I20" s="4">
        <f>Data[[#This Row],[Cost Per Unit]]*Data[[#This Row],[Units]]</f>
        <v>877.5</v>
      </c>
      <c r="J20" s="4">
        <f>Data[[#This Row],[Amount]]-Data[[#This Row],[Cost]]</f>
        <v>403.5</v>
      </c>
      <c r="K20" s="4"/>
      <c r="L20" s="25">
        <v>9</v>
      </c>
      <c r="M20" s="25" t="s">
        <v>47</v>
      </c>
      <c r="AA20" t="s">
        <v>20</v>
      </c>
      <c r="AB20" s="7">
        <v>10.62</v>
      </c>
    </row>
    <row r="21" spans="3:28" x14ac:dyDescent="0.3">
      <c r="C21" t="s">
        <v>5</v>
      </c>
      <c r="D21" t="s">
        <v>37</v>
      </c>
      <c r="E21" t="s">
        <v>14</v>
      </c>
      <c r="F21" s="4">
        <v>4991</v>
      </c>
      <c r="G21" s="5">
        <v>12</v>
      </c>
      <c r="H21" s="7">
        <f>VLOOKUP(Data[[#This Row],[Product]],products[#All],2,0)</f>
        <v>11.7</v>
      </c>
      <c r="I21" s="4">
        <f>Data[[#This Row],[Cost Per Unit]]*Data[[#This Row],[Units]]</f>
        <v>140.39999999999998</v>
      </c>
      <c r="J21" s="4">
        <f>Data[[#This Row],[Amount]]-Data[[#This Row],[Cost]]</f>
        <v>4850.6000000000004</v>
      </c>
      <c r="K21" s="4"/>
      <c r="L21" s="25">
        <v>10</v>
      </c>
      <c r="M21" s="25" t="s">
        <v>48</v>
      </c>
      <c r="AA21" t="s">
        <v>21</v>
      </c>
      <c r="AB21" s="7">
        <v>9</v>
      </c>
    </row>
    <row r="22" spans="3:28" x14ac:dyDescent="0.3">
      <c r="C22" t="s">
        <v>2</v>
      </c>
      <c r="D22" t="s">
        <v>39</v>
      </c>
      <c r="E22" t="s">
        <v>25</v>
      </c>
      <c r="F22" s="4">
        <v>1785</v>
      </c>
      <c r="G22" s="5">
        <v>462</v>
      </c>
      <c r="H22" s="7">
        <f>VLOOKUP(Data[[#This Row],[Product]],products[#All],2,0)</f>
        <v>13.15</v>
      </c>
      <c r="I22" s="4">
        <f>Data[[#This Row],[Cost Per Unit]]*Data[[#This Row],[Units]]</f>
        <v>6075.3</v>
      </c>
      <c r="J22" s="4">
        <f>Data[[#This Row],[Amount]]-Data[[#This Row],[Cost]]</f>
        <v>-4290.3</v>
      </c>
      <c r="K22" s="4"/>
      <c r="AA22" t="s">
        <v>22</v>
      </c>
      <c r="AB22" s="7">
        <v>9.77</v>
      </c>
    </row>
    <row r="23" spans="3:28" x14ac:dyDescent="0.3">
      <c r="C23" t="s">
        <v>3</v>
      </c>
      <c r="D23" t="s">
        <v>37</v>
      </c>
      <c r="E23" t="s">
        <v>17</v>
      </c>
      <c r="F23" s="4">
        <v>3983</v>
      </c>
      <c r="G23" s="5">
        <v>144</v>
      </c>
      <c r="H23" s="7">
        <f>VLOOKUP(Data[[#This Row],[Product]],products[#All],2,0)</f>
        <v>3.11</v>
      </c>
      <c r="I23" s="4">
        <f>Data[[#This Row],[Cost Per Unit]]*Data[[#This Row],[Units]]</f>
        <v>447.84</v>
      </c>
      <c r="J23" s="4">
        <f>Data[[#This Row],[Amount]]-Data[[#This Row],[Cost]]</f>
        <v>3535.16</v>
      </c>
      <c r="K23" s="4"/>
      <c r="AA23" t="s">
        <v>23</v>
      </c>
      <c r="AB23" s="7">
        <v>6.49</v>
      </c>
    </row>
    <row r="24" spans="3:28" x14ac:dyDescent="0.3">
      <c r="C24" t="s">
        <v>9</v>
      </c>
      <c r="D24" t="s">
        <v>38</v>
      </c>
      <c r="E24" t="s">
        <v>16</v>
      </c>
      <c r="F24" s="4">
        <v>2646</v>
      </c>
      <c r="G24" s="5">
        <v>120</v>
      </c>
      <c r="H24" s="7">
        <f>VLOOKUP(Data[[#This Row],[Product]],products[#All],2,0)</f>
        <v>8.7899999999999991</v>
      </c>
      <c r="I24" s="4">
        <f>Data[[#This Row],[Cost Per Unit]]*Data[[#This Row],[Units]]</f>
        <v>1054.8</v>
      </c>
      <c r="J24" s="4">
        <f>Data[[#This Row],[Amount]]-Data[[#This Row],[Cost]]</f>
        <v>1591.2</v>
      </c>
      <c r="K24" s="4"/>
      <c r="AA24" t="s">
        <v>24</v>
      </c>
      <c r="AB24" s="7">
        <v>4.97</v>
      </c>
    </row>
    <row r="25" spans="3:28" x14ac:dyDescent="0.3">
      <c r="C25" t="s">
        <v>2</v>
      </c>
      <c r="D25" t="s">
        <v>34</v>
      </c>
      <c r="E25" t="s">
        <v>13</v>
      </c>
      <c r="F25" s="4">
        <v>252</v>
      </c>
      <c r="G25" s="5">
        <v>54</v>
      </c>
      <c r="H25" s="7">
        <f>VLOOKUP(Data[[#This Row],[Product]],products[#All],2,0)</f>
        <v>9.33</v>
      </c>
      <c r="I25" s="4">
        <f>Data[[#This Row],[Cost Per Unit]]*Data[[#This Row],[Units]]</f>
        <v>503.82</v>
      </c>
      <c r="J25" s="4">
        <f>Data[[#This Row],[Amount]]-Data[[#This Row],[Cost]]</f>
        <v>-251.82</v>
      </c>
      <c r="K25" s="4"/>
      <c r="AA25" t="s">
        <v>25</v>
      </c>
      <c r="AB25" s="7">
        <v>13.15</v>
      </c>
    </row>
    <row r="26" spans="3:28" x14ac:dyDescent="0.3">
      <c r="C26" t="s">
        <v>3</v>
      </c>
      <c r="D26" t="s">
        <v>35</v>
      </c>
      <c r="E26" t="s">
        <v>25</v>
      </c>
      <c r="F26" s="4">
        <v>2464</v>
      </c>
      <c r="G26" s="5">
        <v>234</v>
      </c>
      <c r="H26" s="7">
        <f>VLOOKUP(Data[[#This Row],[Product]],products[#All],2,0)</f>
        <v>13.15</v>
      </c>
      <c r="I26" s="4">
        <f>Data[[#This Row],[Cost Per Unit]]*Data[[#This Row],[Units]]</f>
        <v>3077.1</v>
      </c>
      <c r="J26" s="4">
        <f>Data[[#This Row],[Amount]]-Data[[#This Row],[Cost]]</f>
        <v>-613.09999999999991</v>
      </c>
      <c r="K26" s="4"/>
      <c r="AA26" t="s">
        <v>26</v>
      </c>
      <c r="AB26" s="7">
        <v>5.6</v>
      </c>
    </row>
    <row r="27" spans="3:28" x14ac:dyDescent="0.3">
      <c r="C27" t="s">
        <v>3</v>
      </c>
      <c r="D27" t="s">
        <v>35</v>
      </c>
      <c r="E27" t="s">
        <v>29</v>
      </c>
      <c r="F27" s="4">
        <v>2114</v>
      </c>
      <c r="G27" s="5">
        <v>66</v>
      </c>
      <c r="H27" s="7">
        <f>VLOOKUP(Data[[#This Row],[Product]],products[#All],2,0)</f>
        <v>7.16</v>
      </c>
      <c r="I27" s="4">
        <f>Data[[#This Row],[Cost Per Unit]]*Data[[#This Row],[Units]]</f>
        <v>472.56</v>
      </c>
      <c r="J27" s="4">
        <f>Data[[#This Row],[Amount]]-Data[[#This Row],[Cost]]</f>
        <v>1641.44</v>
      </c>
      <c r="K27" s="4"/>
      <c r="AA27" t="s">
        <v>27</v>
      </c>
      <c r="AB27" s="7">
        <v>16.73</v>
      </c>
    </row>
    <row r="28" spans="3:28" x14ac:dyDescent="0.3">
      <c r="C28" t="s">
        <v>6</v>
      </c>
      <c r="D28" t="s">
        <v>37</v>
      </c>
      <c r="E28" t="s">
        <v>31</v>
      </c>
      <c r="F28" s="4">
        <v>7693</v>
      </c>
      <c r="G28" s="5">
        <v>87</v>
      </c>
      <c r="H28" s="7">
        <f>VLOOKUP(Data[[#This Row],[Product]],products[#All],2,0)</f>
        <v>5.79</v>
      </c>
      <c r="I28" s="4">
        <f>Data[[#This Row],[Cost Per Unit]]*Data[[#This Row],[Units]]</f>
        <v>503.73</v>
      </c>
      <c r="J28" s="4">
        <f>Data[[#This Row],[Amount]]-Data[[#This Row],[Cost]]</f>
        <v>7189.27</v>
      </c>
      <c r="K28" s="4"/>
      <c r="AA28" t="s">
        <v>28</v>
      </c>
      <c r="AB28" s="7">
        <v>10.38</v>
      </c>
    </row>
    <row r="29" spans="3:28" x14ac:dyDescent="0.3">
      <c r="C29" t="s">
        <v>5</v>
      </c>
      <c r="D29" t="s">
        <v>34</v>
      </c>
      <c r="E29" t="s">
        <v>20</v>
      </c>
      <c r="F29" s="4">
        <v>15610</v>
      </c>
      <c r="G29" s="5">
        <v>339</v>
      </c>
      <c r="H29" s="7">
        <f>VLOOKUP(Data[[#This Row],[Product]],products[#All],2,0)</f>
        <v>10.62</v>
      </c>
      <c r="I29" s="4">
        <f>Data[[#This Row],[Cost Per Unit]]*Data[[#This Row],[Units]]</f>
        <v>3600.18</v>
      </c>
      <c r="J29" s="4">
        <f>Data[[#This Row],[Amount]]-Data[[#This Row],[Cost]]</f>
        <v>12009.82</v>
      </c>
      <c r="K29" s="4"/>
      <c r="AA29" t="s">
        <v>29</v>
      </c>
      <c r="AB29" s="7">
        <v>7.16</v>
      </c>
    </row>
    <row r="30" spans="3:28" x14ac:dyDescent="0.3">
      <c r="C30" t="s">
        <v>41</v>
      </c>
      <c r="D30" t="s">
        <v>34</v>
      </c>
      <c r="E30" t="s">
        <v>22</v>
      </c>
      <c r="F30" s="4">
        <v>336</v>
      </c>
      <c r="G30" s="5">
        <v>144</v>
      </c>
      <c r="H30" s="7">
        <f>VLOOKUP(Data[[#This Row],[Product]],products[#All],2,0)</f>
        <v>9.77</v>
      </c>
      <c r="I30" s="4">
        <f>Data[[#This Row],[Cost Per Unit]]*Data[[#This Row],[Units]]</f>
        <v>1406.8799999999999</v>
      </c>
      <c r="J30" s="4">
        <f>Data[[#This Row],[Amount]]-Data[[#This Row],[Cost]]</f>
        <v>-1070.8799999999999</v>
      </c>
      <c r="K30" s="4"/>
      <c r="AA30" t="s">
        <v>30</v>
      </c>
      <c r="AB30" s="7">
        <v>14.49</v>
      </c>
    </row>
    <row r="31" spans="3:28" x14ac:dyDescent="0.3">
      <c r="C31" t="s">
        <v>2</v>
      </c>
      <c r="D31" t="s">
        <v>39</v>
      </c>
      <c r="E31" t="s">
        <v>20</v>
      </c>
      <c r="F31" s="4">
        <v>9443</v>
      </c>
      <c r="G31" s="5">
        <v>162</v>
      </c>
      <c r="H31" s="7">
        <f>VLOOKUP(Data[[#This Row],[Product]],products[#All],2,0)</f>
        <v>10.62</v>
      </c>
      <c r="I31" s="4">
        <f>Data[[#This Row],[Cost Per Unit]]*Data[[#This Row],[Units]]</f>
        <v>1720.4399999999998</v>
      </c>
      <c r="J31" s="4">
        <f>Data[[#This Row],[Amount]]-Data[[#This Row],[Cost]]</f>
        <v>7722.56</v>
      </c>
      <c r="K31" s="4"/>
      <c r="AA31" t="s">
        <v>31</v>
      </c>
      <c r="AB31" s="7">
        <v>5.79</v>
      </c>
    </row>
    <row r="32" spans="3:28" x14ac:dyDescent="0.3">
      <c r="C32" t="s">
        <v>9</v>
      </c>
      <c r="D32" t="s">
        <v>34</v>
      </c>
      <c r="E32" t="s">
        <v>23</v>
      </c>
      <c r="F32" s="4">
        <v>8155</v>
      </c>
      <c r="G32" s="5">
        <v>90</v>
      </c>
      <c r="H32" s="7">
        <f>VLOOKUP(Data[[#This Row],[Product]],products[#All],2,0)</f>
        <v>6.49</v>
      </c>
      <c r="I32" s="4">
        <f>Data[[#This Row],[Cost Per Unit]]*Data[[#This Row],[Units]]</f>
        <v>584.1</v>
      </c>
      <c r="J32" s="4">
        <f>Data[[#This Row],[Amount]]-Data[[#This Row],[Cost]]</f>
        <v>7570.9</v>
      </c>
      <c r="K32" s="4"/>
      <c r="AA32" t="s">
        <v>32</v>
      </c>
      <c r="AB32" s="7">
        <v>8.65</v>
      </c>
    </row>
    <row r="33" spans="3:28" x14ac:dyDescent="0.3">
      <c r="C33" t="s">
        <v>8</v>
      </c>
      <c r="D33" t="s">
        <v>38</v>
      </c>
      <c r="E33" t="s">
        <v>23</v>
      </c>
      <c r="F33" s="4">
        <v>1701</v>
      </c>
      <c r="G33" s="5">
        <v>234</v>
      </c>
      <c r="H33" s="7">
        <f>VLOOKUP(Data[[#This Row],[Product]],products[#All],2,0)</f>
        <v>6.49</v>
      </c>
      <c r="I33" s="4">
        <f>Data[[#This Row],[Cost Per Unit]]*Data[[#This Row],[Units]]</f>
        <v>1518.66</v>
      </c>
      <c r="J33" s="4">
        <f>Data[[#This Row],[Amount]]-Data[[#This Row],[Cost]]</f>
        <v>182.33999999999992</v>
      </c>
      <c r="K33" s="4"/>
      <c r="AA33" t="s">
        <v>33</v>
      </c>
      <c r="AB33" s="7">
        <v>12.37</v>
      </c>
    </row>
    <row r="34" spans="3:28" x14ac:dyDescent="0.3">
      <c r="C34" t="s">
        <v>10</v>
      </c>
      <c r="D34" t="s">
        <v>38</v>
      </c>
      <c r="E34" t="s">
        <v>22</v>
      </c>
      <c r="F34" s="4">
        <v>2205</v>
      </c>
      <c r="G34" s="5">
        <v>141</v>
      </c>
      <c r="H34" s="7">
        <f>VLOOKUP(Data[[#This Row],[Product]],products[#All],2,0)</f>
        <v>9.77</v>
      </c>
      <c r="I34" s="4">
        <f>Data[[#This Row],[Cost Per Unit]]*Data[[#This Row],[Units]]</f>
        <v>1377.57</v>
      </c>
      <c r="J34" s="4">
        <f>Data[[#This Row],[Amount]]-Data[[#This Row],[Cost]]</f>
        <v>827.43000000000006</v>
      </c>
      <c r="K34" s="4"/>
    </row>
    <row r="35" spans="3:28" x14ac:dyDescent="0.3">
      <c r="C35" t="s">
        <v>8</v>
      </c>
      <c r="D35" t="s">
        <v>37</v>
      </c>
      <c r="E35" t="s">
        <v>19</v>
      </c>
      <c r="F35" s="4">
        <v>1771</v>
      </c>
      <c r="G35" s="5">
        <v>204</v>
      </c>
      <c r="H35" s="7">
        <f>VLOOKUP(Data[[#This Row],[Product]],products[#All],2,0)</f>
        <v>7.64</v>
      </c>
      <c r="I35" s="4">
        <f>Data[[#This Row],[Cost Per Unit]]*Data[[#This Row],[Units]]</f>
        <v>1558.56</v>
      </c>
      <c r="J35" s="4">
        <f>Data[[#This Row],[Amount]]-Data[[#This Row],[Cost]]</f>
        <v>212.44000000000005</v>
      </c>
      <c r="K35" s="4"/>
    </row>
    <row r="36" spans="3:28" x14ac:dyDescent="0.3">
      <c r="C36" t="s">
        <v>41</v>
      </c>
      <c r="D36" t="s">
        <v>35</v>
      </c>
      <c r="E36" t="s">
        <v>15</v>
      </c>
      <c r="F36" s="4">
        <v>2114</v>
      </c>
      <c r="G36" s="5">
        <v>186</v>
      </c>
      <c r="H36" s="7">
        <f>VLOOKUP(Data[[#This Row],[Product]],products[#All],2,0)</f>
        <v>11.73</v>
      </c>
      <c r="I36" s="4">
        <f>Data[[#This Row],[Cost Per Unit]]*Data[[#This Row],[Units]]</f>
        <v>2181.7800000000002</v>
      </c>
      <c r="J36" s="4">
        <f>Data[[#This Row],[Amount]]-Data[[#This Row],[Cost]]</f>
        <v>-67.7800000000002</v>
      </c>
      <c r="K36" s="4"/>
    </row>
    <row r="37" spans="3:28" x14ac:dyDescent="0.3">
      <c r="C37" t="s">
        <v>41</v>
      </c>
      <c r="D37" t="s">
        <v>36</v>
      </c>
      <c r="E37" t="s">
        <v>13</v>
      </c>
      <c r="F37" s="4">
        <v>10311</v>
      </c>
      <c r="G37" s="5">
        <v>231</v>
      </c>
      <c r="H37" s="7">
        <f>VLOOKUP(Data[[#This Row],[Product]],products[#All],2,0)</f>
        <v>9.33</v>
      </c>
      <c r="I37" s="4">
        <f>Data[[#This Row],[Cost Per Unit]]*Data[[#This Row],[Units]]</f>
        <v>2155.23</v>
      </c>
      <c r="J37" s="4">
        <f>Data[[#This Row],[Amount]]-Data[[#This Row],[Cost]]</f>
        <v>8155.77</v>
      </c>
      <c r="K37" s="4"/>
    </row>
    <row r="38" spans="3:28" x14ac:dyDescent="0.3">
      <c r="C38" t="s">
        <v>3</v>
      </c>
      <c r="D38" t="s">
        <v>39</v>
      </c>
      <c r="E38" t="s">
        <v>16</v>
      </c>
      <c r="F38" s="4">
        <v>21</v>
      </c>
      <c r="G38" s="5">
        <v>168</v>
      </c>
      <c r="H38" s="7">
        <f>VLOOKUP(Data[[#This Row],[Product]],products[#All],2,0)</f>
        <v>8.7899999999999991</v>
      </c>
      <c r="I38" s="4">
        <f>Data[[#This Row],[Cost Per Unit]]*Data[[#This Row],[Units]]</f>
        <v>1476.7199999999998</v>
      </c>
      <c r="J38" s="4">
        <f>Data[[#This Row],[Amount]]-Data[[#This Row],[Cost]]</f>
        <v>-1455.7199999999998</v>
      </c>
      <c r="K38" s="4"/>
    </row>
    <row r="39" spans="3:28" x14ac:dyDescent="0.3">
      <c r="C39" t="s">
        <v>10</v>
      </c>
      <c r="D39" t="s">
        <v>35</v>
      </c>
      <c r="E39" t="s">
        <v>20</v>
      </c>
      <c r="F39" s="4">
        <v>1974</v>
      </c>
      <c r="G39" s="5">
        <v>195</v>
      </c>
      <c r="H39" s="7">
        <f>VLOOKUP(Data[[#This Row],[Product]],products[#All],2,0)</f>
        <v>10.62</v>
      </c>
      <c r="I39" s="4">
        <f>Data[[#This Row],[Cost Per Unit]]*Data[[#This Row],[Units]]</f>
        <v>2070.8999999999996</v>
      </c>
      <c r="J39" s="4">
        <f>Data[[#This Row],[Amount]]-Data[[#This Row],[Cost]]</f>
        <v>-96.899999999999636</v>
      </c>
      <c r="K39" s="4"/>
    </row>
    <row r="40" spans="3:28" x14ac:dyDescent="0.3">
      <c r="C40" t="s">
        <v>5</v>
      </c>
      <c r="D40" t="s">
        <v>36</v>
      </c>
      <c r="E40" t="s">
        <v>23</v>
      </c>
      <c r="F40" s="4">
        <v>6314</v>
      </c>
      <c r="G40" s="5">
        <v>15</v>
      </c>
      <c r="H40" s="7">
        <f>VLOOKUP(Data[[#This Row],[Product]],products[#All],2,0)</f>
        <v>6.49</v>
      </c>
      <c r="I40" s="4">
        <f>Data[[#This Row],[Cost Per Unit]]*Data[[#This Row],[Units]]</f>
        <v>97.350000000000009</v>
      </c>
      <c r="J40" s="4">
        <f>Data[[#This Row],[Amount]]-Data[[#This Row],[Cost]]</f>
        <v>6216.65</v>
      </c>
      <c r="K40" s="4"/>
    </row>
    <row r="41" spans="3:28" x14ac:dyDescent="0.3">
      <c r="C41" t="s">
        <v>10</v>
      </c>
      <c r="D41" t="s">
        <v>37</v>
      </c>
      <c r="E41" t="s">
        <v>23</v>
      </c>
      <c r="F41" s="4">
        <v>4683</v>
      </c>
      <c r="G41" s="5">
        <v>30</v>
      </c>
      <c r="H41" s="7">
        <f>VLOOKUP(Data[[#This Row],[Product]],products[#All],2,0)</f>
        <v>6.49</v>
      </c>
      <c r="I41" s="4">
        <f>Data[[#This Row],[Cost Per Unit]]*Data[[#This Row],[Units]]</f>
        <v>194.70000000000002</v>
      </c>
      <c r="J41" s="4">
        <f>Data[[#This Row],[Amount]]-Data[[#This Row],[Cost]]</f>
        <v>4488.3</v>
      </c>
      <c r="K41" s="4"/>
    </row>
    <row r="42" spans="3:28" x14ac:dyDescent="0.3">
      <c r="C42" t="s">
        <v>41</v>
      </c>
      <c r="D42" t="s">
        <v>37</v>
      </c>
      <c r="E42" t="s">
        <v>24</v>
      </c>
      <c r="F42" s="4">
        <v>6398</v>
      </c>
      <c r="G42" s="5">
        <v>102</v>
      </c>
      <c r="H42" s="7">
        <f>VLOOKUP(Data[[#This Row],[Product]],products[#All],2,0)</f>
        <v>4.97</v>
      </c>
      <c r="I42" s="4">
        <f>Data[[#This Row],[Cost Per Unit]]*Data[[#This Row],[Units]]</f>
        <v>506.94</v>
      </c>
      <c r="J42" s="4">
        <f>Data[[#This Row],[Amount]]-Data[[#This Row],[Cost]]</f>
        <v>5891.06</v>
      </c>
      <c r="K42" s="4"/>
    </row>
    <row r="43" spans="3:28" x14ac:dyDescent="0.3">
      <c r="C43" t="s">
        <v>2</v>
      </c>
      <c r="D43" t="s">
        <v>35</v>
      </c>
      <c r="E43" t="s">
        <v>19</v>
      </c>
      <c r="F43" s="4">
        <v>553</v>
      </c>
      <c r="G43" s="5">
        <v>15</v>
      </c>
      <c r="H43" s="7">
        <f>VLOOKUP(Data[[#This Row],[Product]],products[#All],2,0)</f>
        <v>7.64</v>
      </c>
      <c r="I43" s="4">
        <f>Data[[#This Row],[Cost Per Unit]]*Data[[#This Row],[Units]]</f>
        <v>114.6</v>
      </c>
      <c r="J43" s="4">
        <f>Data[[#This Row],[Amount]]-Data[[#This Row],[Cost]]</f>
        <v>438.4</v>
      </c>
      <c r="K43" s="4"/>
    </row>
    <row r="44" spans="3:28" x14ac:dyDescent="0.3">
      <c r="C44" t="s">
        <v>8</v>
      </c>
      <c r="D44" t="s">
        <v>39</v>
      </c>
      <c r="E44" t="s">
        <v>30</v>
      </c>
      <c r="F44" s="4">
        <v>7021</v>
      </c>
      <c r="G44" s="5">
        <v>183</v>
      </c>
      <c r="H44" s="7">
        <f>VLOOKUP(Data[[#This Row],[Product]],products[#All],2,0)</f>
        <v>14.49</v>
      </c>
      <c r="I44" s="4">
        <f>Data[[#This Row],[Cost Per Unit]]*Data[[#This Row],[Units]]</f>
        <v>2651.67</v>
      </c>
      <c r="J44" s="4">
        <f>Data[[#This Row],[Amount]]-Data[[#This Row],[Cost]]</f>
        <v>4369.33</v>
      </c>
      <c r="K44" s="4"/>
    </row>
    <row r="45" spans="3:28" x14ac:dyDescent="0.3">
      <c r="C45" t="s">
        <v>40</v>
      </c>
      <c r="D45" t="s">
        <v>39</v>
      </c>
      <c r="E45" t="s">
        <v>22</v>
      </c>
      <c r="F45" s="4">
        <v>5817</v>
      </c>
      <c r="G45" s="5">
        <v>12</v>
      </c>
      <c r="H45" s="7">
        <f>VLOOKUP(Data[[#This Row],[Product]],products[#All],2,0)</f>
        <v>9.77</v>
      </c>
      <c r="I45" s="4">
        <f>Data[[#This Row],[Cost Per Unit]]*Data[[#This Row],[Units]]</f>
        <v>117.24</v>
      </c>
      <c r="J45" s="4">
        <f>Data[[#This Row],[Amount]]-Data[[#This Row],[Cost]]</f>
        <v>5699.76</v>
      </c>
      <c r="K45" s="4"/>
    </row>
    <row r="46" spans="3:28" x14ac:dyDescent="0.3">
      <c r="C46" t="s">
        <v>41</v>
      </c>
      <c r="D46" t="s">
        <v>39</v>
      </c>
      <c r="E46" t="s">
        <v>14</v>
      </c>
      <c r="F46" s="4">
        <v>3976</v>
      </c>
      <c r="G46" s="5">
        <v>72</v>
      </c>
      <c r="H46" s="7">
        <f>VLOOKUP(Data[[#This Row],[Product]],products[#All],2,0)</f>
        <v>11.7</v>
      </c>
      <c r="I46" s="4">
        <f>Data[[#This Row],[Cost Per Unit]]*Data[[#This Row],[Units]]</f>
        <v>842.4</v>
      </c>
      <c r="J46" s="4">
        <f>Data[[#This Row],[Amount]]-Data[[#This Row],[Cost]]</f>
        <v>3133.6</v>
      </c>
      <c r="K46" s="4"/>
    </row>
    <row r="47" spans="3:28" x14ac:dyDescent="0.3">
      <c r="C47" t="s">
        <v>6</v>
      </c>
      <c r="D47" t="s">
        <v>38</v>
      </c>
      <c r="E47" t="s">
        <v>27</v>
      </c>
      <c r="F47" s="4">
        <v>1134</v>
      </c>
      <c r="G47" s="5">
        <v>282</v>
      </c>
      <c r="H47" s="7">
        <f>VLOOKUP(Data[[#This Row],[Product]],products[#All],2,0)</f>
        <v>16.73</v>
      </c>
      <c r="I47" s="4">
        <f>Data[[#This Row],[Cost Per Unit]]*Data[[#This Row],[Units]]</f>
        <v>4717.8599999999997</v>
      </c>
      <c r="J47" s="4">
        <f>Data[[#This Row],[Amount]]-Data[[#This Row],[Cost]]</f>
        <v>-3583.8599999999997</v>
      </c>
      <c r="K47" s="4"/>
    </row>
    <row r="48" spans="3:28" x14ac:dyDescent="0.3">
      <c r="C48" t="s">
        <v>2</v>
      </c>
      <c r="D48" t="s">
        <v>39</v>
      </c>
      <c r="E48" t="s">
        <v>28</v>
      </c>
      <c r="F48" s="4">
        <v>6027</v>
      </c>
      <c r="G48" s="5">
        <v>144</v>
      </c>
      <c r="H48" s="7">
        <f>VLOOKUP(Data[[#This Row],[Product]],products[#All],2,0)</f>
        <v>10.38</v>
      </c>
      <c r="I48" s="4">
        <f>Data[[#This Row],[Cost Per Unit]]*Data[[#This Row],[Units]]</f>
        <v>1494.72</v>
      </c>
      <c r="J48" s="4">
        <f>Data[[#This Row],[Amount]]-Data[[#This Row],[Cost]]</f>
        <v>4532.28</v>
      </c>
      <c r="K48" s="4"/>
    </row>
    <row r="49" spans="3:11" x14ac:dyDescent="0.3">
      <c r="C49" t="s">
        <v>6</v>
      </c>
      <c r="D49" t="s">
        <v>37</v>
      </c>
      <c r="E49" t="s">
        <v>16</v>
      </c>
      <c r="F49" s="4">
        <v>1904</v>
      </c>
      <c r="G49" s="5">
        <v>405</v>
      </c>
      <c r="H49" s="7">
        <f>VLOOKUP(Data[[#This Row],[Product]],products[#All],2,0)</f>
        <v>8.7899999999999991</v>
      </c>
      <c r="I49" s="4">
        <f>Data[[#This Row],[Cost Per Unit]]*Data[[#This Row],[Units]]</f>
        <v>3559.95</v>
      </c>
      <c r="J49" s="4">
        <f>Data[[#This Row],[Amount]]-Data[[#This Row],[Cost]]</f>
        <v>-1655.9499999999998</v>
      </c>
      <c r="K49" s="4"/>
    </row>
    <row r="50" spans="3:11" x14ac:dyDescent="0.3">
      <c r="C50" t="s">
        <v>7</v>
      </c>
      <c r="D50" t="s">
        <v>34</v>
      </c>
      <c r="E50" t="s">
        <v>32</v>
      </c>
      <c r="F50" s="4">
        <v>3262</v>
      </c>
      <c r="G50" s="5">
        <v>75</v>
      </c>
      <c r="H50" s="7">
        <f>VLOOKUP(Data[[#This Row],[Product]],products[#All],2,0)</f>
        <v>8.65</v>
      </c>
      <c r="I50" s="4">
        <f>Data[[#This Row],[Cost Per Unit]]*Data[[#This Row],[Units]]</f>
        <v>648.75</v>
      </c>
      <c r="J50" s="4">
        <f>Data[[#This Row],[Amount]]-Data[[#This Row],[Cost]]</f>
        <v>2613.25</v>
      </c>
      <c r="K50" s="4"/>
    </row>
    <row r="51" spans="3:11" x14ac:dyDescent="0.3">
      <c r="C51" t="s">
        <v>40</v>
      </c>
      <c r="D51" t="s">
        <v>34</v>
      </c>
      <c r="E51" t="s">
        <v>27</v>
      </c>
      <c r="F51" s="4">
        <v>2289</v>
      </c>
      <c r="G51" s="5">
        <v>135</v>
      </c>
      <c r="H51" s="7">
        <f>VLOOKUP(Data[[#This Row],[Product]],products[#All],2,0)</f>
        <v>16.73</v>
      </c>
      <c r="I51" s="4">
        <f>Data[[#This Row],[Cost Per Unit]]*Data[[#This Row],[Units]]</f>
        <v>2258.5500000000002</v>
      </c>
      <c r="J51" s="4">
        <f>Data[[#This Row],[Amount]]-Data[[#This Row],[Cost]]</f>
        <v>30.449999999999818</v>
      </c>
      <c r="K51" s="4"/>
    </row>
    <row r="52" spans="3:11" x14ac:dyDescent="0.3">
      <c r="C52" t="s">
        <v>5</v>
      </c>
      <c r="D52" t="s">
        <v>34</v>
      </c>
      <c r="E52" t="s">
        <v>27</v>
      </c>
      <c r="F52" s="4">
        <v>6986</v>
      </c>
      <c r="G52" s="5">
        <v>21</v>
      </c>
      <c r="H52" s="7">
        <f>VLOOKUP(Data[[#This Row],[Product]],products[#All],2,0)</f>
        <v>16.73</v>
      </c>
      <c r="I52" s="4">
        <f>Data[[#This Row],[Cost Per Unit]]*Data[[#This Row],[Units]]</f>
        <v>351.33</v>
      </c>
      <c r="J52" s="4">
        <f>Data[[#This Row],[Amount]]-Data[[#This Row],[Cost]]</f>
        <v>6634.67</v>
      </c>
      <c r="K52" s="4"/>
    </row>
    <row r="53" spans="3:11" x14ac:dyDescent="0.3">
      <c r="C53" t="s">
        <v>2</v>
      </c>
      <c r="D53" t="s">
        <v>38</v>
      </c>
      <c r="E53" t="s">
        <v>23</v>
      </c>
      <c r="F53" s="4">
        <v>4417</v>
      </c>
      <c r="G53" s="5">
        <v>153</v>
      </c>
      <c r="H53" s="7">
        <f>VLOOKUP(Data[[#This Row],[Product]],products[#All],2,0)</f>
        <v>6.49</v>
      </c>
      <c r="I53" s="4">
        <f>Data[[#This Row],[Cost Per Unit]]*Data[[#This Row],[Units]]</f>
        <v>992.97</v>
      </c>
      <c r="J53" s="4">
        <f>Data[[#This Row],[Amount]]-Data[[#This Row],[Cost]]</f>
        <v>3424.0299999999997</v>
      </c>
      <c r="K53" s="4"/>
    </row>
    <row r="54" spans="3:11" x14ac:dyDescent="0.3">
      <c r="C54" t="s">
        <v>6</v>
      </c>
      <c r="D54" t="s">
        <v>34</v>
      </c>
      <c r="E54" t="s">
        <v>15</v>
      </c>
      <c r="F54" s="4">
        <v>1442</v>
      </c>
      <c r="G54" s="5">
        <v>15</v>
      </c>
      <c r="H54" s="7">
        <f>VLOOKUP(Data[[#This Row],[Product]],products[#All],2,0)</f>
        <v>11.73</v>
      </c>
      <c r="I54" s="4">
        <f>Data[[#This Row],[Cost Per Unit]]*Data[[#This Row],[Units]]</f>
        <v>175.95000000000002</v>
      </c>
      <c r="J54" s="4">
        <f>Data[[#This Row],[Amount]]-Data[[#This Row],[Cost]]</f>
        <v>1266.05</v>
      </c>
      <c r="K54" s="4"/>
    </row>
    <row r="55" spans="3:11" x14ac:dyDescent="0.3">
      <c r="C55" t="s">
        <v>3</v>
      </c>
      <c r="D55" t="s">
        <v>35</v>
      </c>
      <c r="E55" t="s">
        <v>14</v>
      </c>
      <c r="F55" s="4">
        <v>2415</v>
      </c>
      <c r="G55" s="5">
        <v>255</v>
      </c>
      <c r="H55" s="7">
        <f>VLOOKUP(Data[[#This Row],[Product]],products[#All],2,0)</f>
        <v>11.7</v>
      </c>
      <c r="I55" s="4">
        <f>Data[[#This Row],[Cost Per Unit]]*Data[[#This Row],[Units]]</f>
        <v>2983.5</v>
      </c>
      <c r="J55" s="4">
        <f>Data[[#This Row],[Amount]]-Data[[#This Row],[Cost]]</f>
        <v>-568.5</v>
      </c>
      <c r="K55" s="4"/>
    </row>
    <row r="56" spans="3:11" x14ac:dyDescent="0.3">
      <c r="C56" t="s">
        <v>2</v>
      </c>
      <c r="D56" t="s">
        <v>37</v>
      </c>
      <c r="E56" t="s">
        <v>19</v>
      </c>
      <c r="F56" s="4">
        <v>238</v>
      </c>
      <c r="G56" s="5">
        <v>18</v>
      </c>
      <c r="H56" s="7">
        <f>VLOOKUP(Data[[#This Row],[Product]],products[#All],2,0)</f>
        <v>7.64</v>
      </c>
      <c r="I56" s="4">
        <f>Data[[#This Row],[Cost Per Unit]]*Data[[#This Row],[Units]]</f>
        <v>137.51999999999998</v>
      </c>
      <c r="J56" s="4">
        <f>Data[[#This Row],[Amount]]-Data[[#This Row],[Cost]]</f>
        <v>100.48000000000002</v>
      </c>
      <c r="K56" s="4"/>
    </row>
    <row r="57" spans="3:11" x14ac:dyDescent="0.3">
      <c r="C57" t="s">
        <v>6</v>
      </c>
      <c r="D57" t="s">
        <v>37</v>
      </c>
      <c r="E57" t="s">
        <v>23</v>
      </c>
      <c r="F57" s="4">
        <v>4949</v>
      </c>
      <c r="G57" s="5">
        <v>189</v>
      </c>
      <c r="H57" s="7">
        <f>VLOOKUP(Data[[#This Row],[Product]],products[#All],2,0)</f>
        <v>6.49</v>
      </c>
      <c r="I57" s="4">
        <f>Data[[#This Row],[Cost Per Unit]]*Data[[#This Row],[Units]]</f>
        <v>1226.6100000000001</v>
      </c>
      <c r="J57" s="4">
        <f>Data[[#This Row],[Amount]]-Data[[#This Row],[Cost]]</f>
        <v>3722.39</v>
      </c>
      <c r="K57" s="4"/>
    </row>
    <row r="58" spans="3:11" x14ac:dyDescent="0.3">
      <c r="C58" t="s">
        <v>5</v>
      </c>
      <c r="D58" t="s">
        <v>38</v>
      </c>
      <c r="E58" t="s">
        <v>32</v>
      </c>
      <c r="F58" s="4">
        <v>5075</v>
      </c>
      <c r="G58" s="5">
        <v>21</v>
      </c>
      <c r="H58" s="7">
        <f>VLOOKUP(Data[[#This Row],[Product]],products[#All],2,0)</f>
        <v>8.65</v>
      </c>
      <c r="I58" s="4">
        <f>Data[[#This Row],[Cost Per Unit]]*Data[[#This Row],[Units]]</f>
        <v>181.65</v>
      </c>
      <c r="J58" s="4">
        <f>Data[[#This Row],[Amount]]-Data[[#This Row],[Cost]]</f>
        <v>4893.3500000000004</v>
      </c>
      <c r="K58" s="4"/>
    </row>
    <row r="59" spans="3:11" x14ac:dyDescent="0.3">
      <c r="C59" t="s">
        <v>3</v>
      </c>
      <c r="D59" t="s">
        <v>36</v>
      </c>
      <c r="E59" t="s">
        <v>16</v>
      </c>
      <c r="F59" s="4">
        <v>9198</v>
      </c>
      <c r="G59" s="5">
        <v>36</v>
      </c>
      <c r="H59" s="7">
        <f>VLOOKUP(Data[[#This Row],[Product]],products[#All],2,0)</f>
        <v>8.7899999999999991</v>
      </c>
      <c r="I59" s="4">
        <f>Data[[#This Row],[Cost Per Unit]]*Data[[#This Row],[Units]]</f>
        <v>316.43999999999994</v>
      </c>
      <c r="J59" s="4">
        <f>Data[[#This Row],[Amount]]-Data[[#This Row],[Cost]]</f>
        <v>8881.56</v>
      </c>
      <c r="K59" s="4"/>
    </row>
    <row r="60" spans="3:11" x14ac:dyDescent="0.3">
      <c r="C60" t="s">
        <v>6</v>
      </c>
      <c r="D60" t="s">
        <v>34</v>
      </c>
      <c r="E60" t="s">
        <v>29</v>
      </c>
      <c r="F60" s="4">
        <v>3339</v>
      </c>
      <c r="G60" s="5">
        <v>75</v>
      </c>
      <c r="H60" s="7">
        <f>VLOOKUP(Data[[#This Row],[Product]],products[#All],2,0)</f>
        <v>7.16</v>
      </c>
      <c r="I60" s="4">
        <f>Data[[#This Row],[Cost Per Unit]]*Data[[#This Row],[Units]]</f>
        <v>537</v>
      </c>
      <c r="J60" s="4">
        <f>Data[[#This Row],[Amount]]-Data[[#This Row],[Cost]]</f>
        <v>2802</v>
      </c>
      <c r="K60" s="4"/>
    </row>
    <row r="61" spans="3:11" x14ac:dyDescent="0.3">
      <c r="C61" t="s">
        <v>40</v>
      </c>
      <c r="D61" t="s">
        <v>34</v>
      </c>
      <c r="E61" t="s">
        <v>17</v>
      </c>
      <c r="F61" s="4">
        <v>5019</v>
      </c>
      <c r="G61" s="5">
        <v>156</v>
      </c>
      <c r="H61" s="7">
        <f>VLOOKUP(Data[[#This Row],[Product]],products[#All],2,0)</f>
        <v>3.11</v>
      </c>
      <c r="I61" s="4">
        <f>Data[[#This Row],[Cost Per Unit]]*Data[[#This Row],[Units]]</f>
        <v>485.15999999999997</v>
      </c>
      <c r="J61" s="4">
        <f>Data[[#This Row],[Amount]]-Data[[#This Row],[Cost]]</f>
        <v>4533.84</v>
      </c>
      <c r="K61" s="4"/>
    </row>
    <row r="62" spans="3:11" x14ac:dyDescent="0.3">
      <c r="C62" t="s">
        <v>5</v>
      </c>
      <c r="D62" t="s">
        <v>36</v>
      </c>
      <c r="E62" t="s">
        <v>16</v>
      </c>
      <c r="F62" s="4">
        <v>16184</v>
      </c>
      <c r="G62" s="5">
        <v>39</v>
      </c>
      <c r="H62" s="7">
        <f>VLOOKUP(Data[[#This Row],[Product]],products[#All],2,0)</f>
        <v>8.7899999999999991</v>
      </c>
      <c r="I62" s="4">
        <f>Data[[#This Row],[Cost Per Unit]]*Data[[#This Row],[Units]]</f>
        <v>342.80999999999995</v>
      </c>
      <c r="J62" s="4">
        <f>Data[[#This Row],[Amount]]-Data[[#This Row],[Cost]]</f>
        <v>15841.19</v>
      </c>
      <c r="K62" s="4"/>
    </row>
    <row r="63" spans="3:11" x14ac:dyDescent="0.3">
      <c r="C63" t="s">
        <v>6</v>
      </c>
      <c r="D63" t="s">
        <v>36</v>
      </c>
      <c r="E63" t="s">
        <v>21</v>
      </c>
      <c r="F63" s="4">
        <v>497</v>
      </c>
      <c r="G63" s="5">
        <v>63</v>
      </c>
      <c r="H63" s="7">
        <f>VLOOKUP(Data[[#This Row],[Product]],products[#All],2,0)</f>
        <v>9</v>
      </c>
      <c r="I63" s="4">
        <f>Data[[#This Row],[Cost Per Unit]]*Data[[#This Row],[Units]]</f>
        <v>567</v>
      </c>
      <c r="J63" s="4">
        <f>Data[[#This Row],[Amount]]-Data[[#This Row],[Cost]]</f>
        <v>-70</v>
      </c>
      <c r="K63" s="4"/>
    </row>
    <row r="64" spans="3:11" x14ac:dyDescent="0.3">
      <c r="C64" t="s">
        <v>2</v>
      </c>
      <c r="D64" t="s">
        <v>36</v>
      </c>
      <c r="E64" t="s">
        <v>29</v>
      </c>
      <c r="F64" s="4">
        <v>8211</v>
      </c>
      <c r="G64" s="5">
        <v>75</v>
      </c>
      <c r="H64" s="7">
        <f>VLOOKUP(Data[[#This Row],[Product]],products[#All],2,0)</f>
        <v>7.16</v>
      </c>
      <c r="I64" s="4">
        <f>Data[[#This Row],[Cost Per Unit]]*Data[[#This Row],[Units]]</f>
        <v>537</v>
      </c>
      <c r="J64" s="4">
        <f>Data[[#This Row],[Amount]]-Data[[#This Row],[Cost]]</f>
        <v>7674</v>
      </c>
      <c r="K64" s="4"/>
    </row>
    <row r="65" spans="3:11" x14ac:dyDescent="0.3">
      <c r="C65" t="s">
        <v>2</v>
      </c>
      <c r="D65" t="s">
        <v>38</v>
      </c>
      <c r="E65" t="s">
        <v>28</v>
      </c>
      <c r="F65" s="4">
        <v>6580</v>
      </c>
      <c r="G65" s="5">
        <v>183</v>
      </c>
      <c r="H65" s="7">
        <f>VLOOKUP(Data[[#This Row],[Product]],products[#All],2,0)</f>
        <v>10.38</v>
      </c>
      <c r="I65" s="4">
        <f>Data[[#This Row],[Cost Per Unit]]*Data[[#This Row],[Units]]</f>
        <v>1899.5400000000002</v>
      </c>
      <c r="J65" s="4">
        <f>Data[[#This Row],[Amount]]-Data[[#This Row],[Cost]]</f>
        <v>4680.46</v>
      </c>
      <c r="K65" s="4"/>
    </row>
    <row r="66" spans="3:11" x14ac:dyDescent="0.3">
      <c r="C66" t="s">
        <v>41</v>
      </c>
      <c r="D66" t="s">
        <v>35</v>
      </c>
      <c r="E66" t="s">
        <v>13</v>
      </c>
      <c r="F66" s="4">
        <v>4760</v>
      </c>
      <c r="G66" s="5">
        <v>69</v>
      </c>
      <c r="H66" s="7">
        <f>VLOOKUP(Data[[#This Row],[Product]],products[#All],2,0)</f>
        <v>9.33</v>
      </c>
      <c r="I66" s="4">
        <f>Data[[#This Row],[Cost Per Unit]]*Data[[#This Row],[Units]]</f>
        <v>643.77</v>
      </c>
      <c r="J66" s="4">
        <f>Data[[#This Row],[Amount]]-Data[[#This Row],[Cost]]</f>
        <v>4116.2299999999996</v>
      </c>
      <c r="K66" s="4"/>
    </row>
    <row r="67" spans="3:11" x14ac:dyDescent="0.3">
      <c r="C67" t="s">
        <v>40</v>
      </c>
      <c r="D67" t="s">
        <v>36</v>
      </c>
      <c r="E67" t="s">
        <v>25</v>
      </c>
      <c r="F67" s="4">
        <v>5439</v>
      </c>
      <c r="G67" s="5">
        <v>30</v>
      </c>
      <c r="H67" s="7">
        <f>VLOOKUP(Data[[#This Row],[Product]],products[#All],2,0)</f>
        <v>13.15</v>
      </c>
      <c r="I67" s="4">
        <f>Data[[#This Row],[Cost Per Unit]]*Data[[#This Row],[Units]]</f>
        <v>394.5</v>
      </c>
      <c r="J67" s="4">
        <f>Data[[#This Row],[Amount]]-Data[[#This Row],[Cost]]</f>
        <v>5044.5</v>
      </c>
      <c r="K67" s="4"/>
    </row>
    <row r="68" spans="3:11" x14ac:dyDescent="0.3">
      <c r="C68" t="s">
        <v>41</v>
      </c>
      <c r="D68" t="s">
        <v>34</v>
      </c>
      <c r="E68" t="s">
        <v>17</v>
      </c>
      <c r="F68" s="4">
        <v>1463</v>
      </c>
      <c r="G68" s="5">
        <v>39</v>
      </c>
      <c r="H68" s="7">
        <f>VLOOKUP(Data[[#This Row],[Product]],products[#All],2,0)</f>
        <v>3.11</v>
      </c>
      <c r="I68" s="4">
        <f>Data[[#This Row],[Cost Per Unit]]*Data[[#This Row],[Units]]</f>
        <v>121.28999999999999</v>
      </c>
      <c r="J68" s="4">
        <f>Data[[#This Row],[Amount]]-Data[[#This Row],[Cost]]</f>
        <v>1341.71</v>
      </c>
      <c r="K68" s="4"/>
    </row>
    <row r="69" spans="3:11" x14ac:dyDescent="0.3">
      <c r="C69" t="s">
        <v>3</v>
      </c>
      <c r="D69" t="s">
        <v>34</v>
      </c>
      <c r="E69" t="s">
        <v>32</v>
      </c>
      <c r="F69" s="4">
        <v>7777</v>
      </c>
      <c r="G69" s="5">
        <v>504</v>
      </c>
      <c r="H69" s="7">
        <f>VLOOKUP(Data[[#This Row],[Product]],products[#All],2,0)</f>
        <v>8.65</v>
      </c>
      <c r="I69" s="4">
        <f>Data[[#This Row],[Cost Per Unit]]*Data[[#This Row],[Units]]</f>
        <v>4359.6000000000004</v>
      </c>
      <c r="J69" s="4">
        <f>Data[[#This Row],[Amount]]-Data[[#This Row],[Cost]]</f>
        <v>3417.3999999999996</v>
      </c>
      <c r="K69" s="4"/>
    </row>
    <row r="70" spans="3:11" x14ac:dyDescent="0.3">
      <c r="C70" t="s">
        <v>9</v>
      </c>
      <c r="D70" t="s">
        <v>37</v>
      </c>
      <c r="E70" t="s">
        <v>29</v>
      </c>
      <c r="F70" s="4">
        <v>1085</v>
      </c>
      <c r="G70" s="5">
        <v>273</v>
      </c>
      <c r="H70" s="7">
        <f>VLOOKUP(Data[[#This Row],[Product]],products[#All],2,0)</f>
        <v>7.16</v>
      </c>
      <c r="I70" s="4">
        <f>Data[[#This Row],[Cost Per Unit]]*Data[[#This Row],[Units]]</f>
        <v>1954.68</v>
      </c>
      <c r="J70" s="4">
        <f>Data[[#This Row],[Amount]]-Data[[#This Row],[Cost]]</f>
        <v>-869.68000000000006</v>
      </c>
      <c r="K70" s="4"/>
    </row>
    <row r="71" spans="3:11" x14ac:dyDescent="0.3">
      <c r="C71" t="s">
        <v>5</v>
      </c>
      <c r="D71" t="s">
        <v>37</v>
      </c>
      <c r="E71" t="s">
        <v>31</v>
      </c>
      <c r="F71" s="4">
        <v>182</v>
      </c>
      <c r="G71" s="5">
        <v>48</v>
      </c>
      <c r="H71" s="7">
        <f>VLOOKUP(Data[[#This Row],[Product]],products[#All],2,0)</f>
        <v>5.79</v>
      </c>
      <c r="I71" s="4">
        <f>Data[[#This Row],[Cost Per Unit]]*Data[[#This Row],[Units]]</f>
        <v>277.92</v>
      </c>
      <c r="J71" s="4">
        <f>Data[[#This Row],[Amount]]-Data[[#This Row],[Cost]]</f>
        <v>-95.920000000000016</v>
      </c>
      <c r="K71" s="4"/>
    </row>
    <row r="72" spans="3:11" x14ac:dyDescent="0.3">
      <c r="C72" t="s">
        <v>6</v>
      </c>
      <c r="D72" t="s">
        <v>34</v>
      </c>
      <c r="E72" t="s">
        <v>27</v>
      </c>
      <c r="F72" s="4">
        <v>4242</v>
      </c>
      <c r="G72" s="5">
        <v>207</v>
      </c>
      <c r="H72" s="7">
        <f>VLOOKUP(Data[[#This Row],[Product]],products[#All],2,0)</f>
        <v>16.73</v>
      </c>
      <c r="I72" s="4">
        <f>Data[[#This Row],[Cost Per Unit]]*Data[[#This Row],[Units]]</f>
        <v>3463.11</v>
      </c>
      <c r="J72" s="4">
        <f>Data[[#This Row],[Amount]]-Data[[#This Row],[Cost]]</f>
        <v>778.88999999999987</v>
      </c>
      <c r="K72" s="4"/>
    </row>
    <row r="73" spans="3:11" x14ac:dyDescent="0.3">
      <c r="C73" t="s">
        <v>6</v>
      </c>
      <c r="D73" t="s">
        <v>36</v>
      </c>
      <c r="E73" t="s">
        <v>32</v>
      </c>
      <c r="F73" s="4">
        <v>6118</v>
      </c>
      <c r="G73" s="5">
        <v>9</v>
      </c>
      <c r="H73" s="7">
        <f>VLOOKUP(Data[[#This Row],[Product]],products[#All],2,0)</f>
        <v>8.65</v>
      </c>
      <c r="I73" s="4">
        <f>Data[[#This Row],[Cost Per Unit]]*Data[[#This Row],[Units]]</f>
        <v>77.850000000000009</v>
      </c>
      <c r="J73" s="4">
        <f>Data[[#This Row],[Amount]]-Data[[#This Row],[Cost]]</f>
        <v>6040.15</v>
      </c>
      <c r="K73" s="4"/>
    </row>
    <row r="74" spans="3:11" x14ac:dyDescent="0.3">
      <c r="C74" t="s">
        <v>10</v>
      </c>
      <c r="D74" t="s">
        <v>36</v>
      </c>
      <c r="E74" t="s">
        <v>23</v>
      </c>
      <c r="F74" s="4">
        <v>2317</v>
      </c>
      <c r="G74" s="5">
        <v>261</v>
      </c>
      <c r="H74" s="7">
        <f>VLOOKUP(Data[[#This Row],[Product]],products[#All],2,0)</f>
        <v>6.49</v>
      </c>
      <c r="I74" s="4">
        <f>Data[[#This Row],[Cost Per Unit]]*Data[[#This Row],[Units]]</f>
        <v>1693.89</v>
      </c>
      <c r="J74" s="4">
        <f>Data[[#This Row],[Amount]]-Data[[#This Row],[Cost]]</f>
        <v>623.1099999999999</v>
      </c>
      <c r="K74" s="4"/>
    </row>
    <row r="75" spans="3:11" x14ac:dyDescent="0.3">
      <c r="C75" t="s">
        <v>6</v>
      </c>
      <c r="D75" t="s">
        <v>38</v>
      </c>
      <c r="E75" t="s">
        <v>16</v>
      </c>
      <c r="F75" s="4">
        <v>938</v>
      </c>
      <c r="G75" s="5">
        <v>6</v>
      </c>
      <c r="H75" s="7">
        <f>VLOOKUP(Data[[#This Row],[Product]],products[#All],2,0)</f>
        <v>8.7899999999999991</v>
      </c>
      <c r="I75" s="4">
        <f>Data[[#This Row],[Cost Per Unit]]*Data[[#This Row],[Units]]</f>
        <v>52.739999999999995</v>
      </c>
      <c r="J75" s="4">
        <f>Data[[#This Row],[Amount]]-Data[[#This Row],[Cost]]</f>
        <v>885.26</v>
      </c>
      <c r="K75" s="4"/>
    </row>
    <row r="76" spans="3:11" x14ac:dyDescent="0.3">
      <c r="C76" t="s">
        <v>8</v>
      </c>
      <c r="D76" t="s">
        <v>37</v>
      </c>
      <c r="E76" t="s">
        <v>15</v>
      </c>
      <c r="F76" s="4">
        <v>9709</v>
      </c>
      <c r="G76" s="5">
        <v>30</v>
      </c>
      <c r="H76" s="7">
        <f>VLOOKUP(Data[[#This Row],[Product]],products[#All],2,0)</f>
        <v>11.73</v>
      </c>
      <c r="I76" s="4">
        <f>Data[[#This Row],[Cost Per Unit]]*Data[[#This Row],[Units]]</f>
        <v>351.90000000000003</v>
      </c>
      <c r="J76" s="4">
        <f>Data[[#This Row],[Amount]]-Data[[#This Row],[Cost]]</f>
        <v>9357.1</v>
      </c>
      <c r="K76" s="4"/>
    </row>
    <row r="77" spans="3:11" x14ac:dyDescent="0.3">
      <c r="C77" t="s">
        <v>7</v>
      </c>
      <c r="D77" t="s">
        <v>34</v>
      </c>
      <c r="E77" t="s">
        <v>20</v>
      </c>
      <c r="F77" s="4">
        <v>2205</v>
      </c>
      <c r="G77" s="5">
        <v>138</v>
      </c>
      <c r="H77" s="7">
        <f>VLOOKUP(Data[[#This Row],[Product]],products[#All],2,0)</f>
        <v>10.62</v>
      </c>
      <c r="I77" s="4">
        <f>Data[[#This Row],[Cost Per Unit]]*Data[[#This Row],[Units]]</f>
        <v>1465.56</v>
      </c>
      <c r="J77" s="4">
        <f>Data[[#This Row],[Amount]]-Data[[#This Row],[Cost]]</f>
        <v>739.44</v>
      </c>
      <c r="K77" s="4"/>
    </row>
    <row r="78" spans="3:11" x14ac:dyDescent="0.3">
      <c r="C78" t="s">
        <v>7</v>
      </c>
      <c r="D78" t="s">
        <v>37</v>
      </c>
      <c r="E78" t="s">
        <v>17</v>
      </c>
      <c r="F78" s="4">
        <v>4487</v>
      </c>
      <c r="G78" s="5">
        <v>111</v>
      </c>
      <c r="H78" s="7">
        <f>VLOOKUP(Data[[#This Row],[Product]],products[#All],2,0)</f>
        <v>3.11</v>
      </c>
      <c r="I78" s="4">
        <f>Data[[#This Row],[Cost Per Unit]]*Data[[#This Row],[Units]]</f>
        <v>345.21</v>
      </c>
      <c r="J78" s="4">
        <f>Data[[#This Row],[Amount]]-Data[[#This Row],[Cost]]</f>
        <v>4141.79</v>
      </c>
      <c r="K78" s="4"/>
    </row>
    <row r="79" spans="3:11" x14ac:dyDescent="0.3">
      <c r="C79" t="s">
        <v>5</v>
      </c>
      <c r="D79" t="s">
        <v>35</v>
      </c>
      <c r="E79" t="s">
        <v>18</v>
      </c>
      <c r="F79" s="4">
        <v>2415</v>
      </c>
      <c r="G79" s="5">
        <v>15</v>
      </c>
      <c r="H79" s="7">
        <f>VLOOKUP(Data[[#This Row],[Product]],products[#All],2,0)</f>
        <v>6.47</v>
      </c>
      <c r="I79" s="4">
        <f>Data[[#This Row],[Cost Per Unit]]*Data[[#This Row],[Units]]</f>
        <v>97.05</v>
      </c>
      <c r="J79" s="4">
        <f>Data[[#This Row],[Amount]]-Data[[#This Row],[Cost]]</f>
        <v>2317.9499999999998</v>
      </c>
      <c r="K79" s="4"/>
    </row>
    <row r="80" spans="3:11" x14ac:dyDescent="0.3">
      <c r="C80" t="s">
        <v>40</v>
      </c>
      <c r="D80" t="s">
        <v>34</v>
      </c>
      <c r="E80" t="s">
        <v>19</v>
      </c>
      <c r="F80" s="4">
        <v>4018</v>
      </c>
      <c r="G80" s="5">
        <v>162</v>
      </c>
      <c r="H80" s="7">
        <f>VLOOKUP(Data[[#This Row],[Product]],products[#All],2,0)</f>
        <v>7.64</v>
      </c>
      <c r="I80" s="4">
        <f>Data[[#This Row],[Cost Per Unit]]*Data[[#This Row],[Units]]</f>
        <v>1237.6799999999998</v>
      </c>
      <c r="J80" s="4">
        <f>Data[[#This Row],[Amount]]-Data[[#This Row],[Cost]]</f>
        <v>2780.32</v>
      </c>
      <c r="K80" s="4"/>
    </row>
    <row r="81" spans="3:11" x14ac:dyDescent="0.3">
      <c r="C81" t="s">
        <v>5</v>
      </c>
      <c r="D81" t="s">
        <v>34</v>
      </c>
      <c r="E81" t="s">
        <v>19</v>
      </c>
      <c r="F81" s="4">
        <v>861</v>
      </c>
      <c r="G81" s="5">
        <v>195</v>
      </c>
      <c r="H81" s="7">
        <f>VLOOKUP(Data[[#This Row],[Product]],products[#All],2,0)</f>
        <v>7.64</v>
      </c>
      <c r="I81" s="4">
        <f>Data[[#This Row],[Cost Per Unit]]*Data[[#This Row],[Units]]</f>
        <v>1489.8</v>
      </c>
      <c r="J81" s="4">
        <f>Data[[#This Row],[Amount]]-Data[[#This Row],[Cost]]</f>
        <v>-628.79999999999995</v>
      </c>
      <c r="K81" s="4"/>
    </row>
    <row r="82" spans="3:11" x14ac:dyDescent="0.3">
      <c r="C82" t="s">
        <v>10</v>
      </c>
      <c r="D82" t="s">
        <v>38</v>
      </c>
      <c r="E82" t="s">
        <v>14</v>
      </c>
      <c r="F82" s="4">
        <v>5586</v>
      </c>
      <c r="G82" s="5">
        <v>525</v>
      </c>
      <c r="H82" s="7">
        <f>VLOOKUP(Data[[#This Row],[Product]],products[#All],2,0)</f>
        <v>11.7</v>
      </c>
      <c r="I82" s="4">
        <f>Data[[#This Row],[Cost Per Unit]]*Data[[#This Row],[Units]]</f>
        <v>6142.5</v>
      </c>
      <c r="J82" s="4">
        <f>Data[[#This Row],[Amount]]-Data[[#This Row],[Cost]]</f>
        <v>-556.5</v>
      </c>
      <c r="K82" s="4"/>
    </row>
    <row r="83" spans="3:11" x14ac:dyDescent="0.3">
      <c r="C83" t="s">
        <v>7</v>
      </c>
      <c r="D83" t="s">
        <v>34</v>
      </c>
      <c r="E83" t="s">
        <v>33</v>
      </c>
      <c r="F83" s="4">
        <v>2226</v>
      </c>
      <c r="G83" s="5">
        <v>48</v>
      </c>
      <c r="H83" s="7">
        <f>VLOOKUP(Data[[#This Row],[Product]],products[#All],2,0)</f>
        <v>12.37</v>
      </c>
      <c r="I83" s="4">
        <f>Data[[#This Row],[Cost Per Unit]]*Data[[#This Row],[Units]]</f>
        <v>593.76</v>
      </c>
      <c r="J83" s="4">
        <f>Data[[#This Row],[Amount]]-Data[[#This Row],[Cost]]</f>
        <v>1632.24</v>
      </c>
      <c r="K83" s="4"/>
    </row>
    <row r="84" spans="3:11" x14ac:dyDescent="0.3">
      <c r="C84" t="s">
        <v>9</v>
      </c>
      <c r="D84" t="s">
        <v>34</v>
      </c>
      <c r="E84" t="s">
        <v>28</v>
      </c>
      <c r="F84" s="4">
        <v>14329</v>
      </c>
      <c r="G84" s="5">
        <v>150</v>
      </c>
      <c r="H84" s="7">
        <f>VLOOKUP(Data[[#This Row],[Product]],products[#All],2,0)</f>
        <v>10.38</v>
      </c>
      <c r="I84" s="4">
        <f>Data[[#This Row],[Cost Per Unit]]*Data[[#This Row],[Units]]</f>
        <v>1557.0000000000002</v>
      </c>
      <c r="J84" s="4">
        <f>Data[[#This Row],[Amount]]-Data[[#This Row],[Cost]]</f>
        <v>12772</v>
      </c>
      <c r="K84" s="4"/>
    </row>
    <row r="85" spans="3:11" x14ac:dyDescent="0.3">
      <c r="C85" t="s">
        <v>9</v>
      </c>
      <c r="D85" t="s">
        <v>34</v>
      </c>
      <c r="E85" t="s">
        <v>20</v>
      </c>
      <c r="F85" s="4">
        <v>8463</v>
      </c>
      <c r="G85" s="5">
        <v>492</v>
      </c>
      <c r="H85" s="7">
        <f>VLOOKUP(Data[[#This Row],[Product]],products[#All],2,0)</f>
        <v>10.62</v>
      </c>
      <c r="I85" s="4">
        <f>Data[[#This Row],[Cost Per Unit]]*Data[[#This Row],[Units]]</f>
        <v>5225.04</v>
      </c>
      <c r="J85" s="4">
        <f>Data[[#This Row],[Amount]]-Data[[#This Row],[Cost]]</f>
        <v>3237.96</v>
      </c>
      <c r="K85" s="4"/>
    </row>
    <row r="86" spans="3:11" x14ac:dyDescent="0.3">
      <c r="C86" t="s">
        <v>5</v>
      </c>
      <c r="D86" t="s">
        <v>34</v>
      </c>
      <c r="E86" t="s">
        <v>29</v>
      </c>
      <c r="F86" s="4">
        <v>2891</v>
      </c>
      <c r="G86" s="5">
        <v>102</v>
      </c>
      <c r="H86" s="7">
        <f>VLOOKUP(Data[[#This Row],[Product]],products[#All],2,0)</f>
        <v>7.16</v>
      </c>
      <c r="I86" s="4">
        <f>Data[[#This Row],[Cost Per Unit]]*Data[[#This Row],[Units]]</f>
        <v>730.32</v>
      </c>
      <c r="J86" s="4">
        <f>Data[[#This Row],[Amount]]-Data[[#This Row],[Cost]]</f>
        <v>2160.6799999999998</v>
      </c>
      <c r="K86" s="4"/>
    </row>
    <row r="87" spans="3:11" x14ac:dyDescent="0.3">
      <c r="C87" t="s">
        <v>3</v>
      </c>
      <c r="D87" t="s">
        <v>36</v>
      </c>
      <c r="E87" t="s">
        <v>23</v>
      </c>
      <c r="F87" s="4">
        <v>3773</v>
      </c>
      <c r="G87" s="5">
        <v>165</v>
      </c>
      <c r="H87" s="7">
        <f>VLOOKUP(Data[[#This Row],[Product]],products[#All],2,0)</f>
        <v>6.49</v>
      </c>
      <c r="I87" s="4">
        <f>Data[[#This Row],[Cost Per Unit]]*Data[[#This Row],[Units]]</f>
        <v>1070.8500000000001</v>
      </c>
      <c r="J87" s="4">
        <f>Data[[#This Row],[Amount]]-Data[[#This Row],[Cost]]</f>
        <v>2702.1499999999996</v>
      </c>
      <c r="K87" s="4"/>
    </row>
    <row r="88" spans="3:11" x14ac:dyDescent="0.3">
      <c r="C88" t="s">
        <v>41</v>
      </c>
      <c r="D88" t="s">
        <v>36</v>
      </c>
      <c r="E88" t="s">
        <v>28</v>
      </c>
      <c r="F88" s="4">
        <v>854</v>
      </c>
      <c r="G88" s="5">
        <v>309</v>
      </c>
      <c r="H88" s="7">
        <f>VLOOKUP(Data[[#This Row],[Product]],products[#All],2,0)</f>
        <v>10.38</v>
      </c>
      <c r="I88" s="4">
        <f>Data[[#This Row],[Cost Per Unit]]*Data[[#This Row],[Units]]</f>
        <v>3207.42</v>
      </c>
      <c r="J88" s="4">
        <f>Data[[#This Row],[Amount]]-Data[[#This Row],[Cost]]</f>
        <v>-2353.42</v>
      </c>
      <c r="K88" s="4"/>
    </row>
    <row r="89" spans="3:11" x14ac:dyDescent="0.3">
      <c r="C89" t="s">
        <v>6</v>
      </c>
      <c r="D89" t="s">
        <v>36</v>
      </c>
      <c r="E89" t="s">
        <v>17</v>
      </c>
      <c r="F89" s="4">
        <v>4970</v>
      </c>
      <c r="G89" s="5">
        <v>156</v>
      </c>
      <c r="H89" s="7">
        <f>VLOOKUP(Data[[#This Row],[Product]],products[#All],2,0)</f>
        <v>3.11</v>
      </c>
      <c r="I89" s="4">
        <f>Data[[#This Row],[Cost Per Unit]]*Data[[#This Row],[Units]]</f>
        <v>485.15999999999997</v>
      </c>
      <c r="J89" s="4">
        <f>Data[[#This Row],[Amount]]-Data[[#This Row],[Cost]]</f>
        <v>4484.84</v>
      </c>
      <c r="K89" s="4"/>
    </row>
    <row r="90" spans="3:11" x14ac:dyDescent="0.3">
      <c r="C90" t="s">
        <v>9</v>
      </c>
      <c r="D90" t="s">
        <v>35</v>
      </c>
      <c r="E90" t="s">
        <v>26</v>
      </c>
      <c r="F90" s="4">
        <v>98</v>
      </c>
      <c r="G90" s="5">
        <v>159</v>
      </c>
      <c r="H90" s="7">
        <f>VLOOKUP(Data[[#This Row],[Product]],products[#All],2,0)</f>
        <v>5.6</v>
      </c>
      <c r="I90" s="4">
        <f>Data[[#This Row],[Cost Per Unit]]*Data[[#This Row],[Units]]</f>
        <v>890.4</v>
      </c>
      <c r="J90" s="4">
        <f>Data[[#This Row],[Amount]]-Data[[#This Row],[Cost]]</f>
        <v>-792.4</v>
      </c>
      <c r="K90" s="4"/>
    </row>
    <row r="91" spans="3:11" x14ac:dyDescent="0.3">
      <c r="C91" t="s">
        <v>5</v>
      </c>
      <c r="D91" t="s">
        <v>35</v>
      </c>
      <c r="E91" t="s">
        <v>15</v>
      </c>
      <c r="F91" s="4">
        <v>13391</v>
      </c>
      <c r="G91" s="5">
        <v>201</v>
      </c>
      <c r="H91" s="7">
        <f>VLOOKUP(Data[[#This Row],[Product]],products[#All],2,0)</f>
        <v>11.73</v>
      </c>
      <c r="I91" s="4">
        <f>Data[[#This Row],[Cost Per Unit]]*Data[[#This Row],[Units]]</f>
        <v>2357.73</v>
      </c>
      <c r="J91" s="4">
        <f>Data[[#This Row],[Amount]]-Data[[#This Row],[Cost]]</f>
        <v>11033.27</v>
      </c>
      <c r="K91" s="4"/>
    </row>
    <row r="92" spans="3:11" x14ac:dyDescent="0.3">
      <c r="C92" t="s">
        <v>8</v>
      </c>
      <c r="D92" t="s">
        <v>39</v>
      </c>
      <c r="E92" t="s">
        <v>31</v>
      </c>
      <c r="F92" s="4">
        <v>8890</v>
      </c>
      <c r="G92" s="5">
        <v>210</v>
      </c>
      <c r="H92" s="7">
        <f>VLOOKUP(Data[[#This Row],[Product]],products[#All],2,0)</f>
        <v>5.79</v>
      </c>
      <c r="I92" s="4">
        <f>Data[[#This Row],[Cost Per Unit]]*Data[[#This Row],[Units]]</f>
        <v>1215.9000000000001</v>
      </c>
      <c r="J92" s="4">
        <f>Data[[#This Row],[Amount]]-Data[[#This Row],[Cost]]</f>
        <v>7674.1</v>
      </c>
      <c r="K92" s="4"/>
    </row>
    <row r="93" spans="3:11" x14ac:dyDescent="0.3">
      <c r="C93" t="s">
        <v>2</v>
      </c>
      <c r="D93" t="s">
        <v>38</v>
      </c>
      <c r="E93" t="s">
        <v>13</v>
      </c>
      <c r="F93" s="4">
        <v>56</v>
      </c>
      <c r="G93" s="5">
        <v>51</v>
      </c>
      <c r="H93" s="7">
        <f>VLOOKUP(Data[[#This Row],[Product]],products[#All],2,0)</f>
        <v>9.33</v>
      </c>
      <c r="I93" s="4">
        <f>Data[[#This Row],[Cost Per Unit]]*Data[[#This Row],[Units]]</f>
        <v>475.83</v>
      </c>
      <c r="J93" s="4">
        <f>Data[[#This Row],[Amount]]-Data[[#This Row],[Cost]]</f>
        <v>-419.83</v>
      </c>
      <c r="K93" s="4"/>
    </row>
    <row r="94" spans="3:11" x14ac:dyDescent="0.3">
      <c r="C94" t="s">
        <v>3</v>
      </c>
      <c r="D94" t="s">
        <v>36</v>
      </c>
      <c r="E94" t="s">
        <v>25</v>
      </c>
      <c r="F94" s="4">
        <v>3339</v>
      </c>
      <c r="G94" s="5">
        <v>39</v>
      </c>
      <c r="H94" s="7">
        <f>VLOOKUP(Data[[#This Row],[Product]],products[#All],2,0)</f>
        <v>13.15</v>
      </c>
      <c r="I94" s="4">
        <f>Data[[#This Row],[Cost Per Unit]]*Data[[#This Row],[Units]]</f>
        <v>512.85</v>
      </c>
      <c r="J94" s="4">
        <f>Data[[#This Row],[Amount]]-Data[[#This Row],[Cost]]</f>
        <v>2826.15</v>
      </c>
      <c r="K94" s="4"/>
    </row>
    <row r="95" spans="3:11" x14ac:dyDescent="0.3">
      <c r="C95" t="s">
        <v>10</v>
      </c>
      <c r="D95" t="s">
        <v>35</v>
      </c>
      <c r="E95" t="s">
        <v>18</v>
      </c>
      <c r="F95" s="4">
        <v>3808</v>
      </c>
      <c r="G95" s="5">
        <v>279</v>
      </c>
      <c r="H95" s="7">
        <f>VLOOKUP(Data[[#This Row],[Product]],products[#All],2,0)</f>
        <v>6.47</v>
      </c>
      <c r="I95" s="4">
        <f>Data[[#This Row],[Cost Per Unit]]*Data[[#This Row],[Units]]</f>
        <v>1805.1299999999999</v>
      </c>
      <c r="J95" s="4">
        <f>Data[[#This Row],[Amount]]-Data[[#This Row],[Cost]]</f>
        <v>2002.8700000000001</v>
      </c>
      <c r="K95" s="4"/>
    </row>
    <row r="96" spans="3:11" x14ac:dyDescent="0.3">
      <c r="C96" t="s">
        <v>10</v>
      </c>
      <c r="D96" t="s">
        <v>38</v>
      </c>
      <c r="E96" t="s">
        <v>13</v>
      </c>
      <c r="F96" s="4">
        <v>63</v>
      </c>
      <c r="G96" s="5">
        <v>123</v>
      </c>
      <c r="H96" s="7">
        <f>VLOOKUP(Data[[#This Row],[Product]],products[#All],2,0)</f>
        <v>9.33</v>
      </c>
      <c r="I96" s="4">
        <f>Data[[#This Row],[Cost Per Unit]]*Data[[#This Row],[Units]]</f>
        <v>1147.5899999999999</v>
      </c>
      <c r="J96" s="4">
        <f>Data[[#This Row],[Amount]]-Data[[#This Row],[Cost]]</f>
        <v>-1084.5899999999999</v>
      </c>
      <c r="K96" s="4"/>
    </row>
    <row r="97" spans="3:11" x14ac:dyDescent="0.3">
      <c r="C97" t="s">
        <v>2</v>
      </c>
      <c r="D97" t="s">
        <v>39</v>
      </c>
      <c r="E97" t="s">
        <v>27</v>
      </c>
      <c r="F97" s="4">
        <v>7812</v>
      </c>
      <c r="G97" s="5">
        <v>81</v>
      </c>
      <c r="H97" s="7">
        <f>VLOOKUP(Data[[#This Row],[Product]],products[#All],2,0)</f>
        <v>16.73</v>
      </c>
      <c r="I97" s="4">
        <f>Data[[#This Row],[Cost Per Unit]]*Data[[#This Row],[Units]]</f>
        <v>1355.13</v>
      </c>
      <c r="J97" s="4">
        <f>Data[[#This Row],[Amount]]-Data[[#This Row],[Cost]]</f>
        <v>6456.87</v>
      </c>
      <c r="K97" s="4"/>
    </row>
    <row r="98" spans="3:11" x14ac:dyDescent="0.3">
      <c r="C98" t="s">
        <v>40</v>
      </c>
      <c r="D98" t="s">
        <v>37</v>
      </c>
      <c r="E98" t="s">
        <v>19</v>
      </c>
      <c r="F98" s="4">
        <v>7693</v>
      </c>
      <c r="G98" s="5">
        <v>21</v>
      </c>
      <c r="H98" s="7">
        <f>VLOOKUP(Data[[#This Row],[Product]],products[#All],2,0)</f>
        <v>7.64</v>
      </c>
      <c r="I98" s="4">
        <f>Data[[#This Row],[Cost Per Unit]]*Data[[#This Row],[Units]]</f>
        <v>160.44</v>
      </c>
      <c r="J98" s="4">
        <f>Data[[#This Row],[Amount]]-Data[[#This Row],[Cost]]</f>
        <v>7532.56</v>
      </c>
      <c r="K98" s="4"/>
    </row>
    <row r="99" spans="3:11" x14ac:dyDescent="0.3">
      <c r="C99" t="s">
        <v>3</v>
      </c>
      <c r="D99" t="s">
        <v>36</v>
      </c>
      <c r="E99" t="s">
        <v>28</v>
      </c>
      <c r="F99" s="4">
        <v>973</v>
      </c>
      <c r="G99" s="5">
        <v>162</v>
      </c>
      <c r="H99" s="7">
        <f>VLOOKUP(Data[[#This Row],[Product]],products[#All],2,0)</f>
        <v>10.38</v>
      </c>
      <c r="I99" s="4">
        <f>Data[[#This Row],[Cost Per Unit]]*Data[[#This Row],[Units]]</f>
        <v>1681.5600000000002</v>
      </c>
      <c r="J99" s="4">
        <f>Data[[#This Row],[Amount]]-Data[[#This Row],[Cost]]</f>
        <v>-708.56000000000017</v>
      </c>
      <c r="K99" s="4"/>
    </row>
    <row r="100" spans="3:11" x14ac:dyDescent="0.3">
      <c r="C100" t="s">
        <v>10</v>
      </c>
      <c r="D100" t="s">
        <v>35</v>
      </c>
      <c r="E100" t="s">
        <v>21</v>
      </c>
      <c r="F100" s="4">
        <v>567</v>
      </c>
      <c r="G100" s="5">
        <v>228</v>
      </c>
      <c r="H100" s="7">
        <f>VLOOKUP(Data[[#This Row],[Product]],products[#All],2,0)</f>
        <v>9</v>
      </c>
      <c r="I100" s="4">
        <f>Data[[#This Row],[Cost Per Unit]]*Data[[#This Row],[Units]]</f>
        <v>2052</v>
      </c>
      <c r="J100" s="4">
        <f>Data[[#This Row],[Amount]]-Data[[#This Row],[Cost]]</f>
        <v>-1485</v>
      </c>
      <c r="K100" s="4"/>
    </row>
    <row r="101" spans="3:11" x14ac:dyDescent="0.3">
      <c r="C101" t="s">
        <v>10</v>
      </c>
      <c r="D101" t="s">
        <v>36</v>
      </c>
      <c r="E101" t="s">
        <v>29</v>
      </c>
      <c r="F101" s="4">
        <v>2471</v>
      </c>
      <c r="G101" s="5">
        <v>342</v>
      </c>
      <c r="H101" s="7">
        <f>VLOOKUP(Data[[#This Row],[Product]],products[#All],2,0)</f>
        <v>7.16</v>
      </c>
      <c r="I101" s="4">
        <f>Data[[#This Row],[Cost Per Unit]]*Data[[#This Row],[Units]]</f>
        <v>2448.7200000000003</v>
      </c>
      <c r="J101" s="4">
        <f>Data[[#This Row],[Amount]]-Data[[#This Row],[Cost]]</f>
        <v>22.279999999999745</v>
      </c>
      <c r="K101" s="4"/>
    </row>
    <row r="102" spans="3:11" x14ac:dyDescent="0.3">
      <c r="C102" t="s">
        <v>5</v>
      </c>
      <c r="D102" t="s">
        <v>38</v>
      </c>
      <c r="E102" t="s">
        <v>13</v>
      </c>
      <c r="F102" s="4">
        <v>7189</v>
      </c>
      <c r="G102" s="5">
        <v>54</v>
      </c>
      <c r="H102" s="7">
        <f>VLOOKUP(Data[[#This Row],[Product]],products[#All],2,0)</f>
        <v>9.33</v>
      </c>
      <c r="I102" s="4">
        <f>Data[[#This Row],[Cost Per Unit]]*Data[[#This Row],[Units]]</f>
        <v>503.82</v>
      </c>
      <c r="J102" s="4">
        <f>Data[[#This Row],[Amount]]-Data[[#This Row],[Cost]]</f>
        <v>6685.18</v>
      </c>
      <c r="K102" s="4"/>
    </row>
    <row r="103" spans="3:11" x14ac:dyDescent="0.3">
      <c r="C103" t="s">
        <v>41</v>
      </c>
      <c r="D103" t="s">
        <v>35</v>
      </c>
      <c r="E103" t="s">
        <v>28</v>
      </c>
      <c r="F103" s="4">
        <v>7455</v>
      </c>
      <c r="G103" s="5">
        <v>216</v>
      </c>
      <c r="H103" s="7">
        <f>VLOOKUP(Data[[#This Row],[Product]],products[#All],2,0)</f>
        <v>10.38</v>
      </c>
      <c r="I103" s="4">
        <f>Data[[#This Row],[Cost Per Unit]]*Data[[#This Row],[Units]]</f>
        <v>2242.0800000000004</v>
      </c>
      <c r="J103" s="4">
        <f>Data[[#This Row],[Amount]]-Data[[#This Row],[Cost]]</f>
        <v>5212.92</v>
      </c>
      <c r="K103" s="4"/>
    </row>
    <row r="104" spans="3:11" x14ac:dyDescent="0.3">
      <c r="C104" t="s">
        <v>3</v>
      </c>
      <c r="D104" t="s">
        <v>34</v>
      </c>
      <c r="E104" t="s">
        <v>26</v>
      </c>
      <c r="F104" s="4">
        <v>3108</v>
      </c>
      <c r="G104" s="5">
        <v>54</v>
      </c>
      <c r="H104" s="7">
        <f>VLOOKUP(Data[[#This Row],[Product]],products[#All],2,0)</f>
        <v>5.6</v>
      </c>
      <c r="I104" s="4">
        <f>Data[[#This Row],[Cost Per Unit]]*Data[[#This Row],[Units]]</f>
        <v>302.39999999999998</v>
      </c>
      <c r="J104" s="4">
        <f>Data[[#This Row],[Amount]]-Data[[#This Row],[Cost]]</f>
        <v>2805.6</v>
      </c>
      <c r="K104" s="4"/>
    </row>
    <row r="105" spans="3:11" x14ac:dyDescent="0.3">
      <c r="C105" t="s">
        <v>6</v>
      </c>
      <c r="D105" t="s">
        <v>38</v>
      </c>
      <c r="E105" t="s">
        <v>25</v>
      </c>
      <c r="F105" s="4">
        <v>469</v>
      </c>
      <c r="G105" s="5">
        <v>75</v>
      </c>
      <c r="H105" s="7">
        <f>VLOOKUP(Data[[#This Row],[Product]],products[#All],2,0)</f>
        <v>13.15</v>
      </c>
      <c r="I105" s="4">
        <f>Data[[#This Row],[Cost Per Unit]]*Data[[#This Row],[Units]]</f>
        <v>986.25</v>
      </c>
      <c r="J105" s="4">
        <f>Data[[#This Row],[Amount]]-Data[[#This Row],[Cost]]</f>
        <v>-517.25</v>
      </c>
      <c r="K105" s="4"/>
    </row>
    <row r="106" spans="3:11" x14ac:dyDescent="0.3">
      <c r="C106" t="s">
        <v>9</v>
      </c>
      <c r="D106" t="s">
        <v>37</v>
      </c>
      <c r="E106" t="s">
        <v>23</v>
      </c>
      <c r="F106" s="4">
        <v>2737</v>
      </c>
      <c r="G106" s="5">
        <v>93</v>
      </c>
      <c r="H106" s="7">
        <f>VLOOKUP(Data[[#This Row],[Product]],products[#All],2,0)</f>
        <v>6.49</v>
      </c>
      <c r="I106" s="4">
        <f>Data[[#This Row],[Cost Per Unit]]*Data[[#This Row],[Units]]</f>
        <v>603.57000000000005</v>
      </c>
      <c r="J106" s="4">
        <f>Data[[#This Row],[Amount]]-Data[[#This Row],[Cost]]</f>
        <v>2133.4299999999998</v>
      </c>
      <c r="K106" s="4"/>
    </row>
    <row r="107" spans="3:11" x14ac:dyDescent="0.3">
      <c r="C107" t="s">
        <v>9</v>
      </c>
      <c r="D107" t="s">
        <v>37</v>
      </c>
      <c r="E107" t="s">
        <v>25</v>
      </c>
      <c r="F107" s="4">
        <v>4305</v>
      </c>
      <c r="G107" s="5">
        <v>156</v>
      </c>
      <c r="H107" s="7">
        <f>VLOOKUP(Data[[#This Row],[Product]],products[#All],2,0)</f>
        <v>13.15</v>
      </c>
      <c r="I107" s="4">
        <f>Data[[#This Row],[Cost Per Unit]]*Data[[#This Row],[Units]]</f>
        <v>2051.4</v>
      </c>
      <c r="J107" s="4">
        <f>Data[[#This Row],[Amount]]-Data[[#This Row],[Cost]]</f>
        <v>2253.6</v>
      </c>
      <c r="K107" s="4"/>
    </row>
    <row r="108" spans="3:11" x14ac:dyDescent="0.3">
      <c r="C108" t="s">
        <v>9</v>
      </c>
      <c r="D108" t="s">
        <v>38</v>
      </c>
      <c r="E108" t="s">
        <v>17</v>
      </c>
      <c r="F108" s="4">
        <v>2408</v>
      </c>
      <c r="G108" s="5">
        <v>9</v>
      </c>
      <c r="H108" s="7">
        <f>VLOOKUP(Data[[#This Row],[Product]],products[#All],2,0)</f>
        <v>3.11</v>
      </c>
      <c r="I108" s="4">
        <f>Data[[#This Row],[Cost Per Unit]]*Data[[#This Row],[Units]]</f>
        <v>27.99</v>
      </c>
      <c r="J108" s="4">
        <f>Data[[#This Row],[Amount]]-Data[[#This Row],[Cost]]</f>
        <v>2380.0100000000002</v>
      </c>
      <c r="K108" s="4"/>
    </row>
    <row r="109" spans="3:11" x14ac:dyDescent="0.3">
      <c r="C109" t="s">
        <v>3</v>
      </c>
      <c r="D109" t="s">
        <v>36</v>
      </c>
      <c r="E109" t="s">
        <v>19</v>
      </c>
      <c r="F109" s="4">
        <v>1281</v>
      </c>
      <c r="G109" s="5">
        <v>18</v>
      </c>
      <c r="H109" s="7">
        <f>VLOOKUP(Data[[#This Row],[Product]],products[#All],2,0)</f>
        <v>7.64</v>
      </c>
      <c r="I109" s="4">
        <f>Data[[#This Row],[Cost Per Unit]]*Data[[#This Row],[Units]]</f>
        <v>137.51999999999998</v>
      </c>
      <c r="J109" s="4">
        <f>Data[[#This Row],[Amount]]-Data[[#This Row],[Cost]]</f>
        <v>1143.48</v>
      </c>
      <c r="K109" s="4"/>
    </row>
    <row r="110" spans="3:11" x14ac:dyDescent="0.3">
      <c r="C110" t="s">
        <v>40</v>
      </c>
      <c r="D110" t="s">
        <v>35</v>
      </c>
      <c r="E110" t="s">
        <v>32</v>
      </c>
      <c r="F110" s="4">
        <v>12348</v>
      </c>
      <c r="G110" s="5">
        <v>234</v>
      </c>
      <c r="H110" s="7">
        <f>VLOOKUP(Data[[#This Row],[Product]],products[#All],2,0)</f>
        <v>8.65</v>
      </c>
      <c r="I110" s="4">
        <f>Data[[#This Row],[Cost Per Unit]]*Data[[#This Row],[Units]]</f>
        <v>2024.1000000000001</v>
      </c>
      <c r="J110" s="4">
        <f>Data[[#This Row],[Amount]]-Data[[#This Row],[Cost]]</f>
        <v>10323.9</v>
      </c>
      <c r="K110" s="4"/>
    </row>
    <row r="111" spans="3:11" x14ac:dyDescent="0.3">
      <c r="C111" t="s">
        <v>3</v>
      </c>
      <c r="D111" t="s">
        <v>34</v>
      </c>
      <c r="E111" t="s">
        <v>28</v>
      </c>
      <c r="F111" s="4">
        <v>3689</v>
      </c>
      <c r="G111" s="5">
        <v>312</v>
      </c>
      <c r="H111" s="7">
        <f>VLOOKUP(Data[[#This Row],[Product]],products[#All],2,0)</f>
        <v>10.38</v>
      </c>
      <c r="I111" s="4">
        <f>Data[[#This Row],[Cost Per Unit]]*Data[[#This Row],[Units]]</f>
        <v>3238.5600000000004</v>
      </c>
      <c r="J111" s="4">
        <f>Data[[#This Row],[Amount]]-Data[[#This Row],[Cost]]</f>
        <v>450.4399999999996</v>
      </c>
      <c r="K111" s="4"/>
    </row>
    <row r="112" spans="3:11" x14ac:dyDescent="0.3">
      <c r="C112" t="s">
        <v>7</v>
      </c>
      <c r="D112" t="s">
        <v>36</v>
      </c>
      <c r="E112" t="s">
        <v>19</v>
      </c>
      <c r="F112" s="4">
        <v>2870</v>
      </c>
      <c r="G112" s="5">
        <v>300</v>
      </c>
      <c r="H112" s="7">
        <f>VLOOKUP(Data[[#This Row],[Product]],products[#All],2,0)</f>
        <v>7.64</v>
      </c>
      <c r="I112" s="4">
        <f>Data[[#This Row],[Cost Per Unit]]*Data[[#This Row],[Units]]</f>
        <v>2292</v>
      </c>
      <c r="J112" s="4">
        <f>Data[[#This Row],[Amount]]-Data[[#This Row],[Cost]]</f>
        <v>578</v>
      </c>
      <c r="K112" s="4"/>
    </row>
    <row r="113" spans="3:11" x14ac:dyDescent="0.3">
      <c r="C113" t="s">
        <v>2</v>
      </c>
      <c r="D113" t="s">
        <v>36</v>
      </c>
      <c r="E113" t="s">
        <v>27</v>
      </c>
      <c r="F113" s="4">
        <v>798</v>
      </c>
      <c r="G113" s="5">
        <v>519</v>
      </c>
      <c r="H113" s="7">
        <f>VLOOKUP(Data[[#This Row],[Product]],products[#All],2,0)</f>
        <v>16.73</v>
      </c>
      <c r="I113" s="4">
        <f>Data[[#This Row],[Cost Per Unit]]*Data[[#This Row],[Units]]</f>
        <v>8682.8700000000008</v>
      </c>
      <c r="J113" s="4">
        <f>Data[[#This Row],[Amount]]-Data[[#This Row],[Cost]]</f>
        <v>-7884.8700000000008</v>
      </c>
      <c r="K113" s="4"/>
    </row>
    <row r="114" spans="3:11" x14ac:dyDescent="0.3">
      <c r="C114" t="s">
        <v>41</v>
      </c>
      <c r="D114" t="s">
        <v>37</v>
      </c>
      <c r="E114" t="s">
        <v>21</v>
      </c>
      <c r="F114" s="4">
        <v>2933</v>
      </c>
      <c r="G114" s="5">
        <v>9</v>
      </c>
      <c r="H114" s="7">
        <f>VLOOKUP(Data[[#This Row],[Product]],products[#All],2,0)</f>
        <v>9</v>
      </c>
      <c r="I114" s="4">
        <f>Data[[#This Row],[Cost Per Unit]]*Data[[#This Row],[Units]]</f>
        <v>81</v>
      </c>
      <c r="J114" s="4">
        <f>Data[[#This Row],[Amount]]-Data[[#This Row],[Cost]]</f>
        <v>2852</v>
      </c>
      <c r="K114" s="4"/>
    </row>
    <row r="115" spans="3:11" x14ac:dyDescent="0.3">
      <c r="C115" t="s">
        <v>5</v>
      </c>
      <c r="D115" t="s">
        <v>35</v>
      </c>
      <c r="E115" t="s">
        <v>4</v>
      </c>
      <c r="F115" s="4">
        <v>2744</v>
      </c>
      <c r="G115" s="5">
        <v>9</v>
      </c>
      <c r="H115" s="7">
        <f>VLOOKUP(Data[[#This Row],[Product]],products[#All],2,0)</f>
        <v>11.88</v>
      </c>
      <c r="I115" s="4">
        <f>Data[[#This Row],[Cost Per Unit]]*Data[[#This Row],[Units]]</f>
        <v>106.92</v>
      </c>
      <c r="J115" s="4">
        <f>Data[[#This Row],[Amount]]-Data[[#This Row],[Cost]]</f>
        <v>2637.08</v>
      </c>
      <c r="K115" s="4"/>
    </row>
    <row r="116" spans="3:11" x14ac:dyDescent="0.3">
      <c r="C116" t="s">
        <v>40</v>
      </c>
      <c r="D116" t="s">
        <v>36</v>
      </c>
      <c r="E116" t="s">
        <v>33</v>
      </c>
      <c r="F116" s="4">
        <v>9772</v>
      </c>
      <c r="G116" s="5">
        <v>90</v>
      </c>
      <c r="H116" s="7">
        <f>VLOOKUP(Data[[#This Row],[Product]],products[#All],2,0)</f>
        <v>12.37</v>
      </c>
      <c r="I116" s="4">
        <f>Data[[#This Row],[Cost Per Unit]]*Data[[#This Row],[Units]]</f>
        <v>1113.3</v>
      </c>
      <c r="J116" s="4">
        <f>Data[[#This Row],[Amount]]-Data[[#This Row],[Cost]]</f>
        <v>8658.7000000000007</v>
      </c>
      <c r="K116" s="4"/>
    </row>
    <row r="117" spans="3:11" x14ac:dyDescent="0.3">
      <c r="C117" t="s">
        <v>7</v>
      </c>
      <c r="D117" t="s">
        <v>34</v>
      </c>
      <c r="E117" t="s">
        <v>25</v>
      </c>
      <c r="F117" s="4">
        <v>1568</v>
      </c>
      <c r="G117" s="5">
        <v>96</v>
      </c>
      <c r="H117" s="7">
        <f>VLOOKUP(Data[[#This Row],[Product]],products[#All],2,0)</f>
        <v>13.15</v>
      </c>
      <c r="I117" s="4">
        <f>Data[[#This Row],[Cost Per Unit]]*Data[[#This Row],[Units]]</f>
        <v>1262.4000000000001</v>
      </c>
      <c r="J117" s="4">
        <f>Data[[#This Row],[Amount]]-Data[[#This Row],[Cost]]</f>
        <v>305.59999999999991</v>
      </c>
      <c r="K117" s="4"/>
    </row>
    <row r="118" spans="3:11" x14ac:dyDescent="0.3">
      <c r="C118" t="s">
        <v>2</v>
      </c>
      <c r="D118" t="s">
        <v>36</v>
      </c>
      <c r="E118" t="s">
        <v>16</v>
      </c>
      <c r="F118" s="4">
        <v>11417</v>
      </c>
      <c r="G118" s="5">
        <v>21</v>
      </c>
      <c r="H118" s="7">
        <f>VLOOKUP(Data[[#This Row],[Product]],products[#All],2,0)</f>
        <v>8.7899999999999991</v>
      </c>
      <c r="I118" s="4">
        <f>Data[[#This Row],[Cost Per Unit]]*Data[[#This Row],[Units]]</f>
        <v>184.58999999999997</v>
      </c>
      <c r="J118" s="4">
        <f>Data[[#This Row],[Amount]]-Data[[#This Row],[Cost]]</f>
        <v>11232.41</v>
      </c>
      <c r="K118" s="4"/>
    </row>
    <row r="119" spans="3:11" x14ac:dyDescent="0.3">
      <c r="C119" t="s">
        <v>40</v>
      </c>
      <c r="D119" t="s">
        <v>34</v>
      </c>
      <c r="E119" t="s">
        <v>26</v>
      </c>
      <c r="F119" s="4">
        <v>6748</v>
      </c>
      <c r="G119" s="5">
        <v>48</v>
      </c>
      <c r="H119" s="7">
        <f>VLOOKUP(Data[[#This Row],[Product]],products[#All],2,0)</f>
        <v>5.6</v>
      </c>
      <c r="I119" s="4">
        <f>Data[[#This Row],[Cost Per Unit]]*Data[[#This Row],[Units]]</f>
        <v>268.79999999999995</v>
      </c>
      <c r="J119" s="4">
        <f>Data[[#This Row],[Amount]]-Data[[#This Row],[Cost]]</f>
        <v>6479.2</v>
      </c>
      <c r="K119" s="4"/>
    </row>
    <row r="120" spans="3:11" x14ac:dyDescent="0.3">
      <c r="C120" t="s">
        <v>10</v>
      </c>
      <c r="D120" t="s">
        <v>36</v>
      </c>
      <c r="E120" t="s">
        <v>27</v>
      </c>
      <c r="F120" s="4">
        <v>1407</v>
      </c>
      <c r="G120" s="5">
        <v>72</v>
      </c>
      <c r="H120" s="7">
        <f>VLOOKUP(Data[[#This Row],[Product]],products[#All],2,0)</f>
        <v>16.73</v>
      </c>
      <c r="I120" s="4">
        <f>Data[[#This Row],[Cost Per Unit]]*Data[[#This Row],[Units]]</f>
        <v>1204.56</v>
      </c>
      <c r="J120" s="4">
        <f>Data[[#This Row],[Amount]]-Data[[#This Row],[Cost]]</f>
        <v>202.44000000000005</v>
      </c>
      <c r="K120" s="4"/>
    </row>
    <row r="121" spans="3:11" x14ac:dyDescent="0.3">
      <c r="C121" t="s">
        <v>8</v>
      </c>
      <c r="D121" t="s">
        <v>35</v>
      </c>
      <c r="E121" t="s">
        <v>29</v>
      </c>
      <c r="F121" s="4">
        <v>2023</v>
      </c>
      <c r="G121" s="5">
        <v>168</v>
      </c>
      <c r="H121" s="7">
        <f>VLOOKUP(Data[[#This Row],[Product]],products[#All],2,0)</f>
        <v>7.16</v>
      </c>
      <c r="I121" s="4">
        <f>Data[[#This Row],[Cost Per Unit]]*Data[[#This Row],[Units]]</f>
        <v>1202.8800000000001</v>
      </c>
      <c r="J121" s="4">
        <f>Data[[#This Row],[Amount]]-Data[[#This Row],[Cost]]</f>
        <v>820.11999999999989</v>
      </c>
      <c r="K121" s="4"/>
    </row>
    <row r="122" spans="3:11" x14ac:dyDescent="0.3">
      <c r="C122" t="s">
        <v>5</v>
      </c>
      <c r="D122" t="s">
        <v>39</v>
      </c>
      <c r="E122" t="s">
        <v>26</v>
      </c>
      <c r="F122" s="4">
        <v>5236</v>
      </c>
      <c r="G122" s="5">
        <v>51</v>
      </c>
      <c r="H122" s="7">
        <f>VLOOKUP(Data[[#This Row],[Product]],products[#All],2,0)</f>
        <v>5.6</v>
      </c>
      <c r="I122" s="4">
        <f>Data[[#This Row],[Cost Per Unit]]*Data[[#This Row],[Units]]</f>
        <v>285.59999999999997</v>
      </c>
      <c r="J122" s="4">
        <f>Data[[#This Row],[Amount]]-Data[[#This Row],[Cost]]</f>
        <v>4950.3999999999996</v>
      </c>
      <c r="K122" s="4"/>
    </row>
    <row r="123" spans="3:11" x14ac:dyDescent="0.3">
      <c r="C123" t="s">
        <v>41</v>
      </c>
      <c r="D123" t="s">
        <v>36</v>
      </c>
      <c r="E123" t="s">
        <v>19</v>
      </c>
      <c r="F123" s="4">
        <v>1925</v>
      </c>
      <c r="G123" s="5">
        <v>192</v>
      </c>
      <c r="H123" s="7">
        <f>VLOOKUP(Data[[#This Row],[Product]],products[#All],2,0)</f>
        <v>7.64</v>
      </c>
      <c r="I123" s="4">
        <f>Data[[#This Row],[Cost Per Unit]]*Data[[#This Row],[Units]]</f>
        <v>1466.8799999999999</v>
      </c>
      <c r="J123" s="4">
        <f>Data[[#This Row],[Amount]]-Data[[#This Row],[Cost]]</f>
        <v>458.12000000000012</v>
      </c>
      <c r="K123" s="4"/>
    </row>
    <row r="124" spans="3:11" x14ac:dyDescent="0.3">
      <c r="C124" t="s">
        <v>7</v>
      </c>
      <c r="D124" t="s">
        <v>37</v>
      </c>
      <c r="E124" t="s">
        <v>14</v>
      </c>
      <c r="F124" s="4">
        <v>6608</v>
      </c>
      <c r="G124" s="5">
        <v>225</v>
      </c>
      <c r="H124" s="7">
        <f>VLOOKUP(Data[[#This Row],[Product]],products[#All],2,0)</f>
        <v>11.7</v>
      </c>
      <c r="I124" s="4">
        <f>Data[[#This Row],[Cost Per Unit]]*Data[[#This Row],[Units]]</f>
        <v>2632.5</v>
      </c>
      <c r="J124" s="4">
        <f>Data[[#This Row],[Amount]]-Data[[#This Row],[Cost]]</f>
        <v>3975.5</v>
      </c>
      <c r="K124" s="4"/>
    </row>
    <row r="125" spans="3:11" x14ac:dyDescent="0.3">
      <c r="C125" t="s">
        <v>6</v>
      </c>
      <c r="D125" t="s">
        <v>34</v>
      </c>
      <c r="E125" t="s">
        <v>26</v>
      </c>
      <c r="F125" s="4">
        <v>8008</v>
      </c>
      <c r="G125" s="5">
        <v>456</v>
      </c>
      <c r="H125" s="7">
        <f>VLOOKUP(Data[[#This Row],[Product]],products[#All],2,0)</f>
        <v>5.6</v>
      </c>
      <c r="I125" s="4">
        <f>Data[[#This Row],[Cost Per Unit]]*Data[[#This Row],[Units]]</f>
        <v>2553.6</v>
      </c>
      <c r="J125" s="4">
        <f>Data[[#This Row],[Amount]]-Data[[#This Row],[Cost]]</f>
        <v>5454.4</v>
      </c>
      <c r="K125" s="4"/>
    </row>
    <row r="126" spans="3:11" x14ac:dyDescent="0.3">
      <c r="C126" t="s">
        <v>10</v>
      </c>
      <c r="D126" t="s">
        <v>34</v>
      </c>
      <c r="E126" t="s">
        <v>25</v>
      </c>
      <c r="F126" s="4">
        <v>1428</v>
      </c>
      <c r="G126" s="5">
        <v>93</v>
      </c>
      <c r="H126" s="7">
        <f>VLOOKUP(Data[[#This Row],[Product]],products[#All],2,0)</f>
        <v>13.15</v>
      </c>
      <c r="I126" s="4">
        <f>Data[[#This Row],[Cost Per Unit]]*Data[[#This Row],[Units]]</f>
        <v>1222.95</v>
      </c>
      <c r="J126" s="4">
        <f>Data[[#This Row],[Amount]]-Data[[#This Row],[Cost]]</f>
        <v>205.04999999999995</v>
      </c>
      <c r="K126" s="4"/>
    </row>
    <row r="127" spans="3:11" x14ac:dyDescent="0.3">
      <c r="C127" t="s">
        <v>6</v>
      </c>
      <c r="D127" t="s">
        <v>34</v>
      </c>
      <c r="E127" t="s">
        <v>4</v>
      </c>
      <c r="F127" s="4">
        <v>525</v>
      </c>
      <c r="G127" s="5">
        <v>48</v>
      </c>
      <c r="H127" s="7">
        <f>VLOOKUP(Data[[#This Row],[Product]],products[#All],2,0)</f>
        <v>11.88</v>
      </c>
      <c r="I127" s="4">
        <f>Data[[#This Row],[Cost Per Unit]]*Data[[#This Row],[Units]]</f>
        <v>570.24</v>
      </c>
      <c r="J127" s="4">
        <f>Data[[#This Row],[Amount]]-Data[[#This Row],[Cost]]</f>
        <v>-45.240000000000009</v>
      </c>
      <c r="K127" s="4"/>
    </row>
    <row r="128" spans="3:11" x14ac:dyDescent="0.3">
      <c r="C128" t="s">
        <v>6</v>
      </c>
      <c r="D128" t="s">
        <v>37</v>
      </c>
      <c r="E128" t="s">
        <v>18</v>
      </c>
      <c r="F128" s="4">
        <v>1505</v>
      </c>
      <c r="G128" s="5">
        <v>102</v>
      </c>
      <c r="H128" s="7">
        <f>VLOOKUP(Data[[#This Row],[Product]],products[#All],2,0)</f>
        <v>6.47</v>
      </c>
      <c r="I128" s="4">
        <f>Data[[#This Row],[Cost Per Unit]]*Data[[#This Row],[Units]]</f>
        <v>659.93999999999994</v>
      </c>
      <c r="J128" s="4">
        <f>Data[[#This Row],[Amount]]-Data[[#This Row],[Cost]]</f>
        <v>845.06000000000006</v>
      </c>
      <c r="K128" s="4"/>
    </row>
    <row r="129" spans="3:11" x14ac:dyDescent="0.3">
      <c r="C129" t="s">
        <v>7</v>
      </c>
      <c r="D129" t="s">
        <v>35</v>
      </c>
      <c r="E129" t="s">
        <v>30</v>
      </c>
      <c r="F129" s="4">
        <v>6755</v>
      </c>
      <c r="G129" s="5">
        <v>252</v>
      </c>
      <c r="H129" s="7">
        <f>VLOOKUP(Data[[#This Row],[Product]],products[#All],2,0)</f>
        <v>14.49</v>
      </c>
      <c r="I129" s="4">
        <f>Data[[#This Row],[Cost Per Unit]]*Data[[#This Row],[Units]]</f>
        <v>3651.48</v>
      </c>
      <c r="J129" s="4">
        <f>Data[[#This Row],[Amount]]-Data[[#This Row],[Cost]]</f>
        <v>3103.52</v>
      </c>
      <c r="K129" s="4"/>
    </row>
    <row r="130" spans="3:11" x14ac:dyDescent="0.3">
      <c r="C130" t="s">
        <v>2</v>
      </c>
      <c r="D130" t="s">
        <v>37</v>
      </c>
      <c r="E130" t="s">
        <v>18</v>
      </c>
      <c r="F130" s="4">
        <v>11571</v>
      </c>
      <c r="G130" s="5">
        <v>138</v>
      </c>
      <c r="H130" s="7">
        <f>VLOOKUP(Data[[#This Row],[Product]],products[#All],2,0)</f>
        <v>6.47</v>
      </c>
      <c r="I130" s="4">
        <f>Data[[#This Row],[Cost Per Unit]]*Data[[#This Row],[Units]]</f>
        <v>892.86</v>
      </c>
      <c r="J130" s="4">
        <f>Data[[#This Row],[Amount]]-Data[[#This Row],[Cost]]</f>
        <v>10678.14</v>
      </c>
      <c r="K130" s="4"/>
    </row>
    <row r="131" spans="3:11" x14ac:dyDescent="0.3">
      <c r="C131" t="s">
        <v>40</v>
      </c>
      <c r="D131" t="s">
        <v>38</v>
      </c>
      <c r="E131" t="s">
        <v>25</v>
      </c>
      <c r="F131" s="4">
        <v>2541</v>
      </c>
      <c r="G131" s="5">
        <v>90</v>
      </c>
      <c r="H131" s="7">
        <f>VLOOKUP(Data[[#This Row],[Product]],products[#All],2,0)</f>
        <v>13.15</v>
      </c>
      <c r="I131" s="4">
        <f>Data[[#This Row],[Cost Per Unit]]*Data[[#This Row],[Units]]</f>
        <v>1183.5</v>
      </c>
      <c r="J131" s="4">
        <f>Data[[#This Row],[Amount]]-Data[[#This Row],[Cost]]</f>
        <v>1357.5</v>
      </c>
      <c r="K131" s="4"/>
    </row>
    <row r="132" spans="3:11" x14ac:dyDescent="0.3">
      <c r="C132" t="s">
        <v>41</v>
      </c>
      <c r="D132" t="s">
        <v>37</v>
      </c>
      <c r="E132" t="s">
        <v>30</v>
      </c>
      <c r="F132" s="4">
        <v>1526</v>
      </c>
      <c r="G132" s="5">
        <v>240</v>
      </c>
      <c r="H132" s="7">
        <f>VLOOKUP(Data[[#This Row],[Product]],products[#All],2,0)</f>
        <v>14.49</v>
      </c>
      <c r="I132" s="4">
        <f>Data[[#This Row],[Cost Per Unit]]*Data[[#This Row],[Units]]</f>
        <v>3477.6</v>
      </c>
      <c r="J132" s="4">
        <f>Data[[#This Row],[Amount]]-Data[[#This Row],[Cost]]</f>
        <v>-1951.6</v>
      </c>
      <c r="K132" s="4"/>
    </row>
    <row r="133" spans="3:11" x14ac:dyDescent="0.3">
      <c r="C133" t="s">
        <v>40</v>
      </c>
      <c r="D133" t="s">
        <v>38</v>
      </c>
      <c r="E133" t="s">
        <v>4</v>
      </c>
      <c r="F133" s="4">
        <v>6125</v>
      </c>
      <c r="G133" s="5">
        <v>102</v>
      </c>
      <c r="H133" s="7">
        <f>VLOOKUP(Data[[#This Row],[Product]],products[#All],2,0)</f>
        <v>11.88</v>
      </c>
      <c r="I133" s="4">
        <f>Data[[#This Row],[Cost Per Unit]]*Data[[#This Row],[Units]]</f>
        <v>1211.76</v>
      </c>
      <c r="J133" s="4">
        <f>Data[[#This Row],[Amount]]-Data[[#This Row],[Cost]]</f>
        <v>4913.24</v>
      </c>
      <c r="K133" s="4"/>
    </row>
    <row r="134" spans="3:11" x14ac:dyDescent="0.3">
      <c r="C134" t="s">
        <v>41</v>
      </c>
      <c r="D134" t="s">
        <v>35</v>
      </c>
      <c r="E134" t="s">
        <v>27</v>
      </c>
      <c r="F134" s="4">
        <v>847</v>
      </c>
      <c r="G134" s="5">
        <v>129</v>
      </c>
      <c r="H134" s="7">
        <f>VLOOKUP(Data[[#This Row],[Product]],products[#All],2,0)</f>
        <v>16.73</v>
      </c>
      <c r="I134" s="4">
        <f>Data[[#This Row],[Cost Per Unit]]*Data[[#This Row],[Units]]</f>
        <v>2158.17</v>
      </c>
      <c r="J134" s="4">
        <f>Data[[#This Row],[Amount]]-Data[[#This Row],[Cost]]</f>
        <v>-1311.17</v>
      </c>
      <c r="K134" s="4"/>
    </row>
    <row r="135" spans="3:11" x14ac:dyDescent="0.3">
      <c r="C135" t="s">
        <v>8</v>
      </c>
      <c r="D135" t="s">
        <v>35</v>
      </c>
      <c r="E135" t="s">
        <v>27</v>
      </c>
      <c r="F135" s="4">
        <v>4753</v>
      </c>
      <c r="G135" s="5">
        <v>300</v>
      </c>
      <c r="H135" s="7">
        <f>VLOOKUP(Data[[#This Row],[Product]],products[#All],2,0)</f>
        <v>16.73</v>
      </c>
      <c r="I135" s="4">
        <f>Data[[#This Row],[Cost Per Unit]]*Data[[#This Row],[Units]]</f>
        <v>5019</v>
      </c>
      <c r="J135" s="4">
        <f>Data[[#This Row],[Amount]]-Data[[#This Row],[Cost]]</f>
        <v>-266</v>
      </c>
      <c r="K135" s="4"/>
    </row>
    <row r="136" spans="3:11" x14ac:dyDescent="0.3">
      <c r="C136" t="s">
        <v>6</v>
      </c>
      <c r="D136" t="s">
        <v>38</v>
      </c>
      <c r="E136" t="s">
        <v>33</v>
      </c>
      <c r="F136" s="4">
        <v>959</v>
      </c>
      <c r="G136" s="5">
        <v>135</v>
      </c>
      <c r="H136" s="7">
        <f>VLOOKUP(Data[[#This Row],[Product]],products[#All],2,0)</f>
        <v>12.37</v>
      </c>
      <c r="I136" s="4">
        <f>Data[[#This Row],[Cost Per Unit]]*Data[[#This Row],[Units]]</f>
        <v>1669.9499999999998</v>
      </c>
      <c r="J136" s="4">
        <f>Data[[#This Row],[Amount]]-Data[[#This Row],[Cost]]</f>
        <v>-710.94999999999982</v>
      </c>
      <c r="K136" s="4"/>
    </row>
    <row r="137" spans="3:11" x14ac:dyDescent="0.3">
      <c r="C137" t="s">
        <v>7</v>
      </c>
      <c r="D137" t="s">
        <v>35</v>
      </c>
      <c r="E137" t="s">
        <v>24</v>
      </c>
      <c r="F137" s="4">
        <v>2793</v>
      </c>
      <c r="G137" s="5">
        <v>114</v>
      </c>
      <c r="H137" s="7">
        <f>VLOOKUP(Data[[#This Row],[Product]],products[#All],2,0)</f>
        <v>4.97</v>
      </c>
      <c r="I137" s="4">
        <f>Data[[#This Row],[Cost Per Unit]]*Data[[#This Row],[Units]]</f>
        <v>566.57999999999993</v>
      </c>
      <c r="J137" s="4">
        <f>Data[[#This Row],[Amount]]-Data[[#This Row],[Cost]]</f>
        <v>2226.42</v>
      </c>
      <c r="K137" s="4"/>
    </row>
    <row r="138" spans="3:11" x14ac:dyDescent="0.3">
      <c r="C138" t="s">
        <v>7</v>
      </c>
      <c r="D138" t="s">
        <v>35</v>
      </c>
      <c r="E138" t="s">
        <v>14</v>
      </c>
      <c r="F138" s="4">
        <v>4606</v>
      </c>
      <c r="G138" s="5">
        <v>63</v>
      </c>
      <c r="H138" s="7">
        <f>VLOOKUP(Data[[#This Row],[Product]],products[#All],2,0)</f>
        <v>11.7</v>
      </c>
      <c r="I138" s="4">
        <f>Data[[#This Row],[Cost Per Unit]]*Data[[#This Row],[Units]]</f>
        <v>737.09999999999991</v>
      </c>
      <c r="J138" s="4">
        <f>Data[[#This Row],[Amount]]-Data[[#This Row],[Cost]]</f>
        <v>3868.9</v>
      </c>
      <c r="K138" s="4"/>
    </row>
    <row r="139" spans="3:11" x14ac:dyDescent="0.3">
      <c r="C139" t="s">
        <v>7</v>
      </c>
      <c r="D139" t="s">
        <v>36</v>
      </c>
      <c r="E139" t="s">
        <v>29</v>
      </c>
      <c r="F139" s="4">
        <v>5551</v>
      </c>
      <c r="G139" s="5">
        <v>252</v>
      </c>
      <c r="H139" s="7">
        <f>VLOOKUP(Data[[#This Row],[Product]],products[#All],2,0)</f>
        <v>7.16</v>
      </c>
      <c r="I139" s="4">
        <f>Data[[#This Row],[Cost Per Unit]]*Data[[#This Row],[Units]]</f>
        <v>1804.32</v>
      </c>
      <c r="J139" s="4">
        <f>Data[[#This Row],[Amount]]-Data[[#This Row],[Cost]]</f>
        <v>3746.6800000000003</v>
      </c>
      <c r="K139" s="4"/>
    </row>
    <row r="140" spans="3:11" x14ac:dyDescent="0.3">
      <c r="C140" t="s">
        <v>10</v>
      </c>
      <c r="D140" t="s">
        <v>36</v>
      </c>
      <c r="E140" t="s">
        <v>32</v>
      </c>
      <c r="F140" s="4">
        <v>6657</v>
      </c>
      <c r="G140" s="5">
        <v>303</v>
      </c>
      <c r="H140" s="7">
        <f>VLOOKUP(Data[[#This Row],[Product]],products[#All],2,0)</f>
        <v>8.65</v>
      </c>
      <c r="I140" s="4">
        <f>Data[[#This Row],[Cost Per Unit]]*Data[[#This Row],[Units]]</f>
        <v>2620.9500000000003</v>
      </c>
      <c r="J140" s="4">
        <f>Data[[#This Row],[Amount]]-Data[[#This Row],[Cost]]</f>
        <v>4036.0499999999997</v>
      </c>
      <c r="K140" s="4"/>
    </row>
    <row r="141" spans="3:11" x14ac:dyDescent="0.3">
      <c r="C141" t="s">
        <v>7</v>
      </c>
      <c r="D141" t="s">
        <v>39</v>
      </c>
      <c r="E141" t="s">
        <v>17</v>
      </c>
      <c r="F141" s="4">
        <v>4438</v>
      </c>
      <c r="G141" s="5">
        <v>246</v>
      </c>
      <c r="H141" s="7">
        <f>VLOOKUP(Data[[#This Row],[Product]],products[#All],2,0)</f>
        <v>3.11</v>
      </c>
      <c r="I141" s="4">
        <f>Data[[#This Row],[Cost Per Unit]]*Data[[#This Row],[Units]]</f>
        <v>765.06</v>
      </c>
      <c r="J141" s="4">
        <f>Data[[#This Row],[Amount]]-Data[[#This Row],[Cost]]</f>
        <v>3672.94</v>
      </c>
      <c r="K141" s="4"/>
    </row>
    <row r="142" spans="3:11" x14ac:dyDescent="0.3">
      <c r="C142" t="s">
        <v>8</v>
      </c>
      <c r="D142" t="s">
        <v>38</v>
      </c>
      <c r="E142" t="s">
        <v>22</v>
      </c>
      <c r="F142" s="4">
        <v>168</v>
      </c>
      <c r="G142" s="5">
        <v>84</v>
      </c>
      <c r="H142" s="7">
        <f>VLOOKUP(Data[[#This Row],[Product]],products[#All],2,0)</f>
        <v>9.77</v>
      </c>
      <c r="I142" s="4">
        <f>Data[[#This Row],[Cost Per Unit]]*Data[[#This Row],[Units]]</f>
        <v>820.68</v>
      </c>
      <c r="J142" s="4">
        <f>Data[[#This Row],[Amount]]-Data[[#This Row],[Cost]]</f>
        <v>-652.67999999999995</v>
      </c>
      <c r="K142" s="4"/>
    </row>
    <row r="143" spans="3:11" x14ac:dyDescent="0.3">
      <c r="C143" t="s">
        <v>7</v>
      </c>
      <c r="D143" t="s">
        <v>34</v>
      </c>
      <c r="E143" t="s">
        <v>17</v>
      </c>
      <c r="F143" s="4">
        <v>7777</v>
      </c>
      <c r="G143" s="5">
        <v>39</v>
      </c>
      <c r="H143" s="7">
        <f>VLOOKUP(Data[[#This Row],[Product]],products[#All],2,0)</f>
        <v>3.11</v>
      </c>
      <c r="I143" s="4">
        <f>Data[[#This Row],[Cost Per Unit]]*Data[[#This Row],[Units]]</f>
        <v>121.28999999999999</v>
      </c>
      <c r="J143" s="4">
        <f>Data[[#This Row],[Amount]]-Data[[#This Row],[Cost]]</f>
        <v>7655.71</v>
      </c>
      <c r="K143" s="4"/>
    </row>
    <row r="144" spans="3:11" x14ac:dyDescent="0.3">
      <c r="C144" t="s">
        <v>5</v>
      </c>
      <c r="D144" t="s">
        <v>36</v>
      </c>
      <c r="E144" t="s">
        <v>17</v>
      </c>
      <c r="F144" s="4">
        <v>3339</v>
      </c>
      <c r="G144" s="5">
        <v>348</v>
      </c>
      <c r="H144" s="7">
        <f>VLOOKUP(Data[[#This Row],[Product]],products[#All],2,0)</f>
        <v>3.11</v>
      </c>
      <c r="I144" s="4">
        <f>Data[[#This Row],[Cost Per Unit]]*Data[[#This Row],[Units]]</f>
        <v>1082.28</v>
      </c>
      <c r="J144" s="4">
        <f>Data[[#This Row],[Amount]]-Data[[#This Row],[Cost]]</f>
        <v>2256.7200000000003</v>
      </c>
      <c r="K144" s="4"/>
    </row>
    <row r="145" spans="3:11" x14ac:dyDescent="0.3">
      <c r="C145" t="s">
        <v>7</v>
      </c>
      <c r="D145" t="s">
        <v>37</v>
      </c>
      <c r="E145" t="s">
        <v>33</v>
      </c>
      <c r="F145" s="4">
        <v>6391</v>
      </c>
      <c r="G145" s="5">
        <v>48</v>
      </c>
      <c r="H145" s="7">
        <f>VLOOKUP(Data[[#This Row],[Product]],products[#All],2,0)</f>
        <v>12.37</v>
      </c>
      <c r="I145" s="4">
        <f>Data[[#This Row],[Cost Per Unit]]*Data[[#This Row],[Units]]</f>
        <v>593.76</v>
      </c>
      <c r="J145" s="4">
        <f>Data[[#This Row],[Amount]]-Data[[#This Row],[Cost]]</f>
        <v>5797.24</v>
      </c>
      <c r="K145" s="4"/>
    </row>
    <row r="146" spans="3:11" x14ac:dyDescent="0.3">
      <c r="C146" t="s">
        <v>5</v>
      </c>
      <c r="D146" t="s">
        <v>37</v>
      </c>
      <c r="E146" t="s">
        <v>22</v>
      </c>
      <c r="F146" s="4">
        <v>518</v>
      </c>
      <c r="G146" s="5">
        <v>75</v>
      </c>
      <c r="H146" s="7">
        <f>VLOOKUP(Data[[#This Row],[Product]],products[#All],2,0)</f>
        <v>9.77</v>
      </c>
      <c r="I146" s="4">
        <f>Data[[#This Row],[Cost Per Unit]]*Data[[#This Row],[Units]]</f>
        <v>732.75</v>
      </c>
      <c r="J146" s="4">
        <f>Data[[#This Row],[Amount]]-Data[[#This Row],[Cost]]</f>
        <v>-214.75</v>
      </c>
      <c r="K146" s="4"/>
    </row>
    <row r="147" spans="3:11" x14ac:dyDescent="0.3">
      <c r="C147" t="s">
        <v>7</v>
      </c>
      <c r="D147" t="s">
        <v>38</v>
      </c>
      <c r="E147" t="s">
        <v>28</v>
      </c>
      <c r="F147" s="4">
        <v>5677</v>
      </c>
      <c r="G147" s="5">
        <v>258</v>
      </c>
      <c r="H147" s="7">
        <f>VLOOKUP(Data[[#This Row],[Product]],products[#All],2,0)</f>
        <v>10.38</v>
      </c>
      <c r="I147" s="4">
        <f>Data[[#This Row],[Cost Per Unit]]*Data[[#This Row],[Units]]</f>
        <v>2678.0400000000004</v>
      </c>
      <c r="J147" s="4">
        <f>Data[[#This Row],[Amount]]-Data[[#This Row],[Cost]]</f>
        <v>2998.9599999999996</v>
      </c>
      <c r="K147" s="4"/>
    </row>
    <row r="148" spans="3:11" x14ac:dyDescent="0.3">
      <c r="C148" t="s">
        <v>6</v>
      </c>
      <c r="D148" t="s">
        <v>39</v>
      </c>
      <c r="E148" t="s">
        <v>17</v>
      </c>
      <c r="F148" s="4">
        <v>6048</v>
      </c>
      <c r="G148" s="5">
        <v>27</v>
      </c>
      <c r="H148" s="7">
        <f>VLOOKUP(Data[[#This Row],[Product]],products[#All],2,0)</f>
        <v>3.11</v>
      </c>
      <c r="I148" s="4">
        <f>Data[[#This Row],[Cost Per Unit]]*Data[[#This Row],[Units]]</f>
        <v>83.97</v>
      </c>
      <c r="J148" s="4">
        <f>Data[[#This Row],[Amount]]-Data[[#This Row],[Cost]]</f>
        <v>5964.03</v>
      </c>
      <c r="K148" s="4"/>
    </row>
    <row r="149" spans="3:11" x14ac:dyDescent="0.3">
      <c r="C149" t="s">
        <v>8</v>
      </c>
      <c r="D149" t="s">
        <v>38</v>
      </c>
      <c r="E149" t="s">
        <v>32</v>
      </c>
      <c r="F149" s="4">
        <v>3752</v>
      </c>
      <c r="G149" s="5">
        <v>213</v>
      </c>
      <c r="H149" s="7">
        <f>VLOOKUP(Data[[#This Row],[Product]],products[#All],2,0)</f>
        <v>8.65</v>
      </c>
      <c r="I149" s="4">
        <f>Data[[#This Row],[Cost Per Unit]]*Data[[#This Row],[Units]]</f>
        <v>1842.45</v>
      </c>
      <c r="J149" s="4">
        <f>Data[[#This Row],[Amount]]-Data[[#This Row],[Cost]]</f>
        <v>1909.55</v>
      </c>
      <c r="K149" s="4"/>
    </row>
    <row r="150" spans="3:11" x14ac:dyDescent="0.3">
      <c r="C150" t="s">
        <v>5</v>
      </c>
      <c r="D150" t="s">
        <v>35</v>
      </c>
      <c r="E150" t="s">
        <v>29</v>
      </c>
      <c r="F150" s="4">
        <v>4480</v>
      </c>
      <c r="G150" s="5">
        <v>357</v>
      </c>
      <c r="H150" s="7">
        <f>VLOOKUP(Data[[#This Row],[Product]],products[#All],2,0)</f>
        <v>7.16</v>
      </c>
      <c r="I150" s="4">
        <f>Data[[#This Row],[Cost Per Unit]]*Data[[#This Row],[Units]]</f>
        <v>2556.12</v>
      </c>
      <c r="J150" s="4">
        <f>Data[[#This Row],[Amount]]-Data[[#This Row],[Cost]]</f>
        <v>1923.88</v>
      </c>
      <c r="K150" s="4"/>
    </row>
    <row r="151" spans="3:11" x14ac:dyDescent="0.3">
      <c r="C151" t="s">
        <v>9</v>
      </c>
      <c r="D151" t="s">
        <v>37</v>
      </c>
      <c r="E151" t="s">
        <v>4</v>
      </c>
      <c r="F151" s="4">
        <v>259</v>
      </c>
      <c r="G151" s="5">
        <v>207</v>
      </c>
      <c r="H151" s="7">
        <f>VLOOKUP(Data[[#This Row],[Product]],products[#All],2,0)</f>
        <v>11.88</v>
      </c>
      <c r="I151" s="4">
        <f>Data[[#This Row],[Cost Per Unit]]*Data[[#This Row],[Units]]</f>
        <v>2459.1600000000003</v>
      </c>
      <c r="J151" s="4">
        <f>Data[[#This Row],[Amount]]-Data[[#This Row],[Cost]]</f>
        <v>-2200.1600000000003</v>
      </c>
      <c r="K151" s="4"/>
    </row>
    <row r="152" spans="3:11" x14ac:dyDescent="0.3">
      <c r="C152" t="s">
        <v>8</v>
      </c>
      <c r="D152" t="s">
        <v>37</v>
      </c>
      <c r="E152" t="s">
        <v>30</v>
      </c>
      <c r="F152" s="4">
        <v>42</v>
      </c>
      <c r="G152" s="5">
        <v>150</v>
      </c>
      <c r="H152" s="7">
        <f>VLOOKUP(Data[[#This Row],[Product]],products[#All],2,0)</f>
        <v>14.49</v>
      </c>
      <c r="I152" s="4">
        <f>Data[[#This Row],[Cost Per Unit]]*Data[[#This Row],[Units]]</f>
        <v>2173.5</v>
      </c>
      <c r="J152" s="4">
        <f>Data[[#This Row],[Amount]]-Data[[#This Row],[Cost]]</f>
        <v>-2131.5</v>
      </c>
      <c r="K152" s="4"/>
    </row>
    <row r="153" spans="3:11" x14ac:dyDescent="0.3">
      <c r="C153" t="s">
        <v>41</v>
      </c>
      <c r="D153" t="s">
        <v>36</v>
      </c>
      <c r="E153" t="s">
        <v>26</v>
      </c>
      <c r="F153" s="4">
        <v>98</v>
      </c>
      <c r="G153" s="5">
        <v>204</v>
      </c>
      <c r="H153" s="7">
        <f>VLOOKUP(Data[[#This Row],[Product]],products[#All],2,0)</f>
        <v>5.6</v>
      </c>
      <c r="I153" s="4">
        <f>Data[[#This Row],[Cost Per Unit]]*Data[[#This Row],[Units]]</f>
        <v>1142.3999999999999</v>
      </c>
      <c r="J153" s="4">
        <f>Data[[#This Row],[Amount]]-Data[[#This Row],[Cost]]</f>
        <v>-1044.3999999999999</v>
      </c>
      <c r="K153" s="4"/>
    </row>
    <row r="154" spans="3:11" x14ac:dyDescent="0.3">
      <c r="C154" t="s">
        <v>7</v>
      </c>
      <c r="D154" t="s">
        <v>35</v>
      </c>
      <c r="E154" t="s">
        <v>27</v>
      </c>
      <c r="F154" s="4">
        <v>2478</v>
      </c>
      <c r="G154" s="5">
        <v>21</v>
      </c>
      <c r="H154" s="7">
        <f>VLOOKUP(Data[[#This Row],[Product]],products[#All],2,0)</f>
        <v>16.73</v>
      </c>
      <c r="I154" s="4">
        <f>Data[[#This Row],[Cost Per Unit]]*Data[[#This Row],[Units]]</f>
        <v>351.33</v>
      </c>
      <c r="J154" s="4">
        <f>Data[[#This Row],[Amount]]-Data[[#This Row],[Cost]]</f>
        <v>2126.67</v>
      </c>
      <c r="K154" s="4"/>
    </row>
    <row r="155" spans="3:11" x14ac:dyDescent="0.3">
      <c r="C155" t="s">
        <v>41</v>
      </c>
      <c r="D155" t="s">
        <v>34</v>
      </c>
      <c r="E155" t="s">
        <v>33</v>
      </c>
      <c r="F155" s="4">
        <v>7847</v>
      </c>
      <c r="G155" s="5">
        <v>174</v>
      </c>
      <c r="H155" s="7">
        <f>VLOOKUP(Data[[#This Row],[Product]],products[#All],2,0)</f>
        <v>12.37</v>
      </c>
      <c r="I155" s="4">
        <f>Data[[#This Row],[Cost Per Unit]]*Data[[#This Row],[Units]]</f>
        <v>2152.3799999999997</v>
      </c>
      <c r="J155" s="4">
        <f>Data[[#This Row],[Amount]]-Data[[#This Row],[Cost]]</f>
        <v>5694.6200000000008</v>
      </c>
      <c r="K155" s="4"/>
    </row>
    <row r="156" spans="3:11" x14ac:dyDescent="0.3">
      <c r="C156" t="s">
        <v>2</v>
      </c>
      <c r="D156" t="s">
        <v>37</v>
      </c>
      <c r="E156" t="s">
        <v>17</v>
      </c>
      <c r="F156" s="4">
        <v>9926</v>
      </c>
      <c r="G156" s="5">
        <v>201</v>
      </c>
      <c r="H156" s="7">
        <f>VLOOKUP(Data[[#This Row],[Product]],products[#All],2,0)</f>
        <v>3.11</v>
      </c>
      <c r="I156" s="4">
        <f>Data[[#This Row],[Cost Per Unit]]*Data[[#This Row],[Units]]</f>
        <v>625.11</v>
      </c>
      <c r="J156" s="4">
        <f>Data[[#This Row],[Amount]]-Data[[#This Row],[Cost]]</f>
        <v>9300.89</v>
      </c>
      <c r="K156" s="4"/>
    </row>
    <row r="157" spans="3:11" x14ac:dyDescent="0.3">
      <c r="C157" t="s">
        <v>8</v>
      </c>
      <c r="D157" t="s">
        <v>38</v>
      </c>
      <c r="E157" t="s">
        <v>13</v>
      </c>
      <c r="F157" s="4">
        <v>819</v>
      </c>
      <c r="G157" s="5">
        <v>510</v>
      </c>
      <c r="H157" s="7">
        <f>VLOOKUP(Data[[#This Row],[Product]],products[#All],2,0)</f>
        <v>9.33</v>
      </c>
      <c r="I157" s="4">
        <f>Data[[#This Row],[Cost Per Unit]]*Data[[#This Row],[Units]]</f>
        <v>4758.3</v>
      </c>
      <c r="J157" s="4">
        <f>Data[[#This Row],[Amount]]-Data[[#This Row],[Cost]]</f>
        <v>-3939.3</v>
      </c>
      <c r="K157" s="4"/>
    </row>
    <row r="158" spans="3:11" x14ac:dyDescent="0.3">
      <c r="C158" t="s">
        <v>6</v>
      </c>
      <c r="D158" t="s">
        <v>39</v>
      </c>
      <c r="E158" t="s">
        <v>29</v>
      </c>
      <c r="F158" s="4">
        <v>3052</v>
      </c>
      <c r="G158" s="5">
        <v>378</v>
      </c>
      <c r="H158" s="7">
        <f>VLOOKUP(Data[[#This Row],[Product]],products[#All],2,0)</f>
        <v>7.16</v>
      </c>
      <c r="I158" s="4">
        <f>Data[[#This Row],[Cost Per Unit]]*Data[[#This Row],[Units]]</f>
        <v>2706.48</v>
      </c>
      <c r="J158" s="4">
        <f>Data[[#This Row],[Amount]]-Data[[#This Row],[Cost]]</f>
        <v>345.52</v>
      </c>
      <c r="K158" s="4"/>
    </row>
    <row r="159" spans="3:11" x14ac:dyDescent="0.3">
      <c r="C159" t="s">
        <v>9</v>
      </c>
      <c r="D159" t="s">
        <v>34</v>
      </c>
      <c r="E159" t="s">
        <v>21</v>
      </c>
      <c r="F159" s="4">
        <v>6832</v>
      </c>
      <c r="G159" s="5">
        <v>27</v>
      </c>
      <c r="H159" s="7">
        <f>VLOOKUP(Data[[#This Row],[Product]],products[#All],2,0)</f>
        <v>9</v>
      </c>
      <c r="I159" s="4">
        <f>Data[[#This Row],[Cost Per Unit]]*Data[[#This Row],[Units]]</f>
        <v>243</v>
      </c>
      <c r="J159" s="4">
        <f>Data[[#This Row],[Amount]]-Data[[#This Row],[Cost]]</f>
        <v>6589</v>
      </c>
      <c r="K159" s="4"/>
    </row>
    <row r="160" spans="3:11" x14ac:dyDescent="0.3">
      <c r="C160" t="s">
        <v>2</v>
      </c>
      <c r="D160" t="s">
        <v>39</v>
      </c>
      <c r="E160" t="s">
        <v>16</v>
      </c>
      <c r="F160" s="4">
        <v>2016</v>
      </c>
      <c r="G160" s="5">
        <v>117</v>
      </c>
      <c r="H160" s="7">
        <f>VLOOKUP(Data[[#This Row],[Product]],products[#All],2,0)</f>
        <v>8.7899999999999991</v>
      </c>
      <c r="I160" s="4">
        <f>Data[[#This Row],[Cost Per Unit]]*Data[[#This Row],[Units]]</f>
        <v>1028.4299999999998</v>
      </c>
      <c r="J160" s="4">
        <f>Data[[#This Row],[Amount]]-Data[[#This Row],[Cost]]</f>
        <v>987.57000000000016</v>
      </c>
      <c r="K160" s="4"/>
    </row>
    <row r="161" spans="3:11" x14ac:dyDescent="0.3">
      <c r="C161" t="s">
        <v>6</v>
      </c>
      <c r="D161" t="s">
        <v>38</v>
      </c>
      <c r="E161" t="s">
        <v>21</v>
      </c>
      <c r="F161" s="4">
        <v>7322</v>
      </c>
      <c r="G161" s="5">
        <v>36</v>
      </c>
      <c r="H161" s="7">
        <f>VLOOKUP(Data[[#This Row],[Product]],products[#All],2,0)</f>
        <v>9</v>
      </c>
      <c r="I161" s="4">
        <f>Data[[#This Row],[Cost Per Unit]]*Data[[#This Row],[Units]]</f>
        <v>324</v>
      </c>
      <c r="J161" s="4">
        <f>Data[[#This Row],[Amount]]-Data[[#This Row],[Cost]]</f>
        <v>6998</v>
      </c>
      <c r="K161" s="4"/>
    </row>
    <row r="162" spans="3:11" x14ac:dyDescent="0.3">
      <c r="C162" t="s">
        <v>8</v>
      </c>
      <c r="D162" t="s">
        <v>35</v>
      </c>
      <c r="E162" t="s">
        <v>33</v>
      </c>
      <c r="F162" s="4">
        <v>357</v>
      </c>
      <c r="G162" s="5">
        <v>126</v>
      </c>
      <c r="H162" s="7">
        <f>VLOOKUP(Data[[#This Row],[Product]],products[#All],2,0)</f>
        <v>12.37</v>
      </c>
      <c r="I162" s="4">
        <f>Data[[#This Row],[Cost Per Unit]]*Data[[#This Row],[Units]]</f>
        <v>1558.62</v>
      </c>
      <c r="J162" s="4">
        <f>Data[[#This Row],[Amount]]-Data[[#This Row],[Cost]]</f>
        <v>-1201.6199999999999</v>
      </c>
      <c r="K162" s="4"/>
    </row>
    <row r="163" spans="3:11" x14ac:dyDescent="0.3">
      <c r="C163" t="s">
        <v>9</v>
      </c>
      <c r="D163" t="s">
        <v>39</v>
      </c>
      <c r="E163" t="s">
        <v>25</v>
      </c>
      <c r="F163" s="4">
        <v>3192</v>
      </c>
      <c r="G163" s="5">
        <v>72</v>
      </c>
      <c r="H163" s="7">
        <f>VLOOKUP(Data[[#This Row],[Product]],products[#All],2,0)</f>
        <v>13.15</v>
      </c>
      <c r="I163" s="4">
        <f>Data[[#This Row],[Cost Per Unit]]*Data[[#This Row],[Units]]</f>
        <v>946.80000000000007</v>
      </c>
      <c r="J163" s="4">
        <f>Data[[#This Row],[Amount]]-Data[[#This Row],[Cost]]</f>
        <v>2245.1999999999998</v>
      </c>
      <c r="K163" s="4"/>
    </row>
    <row r="164" spans="3:11" x14ac:dyDescent="0.3">
      <c r="C164" t="s">
        <v>7</v>
      </c>
      <c r="D164" t="s">
        <v>36</v>
      </c>
      <c r="E164" t="s">
        <v>22</v>
      </c>
      <c r="F164" s="4">
        <v>8435</v>
      </c>
      <c r="G164" s="5">
        <v>42</v>
      </c>
      <c r="H164" s="7">
        <f>VLOOKUP(Data[[#This Row],[Product]],products[#All],2,0)</f>
        <v>9.77</v>
      </c>
      <c r="I164" s="4">
        <f>Data[[#This Row],[Cost Per Unit]]*Data[[#This Row],[Units]]</f>
        <v>410.34</v>
      </c>
      <c r="J164" s="4">
        <f>Data[[#This Row],[Amount]]-Data[[#This Row],[Cost]]</f>
        <v>8024.66</v>
      </c>
      <c r="K164" s="4"/>
    </row>
    <row r="165" spans="3:11" x14ac:dyDescent="0.3">
      <c r="C165" t="s">
        <v>40</v>
      </c>
      <c r="D165" t="s">
        <v>39</v>
      </c>
      <c r="E165" t="s">
        <v>29</v>
      </c>
      <c r="F165" s="4">
        <v>0</v>
      </c>
      <c r="G165" s="5">
        <v>135</v>
      </c>
      <c r="H165" s="7">
        <f>VLOOKUP(Data[[#This Row],[Product]],products[#All],2,0)</f>
        <v>7.16</v>
      </c>
      <c r="I165" s="4">
        <f>Data[[#This Row],[Cost Per Unit]]*Data[[#This Row],[Units]]</f>
        <v>966.6</v>
      </c>
      <c r="J165" s="4">
        <f>Data[[#This Row],[Amount]]-Data[[#This Row],[Cost]]</f>
        <v>-966.6</v>
      </c>
      <c r="K165" s="4"/>
    </row>
    <row r="166" spans="3:11" x14ac:dyDescent="0.3">
      <c r="C166" t="s">
        <v>7</v>
      </c>
      <c r="D166" t="s">
        <v>34</v>
      </c>
      <c r="E166" t="s">
        <v>24</v>
      </c>
      <c r="F166" s="4">
        <v>8862</v>
      </c>
      <c r="G166" s="5">
        <v>189</v>
      </c>
      <c r="H166" s="7">
        <f>VLOOKUP(Data[[#This Row],[Product]],products[#All],2,0)</f>
        <v>4.97</v>
      </c>
      <c r="I166" s="4">
        <f>Data[[#This Row],[Cost Per Unit]]*Data[[#This Row],[Units]]</f>
        <v>939.32999999999993</v>
      </c>
      <c r="J166" s="4">
        <f>Data[[#This Row],[Amount]]-Data[[#This Row],[Cost]]</f>
        <v>7922.67</v>
      </c>
      <c r="K166" s="4"/>
    </row>
    <row r="167" spans="3:11" x14ac:dyDescent="0.3">
      <c r="C167" t="s">
        <v>6</v>
      </c>
      <c r="D167" t="s">
        <v>37</v>
      </c>
      <c r="E167" t="s">
        <v>28</v>
      </c>
      <c r="F167" s="4">
        <v>3556</v>
      </c>
      <c r="G167" s="5">
        <v>459</v>
      </c>
      <c r="H167" s="7">
        <f>VLOOKUP(Data[[#This Row],[Product]],products[#All],2,0)</f>
        <v>10.38</v>
      </c>
      <c r="I167" s="4">
        <f>Data[[#This Row],[Cost Per Unit]]*Data[[#This Row],[Units]]</f>
        <v>4764.42</v>
      </c>
      <c r="J167" s="4">
        <f>Data[[#This Row],[Amount]]-Data[[#This Row],[Cost]]</f>
        <v>-1208.42</v>
      </c>
      <c r="K167" s="4"/>
    </row>
    <row r="168" spans="3:11" x14ac:dyDescent="0.3">
      <c r="C168" t="s">
        <v>5</v>
      </c>
      <c r="D168" t="s">
        <v>34</v>
      </c>
      <c r="E168" t="s">
        <v>15</v>
      </c>
      <c r="F168" s="4">
        <v>7280</v>
      </c>
      <c r="G168" s="5">
        <v>201</v>
      </c>
      <c r="H168" s="7">
        <f>VLOOKUP(Data[[#This Row],[Product]],products[#All],2,0)</f>
        <v>11.73</v>
      </c>
      <c r="I168" s="4">
        <f>Data[[#This Row],[Cost Per Unit]]*Data[[#This Row],[Units]]</f>
        <v>2357.73</v>
      </c>
      <c r="J168" s="4">
        <f>Data[[#This Row],[Amount]]-Data[[#This Row],[Cost]]</f>
        <v>4922.2700000000004</v>
      </c>
      <c r="K168" s="4"/>
    </row>
    <row r="169" spans="3:11" x14ac:dyDescent="0.3">
      <c r="C169" t="s">
        <v>6</v>
      </c>
      <c r="D169" t="s">
        <v>34</v>
      </c>
      <c r="E169" t="s">
        <v>30</v>
      </c>
      <c r="F169" s="4">
        <v>3402</v>
      </c>
      <c r="G169" s="5">
        <v>366</v>
      </c>
      <c r="H169" s="7">
        <f>VLOOKUP(Data[[#This Row],[Product]],products[#All],2,0)</f>
        <v>14.49</v>
      </c>
      <c r="I169" s="4">
        <f>Data[[#This Row],[Cost Per Unit]]*Data[[#This Row],[Units]]</f>
        <v>5303.34</v>
      </c>
      <c r="J169" s="4">
        <f>Data[[#This Row],[Amount]]-Data[[#This Row],[Cost]]</f>
        <v>-1901.3400000000001</v>
      </c>
      <c r="K169" s="4"/>
    </row>
    <row r="170" spans="3:11" x14ac:dyDescent="0.3">
      <c r="C170" t="s">
        <v>3</v>
      </c>
      <c r="D170" t="s">
        <v>37</v>
      </c>
      <c r="E170" t="s">
        <v>29</v>
      </c>
      <c r="F170" s="4">
        <v>4592</v>
      </c>
      <c r="G170" s="5">
        <v>324</v>
      </c>
      <c r="H170" s="7">
        <f>VLOOKUP(Data[[#This Row],[Product]],products[#All],2,0)</f>
        <v>7.16</v>
      </c>
      <c r="I170" s="4">
        <f>Data[[#This Row],[Cost Per Unit]]*Data[[#This Row],[Units]]</f>
        <v>2319.84</v>
      </c>
      <c r="J170" s="4">
        <f>Data[[#This Row],[Amount]]-Data[[#This Row],[Cost]]</f>
        <v>2272.16</v>
      </c>
      <c r="K170" s="4"/>
    </row>
    <row r="171" spans="3:11" x14ac:dyDescent="0.3">
      <c r="C171" t="s">
        <v>9</v>
      </c>
      <c r="D171" t="s">
        <v>35</v>
      </c>
      <c r="E171" t="s">
        <v>15</v>
      </c>
      <c r="F171" s="4">
        <v>7833</v>
      </c>
      <c r="G171" s="5">
        <v>243</v>
      </c>
      <c r="H171" s="7">
        <f>VLOOKUP(Data[[#This Row],[Product]],products[#All],2,0)</f>
        <v>11.73</v>
      </c>
      <c r="I171" s="4">
        <f>Data[[#This Row],[Cost Per Unit]]*Data[[#This Row],[Units]]</f>
        <v>2850.3900000000003</v>
      </c>
      <c r="J171" s="4">
        <f>Data[[#This Row],[Amount]]-Data[[#This Row],[Cost]]</f>
        <v>4982.6099999999997</v>
      </c>
      <c r="K171" s="4"/>
    </row>
    <row r="172" spans="3:11" x14ac:dyDescent="0.3">
      <c r="C172" t="s">
        <v>2</v>
      </c>
      <c r="D172" t="s">
        <v>39</v>
      </c>
      <c r="E172" t="s">
        <v>21</v>
      </c>
      <c r="F172" s="4">
        <v>7651</v>
      </c>
      <c r="G172" s="5">
        <v>213</v>
      </c>
      <c r="H172" s="7">
        <f>VLOOKUP(Data[[#This Row],[Product]],products[#All],2,0)</f>
        <v>9</v>
      </c>
      <c r="I172" s="4">
        <f>Data[[#This Row],[Cost Per Unit]]*Data[[#This Row],[Units]]</f>
        <v>1917</v>
      </c>
      <c r="J172" s="4">
        <f>Data[[#This Row],[Amount]]-Data[[#This Row],[Cost]]</f>
        <v>5734</v>
      </c>
      <c r="K172" s="4"/>
    </row>
    <row r="173" spans="3:11" x14ac:dyDescent="0.3">
      <c r="C173" t="s">
        <v>40</v>
      </c>
      <c r="D173" t="s">
        <v>35</v>
      </c>
      <c r="E173" t="s">
        <v>30</v>
      </c>
      <c r="F173" s="4">
        <v>2275</v>
      </c>
      <c r="G173" s="5">
        <v>447</v>
      </c>
      <c r="H173" s="7">
        <f>VLOOKUP(Data[[#This Row],[Product]],products[#All],2,0)</f>
        <v>14.49</v>
      </c>
      <c r="I173" s="4">
        <f>Data[[#This Row],[Cost Per Unit]]*Data[[#This Row],[Units]]</f>
        <v>6477.03</v>
      </c>
      <c r="J173" s="4">
        <f>Data[[#This Row],[Amount]]-Data[[#This Row],[Cost]]</f>
        <v>-4202.03</v>
      </c>
      <c r="K173" s="4"/>
    </row>
    <row r="174" spans="3:11" x14ac:dyDescent="0.3">
      <c r="C174" t="s">
        <v>40</v>
      </c>
      <c r="D174" t="s">
        <v>38</v>
      </c>
      <c r="E174" t="s">
        <v>13</v>
      </c>
      <c r="F174" s="4">
        <v>5670</v>
      </c>
      <c r="G174" s="5">
        <v>297</v>
      </c>
      <c r="H174" s="7">
        <f>VLOOKUP(Data[[#This Row],[Product]],products[#All],2,0)</f>
        <v>9.33</v>
      </c>
      <c r="I174" s="4">
        <f>Data[[#This Row],[Cost Per Unit]]*Data[[#This Row],[Units]]</f>
        <v>2771.01</v>
      </c>
      <c r="J174" s="4">
        <f>Data[[#This Row],[Amount]]-Data[[#This Row],[Cost]]</f>
        <v>2898.99</v>
      </c>
      <c r="K174" s="4"/>
    </row>
    <row r="175" spans="3:11" x14ac:dyDescent="0.3">
      <c r="C175" t="s">
        <v>7</v>
      </c>
      <c r="D175" t="s">
        <v>35</v>
      </c>
      <c r="E175" t="s">
        <v>16</v>
      </c>
      <c r="F175" s="4">
        <v>2135</v>
      </c>
      <c r="G175" s="5">
        <v>27</v>
      </c>
      <c r="H175" s="7">
        <f>VLOOKUP(Data[[#This Row],[Product]],products[#All],2,0)</f>
        <v>8.7899999999999991</v>
      </c>
      <c r="I175" s="4">
        <f>Data[[#This Row],[Cost Per Unit]]*Data[[#This Row],[Units]]</f>
        <v>237.32999999999998</v>
      </c>
      <c r="J175" s="4">
        <f>Data[[#This Row],[Amount]]-Data[[#This Row],[Cost]]</f>
        <v>1897.67</v>
      </c>
      <c r="K175" s="4"/>
    </row>
    <row r="176" spans="3:11" x14ac:dyDescent="0.3">
      <c r="C176" t="s">
        <v>40</v>
      </c>
      <c r="D176" t="s">
        <v>34</v>
      </c>
      <c r="E176" t="s">
        <v>23</v>
      </c>
      <c r="F176" s="4">
        <v>2779</v>
      </c>
      <c r="G176" s="5">
        <v>75</v>
      </c>
      <c r="H176" s="7">
        <f>VLOOKUP(Data[[#This Row],[Product]],products[#All],2,0)</f>
        <v>6.49</v>
      </c>
      <c r="I176" s="4">
        <f>Data[[#This Row],[Cost Per Unit]]*Data[[#This Row],[Units]]</f>
        <v>486.75</v>
      </c>
      <c r="J176" s="4">
        <f>Data[[#This Row],[Amount]]-Data[[#This Row],[Cost]]</f>
        <v>2292.25</v>
      </c>
      <c r="K176" s="4"/>
    </row>
    <row r="177" spans="3:11" x14ac:dyDescent="0.3">
      <c r="C177" t="s">
        <v>10</v>
      </c>
      <c r="D177" t="s">
        <v>39</v>
      </c>
      <c r="E177" t="s">
        <v>33</v>
      </c>
      <c r="F177" s="4">
        <v>12950</v>
      </c>
      <c r="G177" s="5">
        <v>30</v>
      </c>
      <c r="H177" s="7">
        <f>VLOOKUP(Data[[#This Row],[Product]],products[#All],2,0)</f>
        <v>12.37</v>
      </c>
      <c r="I177" s="4">
        <f>Data[[#This Row],[Cost Per Unit]]*Data[[#This Row],[Units]]</f>
        <v>371.09999999999997</v>
      </c>
      <c r="J177" s="4">
        <f>Data[[#This Row],[Amount]]-Data[[#This Row],[Cost]]</f>
        <v>12578.9</v>
      </c>
      <c r="K177" s="4"/>
    </row>
    <row r="178" spans="3:11" x14ac:dyDescent="0.3">
      <c r="C178" t="s">
        <v>7</v>
      </c>
      <c r="D178" t="s">
        <v>36</v>
      </c>
      <c r="E178" t="s">
        <v>18</v>
      </c>
      <c r="F178" s="4">
        <v>2646</v>
      </c>
      <c r="G178" s="5">
        <v>177</v>
      </c>
      <c r="H178" s="7">
        <f>VLOOKUP(Data[[#This Row],[Product]],products[#All],2,0)</f>
        <v>6.47</v>
      </c>
      <c r="I178" s="4">
        <f>Data[[#This Row],[Cost Per Unit]]*Data[[#This Row],[Units]]</f>
        <v>1145.19</v>
      </c>
      <c r="J178" s="4">
        <f>Data[[#This Row],[Amount]]-Data[[#This Row],[Cost]]</f>
        <v>1500.81</v>
      </c>
      <c r="K178" s="4"/>
    </row>
    <row r="179" spans="3:11" x14ac:dyDescent="0.3">
      <c r="C179" t="s">
        <v>40</v>
      </c>
      <c r="D179" t="s">
        <v>34</v>
      </c>
      <c r="E179" t="s">
        <v>33</v>
      </c>
      <c r="F179" s="4">
        <v>3794</v>
      </c>
      <c r="G179" s="5">
        <v>159</v>
      </c>
      <c r="H179" s="7">
        <f>VLOOKUP(Data[[#This Row],[Product]],products[#All],2,0)</f>
        <v>12.37</v>
      </c>
      <c r="I179" s="4">
        <f>Data[[#This Row],[Cost Per Unit]]*Data[[#This Row],[Units]]</f>
        <v>1966.83</v>
      </c>
      <c r="J179" s="4">
        <f>Data[[#This Row],[Amount]]-Data[[#This Row],[Cost]]</f>
        <v>1827.17</v>
      </c>
      <c r="K179" s="4"/>
    </row>
    <row r="180" spans="3:11" x14ac:dyDescent="0.3">
      <c r="C180" t="s">
        <v>3</v>
      </c>
      <c r="D180" t="s">
        <v>35</v>
      </c>
      <c r="E180" t="s">
        <v>33</v>
      </c>
      <c r="F180" s="4">
        <v>819</v>
      </c>
      <c r="G180" s="5">
        <v>306</v>
      </c>
      <c r="H180" s="7">
        <f>VLOOKUP(Data[[#This Row],[Product]],products[#All],2,0)</f>
        <v>12.37</v>
      </c>
      <c r="I180" s="4">
        <f>Data[[#This Row],[Cost Per Unit]]*Data[[#This Row],[Units]]</f>
        <v>3785.22</v>
      </c>
      <c r="J180" s="4">
        <f>Data[[#This Row],[Amount]]-Data[[#This Row],[Cost]]</f>
        <v>-2966.22</v>
      </c>
      <c r="K180" s="4"/>
    </row>
    <row r="181" spans="3:11" x14ac:dyDescent="0.3">
      <c r="C181" t="s">
        <v>3</v>
      </c>
      <c r="D181" t="s">
        <v>34</v>
      </c>
      <c r="E181" t="s">
        <v>20</v>
      </c>
      <c r="F181" s="4">
        <v>2583</v>
      </c>
      <c r="G181" s="5">
        <v>18</v>
      </c>
      <c r="H181" s="7">
        <f>VLOOKUP(Data[[#This Row],[Product]],products[#All],2,0)</f>
        <v>10.62</v>
      </c>
      <c r="I181" s="4">
        <f>Data[[#This Row],[Cost Per Unit]]*Data[[#This Row],[Units]]</f>
        <v>191.16</v>
      </c>
      <c r="J181" s="4">
        <f>Data[[#This Row],[Amount]]-Data[[#This Row],[Cost]]</f>
        <v>2391.84</v>
      </c>
      <c r="K181" s="4"/>
    </row>
    <row r="182" spans="3:11" x14ac:dyDescent="0.3">
      <c r="C182" t="s">
        <v>7</v>
      </c>
      <c r="D182" t="s">
        <v>35</v>
      </c>
      <c r="E182" t="s">
        <v>19</v>
      </c>
      <c r="F182" s="4">
        <v>4585</v>
      </c>
      <c r="G182" s="5">
        <v>240</v>
      </c>
      <c r="H182" s="7">
        <f>VLOOKUP(Data[[#This Row],[Product]],products[#All],2,0)</f>
        <v>7.64</v>
      </c>
      <c r="I182" s="4">
        <f>Data[[#This Row],[Cost Per Unit]]*Data[[#This Row],[Units]]</f>
        <v>1833.6</v>
      </c>
      <c r="J182" s="4">
        <f>Data[[#This Row],[Amount]]-Data[[#This Row],[Cost]]</f>
        <v>2751.4</v>
      </c>
      <c r="K182" s="4"/>
    </row>
    <row r="183" spans="3:11" x14ac:dyDescent="0.3">
      <c r="C183" t="s">
        <v>5</v>
      </c>
      <c r="D183" t="s">
        <v>34</v>
      </c>
      <c r="E183" t="s">
        <v>33</v>
      </c>
      <c r="F183" s="4">
        <v>1652</v>
      </c>
      <c r="G183" s="5">
        <v>93</v>
      </c>
      <c r="H183" s="7">
        <f>VLOOKUP(Data[[#This Row],[Product]],products[#All],2,0)</f>
        <v>12.37</v>
      </c>
      <c r="I183" s="4">
        <f>Data[[#This Row],[Cost Per Unit]]*Data[[#This Row],[Units]]</f>
        <v>1150.4099999999999</v>
      </c>
      <c r="J183" s="4">
        <f>Data[[#This Row],[Amount]]-Data[[#This Row],[Cost]]</f>
        <v>501.59000000000015</v>
      </c>
      <c r="K183" s="4"/>
    </row>
    <row r="184" spans="3:11" x14ac:dyDescent="0.3">
      <c r="C184" t="s">
        <v>10</v>
      </c>
      <c r="D184" t="s">
        <v>34</v>
      </c>
      <c r="E184" t="s">
        <v>26</v>
      </c>
      <c r="F184" s="4">
        <v>4991</v>
      </c>
      <c r="G184" s="5">
        <v>9</v>
      </c>
      <c r="H184" s="7">
        <f>VLOOKUP(Data[[#This Row],[Product]],products[#All],2,0)</f>
        <v>5.6</v>
      </c>
      <c r="I184" s="4">
        <f>Data[[#This Row],[Cost Per Unit]]*Data[[#This Row],[Units]]</f>
        <v>50.4</v>
      </c>
      <c r="J184" s="4">
        <f>Data[[#This Row],[Amount]]-Data[[#This Row],[Cost]]</f>
        <v>4940.6000000000004</v>
      </c>
      <c r="K184" s="4"/>
    </row>
    <row r="185" spans="3:11" x14ac:dyDescent="0.3">
      <c r="C185" t="s">
        <v>8</v>
      </c>
      <c r="D185" t="s">
        <v>34</v>
      </c>
      <c r="E185" t="s">
        <v>16</v>
      </c>
      <c r="F185" s="4">
        <v>2009</v>
      </c>
      <c r="G185" s="5">
        <v>219</v>
      </c>
      <c r="H185" s="7">
        <f>VLOOKUP(Data[[#This Row],[Product]],products[#All],2,0)</f>
        <v>8.7899999999999991</v>
      </c>
      <c r="I185" s="4">
        <f>Data[[#This Row],[Cost Per Unit]]*Data[[#This Row],[Units]]</f>
        <v>1925.0099999999998</v>
      </c>
      <c r="J185" s="4">
        <f>Data[[#This Row],[Amount]]-Data[[#This Row],[Cost]]</f>
        <v>83.990000000000236</v>
      </c>
      <c r="K185" s="4"/>
    </row>
    <row r="186" spans="3:11" x14ac:dyDescent="0.3">
      <c r="C186" t="s">
        <v>2</v>
      </c>
      <c r="D186" t="s">
        <v>39</v>
      </c>
      <c r="E186" t="s">
        <v>22</v>
      </c>
      <c r="F186" s="4">
        <v>1568</v>
      </c>
      <c r="G186" s="5">
        <v>141</v>
      </c>
      <c r="H186" s="7">
        <f>VLOOKUP(Data[[#This Row],[Product]],products[#All],2,0)</f>
        <v>9.77</v>
      </c>
      <c r="I186" s="4">
        <f>Data[[#This Row],[Cost Per Unit]]*Data[[#This Row],[Units]]</f>
        <v>1377.57</v>
      </c>
      <c r="J186" s="4">
        <f>Data[[#This Row],[Amount]]-Data[[#This Row],[Cost]]</f>
        <v>190.43000000000006</v>
      </c>
      <c r="K186" s="4"/>
    </row>
    <row r="187" spans="3:11" x14ac:dyDescent="0.3">
      <c r="C187" t="s">
        <v>41</v>
      </c>
      <c r="D187" t="s">
        <v>37</v>
      </c>
      <c r="E187" t="s">
        <v>20</v>
      </c>
      <c r="F187" s="4">
        <v>3388</v>
      </c>
      <c r="G187" s="5">
        <v>123</v>
      </c>
      <c r="H187" s="7">
        <f>VLOOKUP(Data[[#This Row],[Product]],products[#All],2,0)</f>
        <v>10.62</v>
      </c>
      <c r="I187" s="4">
        <f>Data[[#This Row],[Cost Per Unit]]*Data[[#This Row],[Units]]</f>
        <v>1306.26</v>
      </c>
      <c r="J187" s="4">
        <f>Data[[#This Row],[Amount]]-Data[[#This Row],[Cost]]</f>
        <v>2081.7399999999998</v>
      </c>
      <c r="K187" s="4"/>
    </row>
    <row r="188" spans="3:11" x14ac:dyDescent="0.3">
      <c r="C188" t="s">
        <v>40</v>
      </c>
      <c r="D188" t="s">
        <v>38</v>
      </c>
      <c r="E188" t="s">
        <v>24</v>
      </c>
      <c r="F188" s="4">
        <v>623</v>
      </c>
      <c r="G188" s="5">
        <v>51</v>
      </c>
      <c r="H188" s="7">
        <f>VLOOKUP(Data[[#This Row],[Product]],products[#All],2,0)</f>
        <v>4.97</v>
      </c>
      <c r="I188" s="4">
        <f>Data[[#This Row],[Cost Per Unit]]*Data[[#This Row],[Units]]</f>
        <v>253.47</v>
      </c>
      <c r="J188" s="4">
        <f>Data[[#This Row],[Amount]]-Data[[#This Row],[Cost]]</f>
        <v>369.53</v>
      </c>
      <c r="K188" s="4"/>
    </row>
    <row r="189" spans="3:11" x14ac:dyDescent="0.3">
      <c r="C189" t="s">
        <v>6</v>
      </c>
      <c r="D189" t="s">
        <v>36</v>
      </c>
      <c r="E189" t="s">
        <v>4</v>
      </c>
      <c r="F189" s="4">
        <v>10073</v>
      </c>
      <c r="G189" s="5">
        <v>120</v>
      </c>
      <c r="H189" s="7">
        <f>VLOOKUP(Data[[#This Row],[Product]],products[#All],2,0)</f>
        <v>11.88</v>
      </c>
      <c r="I189" s="4">
        <f>Data[[#This Row],[Cost Per Unit]]*Data[[#This Row],[Units]]</f>
        <v>1425.6000000000001</v>
      </c>
      <c r="J189" s="4">
        <f>Data[[#This Row],[Amount]]-Data[[#This Row],[Cost]]</f>
        <v>8647.4</v>
      </c>
      <c r="K189" s="4"/>
    </row>
    <row r="190" spans="3:11" x14ac:dyDescent="0.3">
      <c r="C190" t="s">
        <v>8</v>
      </c>
      <c r="D190" t="s">
        <v>39</v>
      </c>
      <c r="E190" t="s">
        <v>26</v>
      </c>
      <c r="F190" s="4">
        <v>1561</v>
      </c>
      <c r="G190" s="5">
        <v>27</v>
      </c>
      <c r="H190" s="7">
        <f>VLOOKUP(Data[[#This Row],[Product]],products[#All],2,0)</f>
        <v>5.6</v>
      </c>
      <c r="I190" s="4">
        <f>Data[[#This Row],[Cost Per Unit]]*Data[[#This Row],[Units]]</f>
        <v>151.19999999999999</v>
      </c>
      <c r="J190" s="4">
        <f>Data[[#This Row],[Amount]]-Data[[#This Row],[Cost]]</f>
        <v>1409.8</v>
      </c>
      <c r="K190" s="4"/>
    </row>
    <row r="191" spans="3:11" x14ac:dyDescent="0.3">
      <c r="C191" t="s">
        <v>9</v>
      </c>
      <c r="D191" t="s">
        <v>36</v>
      </c>
      <c r="E191" t="s">
        <v>27</v>
      </c>
      <c r="F191" s="4">
        <v>11522</v>
      </c>
      <c r="G191" s="5">
        <v>204</v>
      </c>
      <c r="H191" s="7">
        <f>VLOOKUP(Data[[#This Row],[Product]],products[#All],2,0)</f>
        <v>16.73</v>
      </c>
      <c r="I191" s="4">
        <f>Data[[#This Row],[Cost Per Unit]]*Data[[#This Row],[Units]]</f>
        <v>3412.92</v>
      </c>
      <c r="J191" s="4">
        <f>Data[[#This Row],[Amount]]-Data[[#This Row],[Cost]]</f>
        <v>8109.08</v>
      </c>
      <c r="K191" s="4"/>
    </row>
    <row r="192" spans="3:11" x14ac:dyDescent="0.3">
      <c r="C192" t="s">
        <v>6</v>
      </c>
      <c r="D192" t="s">
        <v>38</v>
      </c>
      <c r="E192" t="s">
        <v>13</v>
      </c>
      <c r="F192" s="4">
        <v>2317</v>
      </c>
      <c r="G192" s="5">
        <v>123</v>
      </c>
      <c r="H192" s="7">
        <f>VLOOKUP(Data[[#This Row],[Product]],products[#All],2,0)</f>
        <v>9.33</v>
      </c>
      <c r="I192" s="4">
        <f>Data[[#This Row],[Cost Per Unit]]*Data[[#This Row],[Units]]</f>
        <v>1147.5899999999999</v>
      </c>
      <c r="J192" s="4">
        <f>Data[[#This Row],[Amount]]-Data[[#This Row],[Cost]]</f>
        <v>1169.4100000000001</v>
      </c>
      <c r="K192" s="4"/>
    </row>
    <row r="193" spans="3:11" x14ac:dyDescent="0.3">
      <c r="C193" t="s">
        <v>10</v>
      </c>
      <c r="D193" t="s">
        <v>37</v>
      </c>
      <c r="E193" t="s">
        <v>28</v>
      </c>
      <c r="F193" s="4">
        <v>3059</v>
      </c>
      <c r="G193" s="5">
        <v>27</v>
      </c>
      <c r="H193" s="7">
        <f>VLOOKUP(Data[[#This Row],[Product]],products[#All],2,0)</f>
        <v>10.38</v>
      </c>
      <c r="I193" s="4">
        <f>Data[[#This Row],[Cost Per Unit]]*Data[[#This Row],[Units]]</f>
        <v>280.26000000000005</v>
      </c>
      <c r="J193" s="4">
        <f>Data[[#This Row],[Amount]]-Data[[#This Row],[Cost]]</f>
        <v>2778.74</v>
      </c>
      <c r="K193" s="4"/>
    </row>
    <row r="194" spans="3:11" x14ac:dyDescent="0.3">
      <c r="C194" t="s">
        <v>41</v>
      </c>
      <c r="D194" t="s">
        <v>37</v>
      </c>
      <c r="E194" t="s">
        <v>26</v>
      </c>
      <c r="F194" s="4">
        <v>2324</v>
      </c>
      <c r="G194" s="5">
        <v>177</v>
      </c>
      <c r="H194" s="7">
        <f>VLOOKUP(Data[[#This Row],[Product]],products[#All],2,0)</f>
        <v>5.6</v>
      </c>
      <c r="I194" s="4">
        <f>Data[[#This Row],[Cost Per Unit]]*Data[[#This Row],[Units]]</f>
        <v>991.19999999999993</v>
      </c>
      <c r="J194" s="4">
        <f>Data[[#This Row],[Amount]]-Data[[#This Row],[Cost]]</f>
        <v>1332.8000000000002</v>
      </c>
      <c r="K194" s="4"/>
    </row>
    <row r="195" spans="3:11" x14ac:dyDescent="0.3">
      <c r="C195" t="s">
        <v>3</v>
      </c>
      <c r="D195" t="s">
        <v>39</v>
      </c>
      <c r="E195" t="s">
        <v>26</v>
      </c>
      <c r="F195" s="4">
        <v>4956</v>
      </c>
      <c r="G195" s="5">
        <v>171</v>
      </c>
      <c r="H195" s="7">
        <f>VLOOKUP(Data[[#This Row],[Product]],products[#All],2,0)</f>
        <v>5.6</v>
      </c>
      <c r="I195" s="4">
        <f>Data[[#This Row],[Cost Per Unit]]*Data[[#This Row],[Units]]</f>
        <v>957.59999999999991</v>
      </c>
      <c r="J195" s="4">
        <f>Data[[#This Row],[Amount]]-Data[[#This Row],[Cost]]</f>
        <v>3998.4</v>
      </c>
      <c r="K195" s="4"/>
    </row>
    <row r="196" spans="3:11" x14ac:dyDescent="0.3">
      <c r="C196" t="s">
        <v>10</v>
      </c>
      <c r="D196" t="s">
        <v>34</v>
      </c>
      <c r="E196" t="s">
        <v>19</v>
      </c>
      <c r="F196" s="4">
        <v>5355</v>
      </c>
      <c r="G196" s="5">
        <v>204</v>
      </c>
      <c r="H196" s="7">
        <f>VLOOKUP(Data[[#This Row],[Product]],products[#All],2,0)</f>
        <v>7.64</v>
      </c>
      <c r="I196" s="4">
        <f>Data[[#This Row],[Cost Per Unit]]*Data[[#This Row],[Units]]</f>
        <v>1558.56</v>
      </c>
      <c r="J196" s="4">
        <f>Data[[#This Row],[Amount]]-Data[[#This Row],[Cost]]</f>
        <v>3796.44</v>
      </c>
      <c r="K196" s="4"/>
    </row>
    <row r="197" spans="3:11" x14ac:dyDescent="0.3">
      <c r="C197" t="s">
        <v>3</v>
      </c>
      <c r="D197" t="s">
        <v>34</v>
      </c>
      <c r="E197" t="s">
        <v>14</v>
      </c>
      <c r="F197" s="4">
        <v>7259</v>
      </c>
      <c r="G197" s="5">
        <v>276</v>
      </c>
      <c r="H197" s="7">
        <f>VLOOKUP(Data[[#This Row],[Product]],products[#All],2,0)</f>
        <v>11.7</v>
      </c>
      <c r="I197" s="4">
        <f>Data[[#This Row],[Cost Per Unit]]*Data[[#This Row],[Units]]</f>
        <v>3229.2</v>
      </c>
      <c r="J197" s="4">
        <f>Data[[#This Row],[Amount]]-Data[[#This Row],[Cost]]</f>
        <v>4029.8</v>
      </c>
      <c r="K197" s="4"/>
    </row>
    <row r="198" spans="3:11" x14ac:dyDescent="0.3">
      <c r="C198" t="s">
        <v>8</v>
      </c>
      <c r="D198" t="s">
        <v>37</v>
      </c>
      <c r="E198" t="s">
        <v>26</v>
      </c>
      <c r="F198" s="4">
        <v>6279</v>
      </c>
      <c r="G198" s="5">
        <v>45</v>
      </c>
      <c r="H198" s="7">
        <f>VLOOKUP(Data[[#This Row],[Product]],products[#All],2,0)</f>
        <v>5.6</v>
      </c>
      <c r="I198" s="4">
        <f>Data[[#This Row],[Cost Per Unit]]*Data[[#This Row],[Units]]</f>
        <v>251.99999999999997</v>
      </c>
      <c r="J198" s="4">
        <f>Data[[#This Row],[Amount]]-Data[[#This Row],[Cost]]</f>
        <v>6027</v>
      </c>
      <c r="K198" s="4"/>
    </row>
    <row r="199" spans="3:11" x14ac:dyDescent="0.3">
      <c r="C199" t="s">
        <v>40</v>
      </c>
      <c r="D199" t="s">
        <v>38</v>
      </c>
      <c r="E199" t="s">
        <v>29</v>
      </c>
      <c r="F199" s="4">
        <v>2541</v>
      </c>
      <c r="G199" s="5">
        <v>45</v>
      </c>
      <c r="H199" s="7">
        <f>VLOOKUP(Data[[#This Row],[Product]],products[#All],2,0)</f>
        <v>7.16</v>
      </c>
      <c r="I199" s="4">
        <f>Data[[#This Row],[Cost Per Unit]]*Data[[#This Row],[Units]]</f>
        <v>322.2</v>
      </c>
      <c r="J199" s="4">
        <f>Data[[#This Row],[Amount]]-Data[[#This Row],[Cost]]</f>
        <v>2218.8000000000002</v>
      </c>
      <c r="K199" s="4"/>
    </row>
    <row r="200" spans="3:11" x14ac:dyDescent="0.3">
      <c r="C200" t="s">
        <v>6</v>
      </c>
      <c r="D200" t="s">
        <v>35</v>
      </c>
      <c r="E200" t="s">
        <v>27</v>
      </c>
      <c r="F200" s="4">
        <v>3864</v>
      </c>
      <c r="G200" s="5">
        <v>177</v>
      </c>
      <c r="H200" s="7">
        <f>VLOOKUP(Data[[#This Row],[Product]],products[#All],2,0)</f>
        <v>16.73</v>
      </c>
      <c r="I200" s="4">
        <f>Data[[#This Row],[Cost Per Unit]]*Data[[#This Row],[Units]]</f>
        <v>2961.21</v>
      </c>
      <c r="J200" s="4">
        <f>Data[[#This Row],[Amount]]-Data[[#This Row],[Cost]]</f>
        <v>902.79</v>
      </c>
      <c r="K200" s="4"/>
    </row>
    <row r="201" spans="3:11" x14ac:dyDescent="0.3">
      <c r="C201" t="s">
        <v>5</v>
      </c>
      <c r="D201" t="s">
        <v>36</v>
      </c>
      <c r="E201" t="s">
        <v>13</v>
      </c>
      <c r="F201" s="4">
        <v>6146</v>
      </c>
      <c r="G201" s="5">
        <v>63</v>
      </c>
      <c r="H201" s="7">
        <f>VLOOKUP(Data[[#This Row],[Product]],products[#All],2,0)</f>
        <v>9.33</v>
      </c>
      <c r="I201" s="4">
        <f>Data[[#This Row],[Cost Per Unit]]*Data[[#This Row],[Units]]</f>
        <v>587.79</v>
      </c>
      <c r="J201" s="4">
        <f>Data[[#This Row],[Amount]]-Data[[#This Row],[Cost]]</f>
        <v>5558.21</v>
      </c>
      <c r="K201" s="4"/>
    </row>
    <row r="202" spans="3:11" x14ac:dyDescent="0.3">
      <c r="C202" t="s">
        <v>9</v>
      </c>
      <c r="D202" t="s">
        <v>39</v>
      </c>
      <c r="E202" t="s">
        <v>18</v>
      </c>
      <c r="F202" s="4">
        <v>2639</v>
      </c>
      <c r="G202" s="5">
        <v>204</v>
      </c>
      <c r="H202" s="7">
        <f>VLOOKUP(Data[[#This Row],[Product]],products[#All],2,0)</f>
        <v>6.47</v>
      </c>
      <c r="I202" s="4">
        <f>Data[[#This Row],[Cost Per Unit]]*Data[[#This Row],[Units]]</f>
        <v>1319.8799999999999</v>
      </c>
      <c r="J202" s="4">
        <f>Data[[#This Row],[Amount]]-Data[[#This Row],[Cost]]</f>
        <v>1319.1200000000001</v>
      </c>
      <c r="K202" s="4"/>
    </row>
    <row r="203" spans="3:11" x14ac:dyDescent="0.3">
      <c r="C203" t="s">
        <v>8</v>
      </c>
      <c r="D203" t="s">
        <v>37</v>
      </c>
      <c r="E203" t="s">
        <v>22</v>
      </c>
      <c r="F203" s="4">
        <v>1890</v>
      </c>
      <c r="G203" s="5">
        <v>195</v>
      </c>
      <c r="H203" s="7">
        <f>VLOOKUP(Data[[#This Row],[Product]],products[#All],2,0)</f>
        <v>9.77</v>
      </c>
      <c r="I203" s="4">
        <f>Data[[#This Row],[Cost Per Unit]]*Data[[#This Row],[Units]]</f>
        <v>1905.1499999999999</v>
      </c>
      <c r="J203" s="4">
        <f>Data[[#This Row],[Amount]]-Data[[#This Row],[Cost]]</f>
        <v>-15.149999999999864</v>
      </c>
      <c r="K203" s="4"/>
    </row>
    <row r="204" spans="3:11" x14ac:dyDescent="0.3">
      <c r="C204" t="s">
        <v>7</v>
      </c>
      <c r="D204" t="s">
        <v>34</v>
      </c>
      <c r="E204" t="s">
        <v>14</v>
      </c>
      <c r="F204" s="4">
        <v>1932</v>
      </c>
      <c r="G204" s="5">
        <v>369</v>
      </c>
      <c r="H204" s="7">
        <f>VLOOKUP(Data[[#This Row],[Product]],products[#All],2,0)</f>
        <v>11.7</v>
      </c>
      <c r="I204" s="4">
        <f>Data[[#This Row],[Cost Per Unit]]*Data[[#This Row],[Units]]</f>
        <v>4317.3</v>
      </c>
      <c r="J204" s="4">
        <f>Data[[#This Row],[Amount]]-Data[[#This Row],[Cost]]</f>
        <v>-2385.3000000000002</v>
      </c>
      <c r="K204" s="4"/>
    </row>
    <row r="205" spans="3:11" x14ac:dyDescent="0.3">
      <c r="C205" t="s">
        <v>3</v>
      </c>
      <c r="D205" t="s">
        <v>34</v>
      </c>
      <c r="E205" t="s">
        <v>25</v>
      </c>
      <c r="F205" s="4">
        <v>6300</v>
      </c>
      <c r="G205" s="5">
        <v>42</v>
      </c>
      <c r="H205" s="7">
        <f>VLOOKUP(Data[[#This Row],[Product]],products[#All],2,0)</f>
        <v>13.15</v>
      </c>
      <c r="I205" s="4">
        <f>Data[[#This Row],[Cost Per Unit]]*Data[[#This Row],[Units]]</f>
        <v>552.30000000000007</v>
      </c>
      <c r="J205" s="4">
        <f>Data[[#This Row],[Amount]]-Data[[#This Row],[Cost]]</f>
        <v>5747.7</v>
      </c>
      <c r="K205" s="4"/>
    </row>
    <row r="206" spans="3:11" x14ac:dyDescent="0.3">
      <c r="C206" t="s">
        <v>6</v>
      </c>
      <c r="D206" t="s">
        <v>37</v>
      </c>
      <c r="E206" t="s">
        <v>30</v>
      </c>
      <c r="F206" s="4">
        <v>560</v>
      </c>
      <c r="G206" s="5">
        <v>81</v>
      </c>
      <c r="H206" s="7">
        <f>VLOOKUP(Data[[#This Row],[Product]],products[#All],2,0)</f>
        <v>14.49</v>
      </c>
      <c r="I206" s="4">
        <f>Data[[#This Row],[Cost Per Unit]]*Data[[#This Row],[Units]]</f>
        <v>1173.69</v>
      </c>
      <c r="J206" s="4">
        <f>Data[[#This Row],[Amount]]-Data[[#This Row],[Cost]]</f>
        <v>-613.69000000000005</v>
      </c>
      <c r="K206" s="4"/>
    </row>
    <row r="207" spans="3:11" x14ac:dyDescent="0.3">
      <c r="C207" t="s">
        <v>9</v>
      </c>
      <c r="D207" t="s">
        <v>37</v>
      </c>
      <c r="E207" t="s">
        <v>26</v>
      </c>
      <c r="F207" s="4">
        <v>2856</v>
      </c>
      <c r="G207" s="5">
        <v>246</v>
      </c>
      <c r="H207" s="7">
        <f>VLOOKUP(Data[[#This Row],[Product]],products[#All],2,0)</f>
        <v>5.6</v>
      </c>
      <c r="I207" s="4">
        <f>Data[[#This Row],[Cost Per Unit]]*Data[[#This Row],[Units]]</f>
        <v>1377.6</v>
      </c>
      <c r="J207" s="4">
        <f>Data[[#This Row],[Amount]]-Data[[#This Row],[Cost]]</f>
        <v>1478.4</v>
      </c>
      <c r="K207" s="4"/>
    </row>
    <row r="208" spans="3:11" x14ac:dyDescent="0.3">
      <c r="C208" t="s">
        <v>9</v>
      </c>
      <c r="D208" t="s">
        <v>34</v>
      </c>
      <c r="E208" t="s">
        <v>17</v>
      </c>
      <c r="F208" s="4">
        <v>707</v>
      </c>
      <c r="G208" s="5">
        <v>174</v>
      </c>
      <c r="H208" s="7">
        <f>VLOOKUP(Data[[#This Row],[Product]],products[#All],2,0)</f>
        <v>3.11</v>
      </c>
      <c r="I208" s="4">
        <f>Data[[#This Row],[Cost Per Unit]]*Data[[#This Row],[Units]]</f>
        <v>541.14</v>
      </c>
      <c r="J208" s="4">
        <f>Data[[#This Row],[Amount]]-Data[[#This Row],[Cost]]</f>
        <v>165.86</v>
      </c>
      <c r="K208" s="4"/>
    </row>
    <row r="209" spans="3:11" x14ac:dyDescent="0.3">
      <c r="C209" t="s">
        <v>8</v>
      </c>
      <c r="D209" t="s">
        <v>35</v>
      </c>
      <c r="E209" t="s">
        <v>30</v>
      </c>
      <c r="F209" s="4">
        <v>3598</v>
      </c>
      <c r="G209" s="5">
        <v>81</v>
      </c>
      <c r="H209" s="7">
        <f>VLOOKUP(Data[[#This Row],[Product]],products[#All],2,0)</f>
        <v>14.49</v>
      </c>
      <c r="I209" s="4">
        <f>Data[[#This Row],[Cost Per Unit]]*Data[[#This Row],[Units]]</f>
        <v>1173.69</v>
      </c>
      <c r="J209" s="4">
        <f>Data[[#This Row],[Amount]]-Data[[#This Row],[Cost]]</f>
        <v>2424.31</v>
      </c>
      <c r="K209" s="4"/>
    </row>
    <row r="210" spans="3:11" x14ac:dyDescent="0.3">
      <c r="C210" t="s">
        <v>40</v>
      </c>
      <c r="D210" t="s">
        <v>35</v>
      </c>
      <c r="E210" t="s">
        <v>22</v>
      </c>
      <c r="F210" s="4">
        <v>6853</v>
      </c>
      <c r="G210" s="5">
        <v>372</v>
      </c>
      <c r="H210" s="7">
        <f>VLOOKUP(Data[[#This Row],[Product]],products[#All],2,0)</f>
        <v>9.77</v>
      </c>
      <c r="I210" s="4">
        <f>Data[[#This Row],[Cost Per Unit]]*Data[[#This Row],[Units]]</f>
        <v>3634.44</v>
      </c>
      <c r="J210" s="4">
        <f>Data[[#This Row],[Amount]]-Data[[#This Row],[Cost]]</f>
        <v>3218.56</v>
      </c>
      <c r="K210" s="4"/>
    </row>
    <row r="211" spans="3:11" x14ac:dyDescent="0.3">
      <c r="C211" t="s">
        <v>40</v>
      </c>
      <c r="D211" t="s">
        <v>35</v>
      </c>
      <c r="E211" t="s">
        <v>16</v>
      </c>
      <c r="F211" s="4">
        <v>4725</v>
      </c>
      <c r="G211" s="5">
        <v>174</v>
      </c>
      <c r="H211" s="7">
        <f>VLOOKUP(Data[[#This Row],[Product]],products[#All],2,0)</f>
        <v>8.7899999999999991</v>
      </c>
      <c r="I211" s="4">
        <f>Data[[#This Row],[Cost Per Unit]]*Data[[#This Row],[Units]]</f>
        <v>1529.4599999999998</v>
      </c>
      <c r="J211" s="4">
        <f>Data[[#This Row],[Amount]]-Data[[#This Row],[Cost]]</f>
        <v>3195.54</v>
      </c>
      <c r="K211" s="4"/>
    </row>
    <row r="212" spans="3:11" x14ac:dyDescent="0.3">
      <c r="C212" t="s">
        <v>41</v>
      </c>
      <c r="D212" t="s">
        <v>36</v>
      </c>
      <c r="E212" t="s">
        <v>32</v>
      </c>
      <c r="F212" s="4">
        <v>10304</v>
      </c>
      <c r="G212" s="5">
        <v>84</v>
      </c>
      <c r="H212" s="7">
        <f>VLOOKUP(Data[[#This Row],[Product]],products[#All],2,0)</f>
        <v>8.65</v>
      </c>
      <c r="I212" s="4">
        <f>Data[[#This Row],[Cost Per Unit]]*Data[[#This Row],[Units]]</f>
        <v>726.6</v>
      </c>
      <c r="J212" s="4">
        <f>Data[[#This Row],[Amount]]-Data[[#This Row],[Cost]]</f>
        <v>9577.4</v>
      </c>
      <c r="K212" s="4"/>
    </row>
    <row r="213" spans="3:11" x14ac:dyDescent="0.3">
      <c r="C213" t="s">
        <v>41</v>
      </c>
      <c r="D213" t="s">
        <v>34</v>
      </c>
      <c r="E213" t="s">
        <v>16</v>
      </c>
      <c r="F213" s="4">
        <v>1274</v>
      </c>
      <c r="G213" s="5">
        <v>225</v>
      </c>
      <c r="H213" s="7">
        <f>VLOOKUP(Data[[#This Row],[Product]],products[#All],2,0)</f>
        <v>8.7899999999999991</v>
      </c>
      <c r="I213" s="4">
        <f>Data[[#This Row],[Cost Per Unit]]*Data[[#This Row],[Units]]</f>
        <v>1977.7499999999998</v>
      </c>
      <c r="J213" s="4">
        <f>Data[[#This Row],[Amount]]-Data[[#This Row],[Cost]]</f>
        <v>-703.74999999999977</v>
      </c>
      <c r="K213" s="4"/>
    </row>
    <row r="214" spans="3:11" x14ac:dyDescent="0.3">
      <c r="C214" t="s">
        <v>5</v>
      </c>
      <c r="D214" t="s">
        <v>36</v>
      </c>
      <c r="E214" t="s">
        <v>30</v>
      </c>
      <c r="F214" s="4">
        <v>1526</v>
      </c>
      <c r="G214" s="5">
        <v>105</v>
      </c>
      <c r="H214" s="7">
        <f>VLOOKUP(Data[[#This Row],[Product]],products[#All],2,0)</f>
        <v>14.49</v>
      </c>
      <c r="I214" s="4">
        <f>Data[[#This Row],[Cost Per Unit]]*Data[[#This Row],[Units]]</f>
        <v>1521.45</v>
      </c>
      <c r="J214" s="4">
        <f>Data[[#This Row],[Amount]]-Data[[#This Row],[Cost]]</f>
        <v>4.5499999999999545</v>
      </c>
      <c r="K214" s="4"/>
    </row>
    <row r="215" spans="3:11" x14ac:dyDescent="0.3">
      <c r="C215" t="s">
        <v>40</v>
      </c>
      <c r="D215" t="s">
        <v>39</v>
      </c>
      <c r="E215" t="s">
        <v>28</v>
      </c>
      <c r="F215" s="4">
        <v>3101</v>
      </c>
      <c r="G215" s="5">
        <v>225</v>
      </c>
      <c r="H215" s="7">
        <f>VLOOKUP(Data[[#This Row],[Product]],products[#All],2,0)</f>
        <v>10.38</v>
      </c>
      <c r="I215" s="4">
        <f>Data[[#This Row],[Cost Per Unit]]*Data[[#This Row],[Units]]</f>
        <v>2335.5</v>
      </c>
      <c r="J215" s="4">
        <f>Data[[#This Row],[Amount]]-Data[[#This Row],[Cost]]</f>
        <v>765.5</v>
      </c>
      <c r="K215" s="4"/>
    </row>
    <row r="216" spans="3:11" x14ac:dyDescent="0.3">
      <c r="C216" t="s">
        <v>2</v>
      </c>
      <c r="D216" t="s">
        <v>37</v>
      </c>
      <c r="E216" t="s">
        <v>14</v>
      </c>
      <c r="F216" s="4">
        <v>1057</v>
      </c>
      <c r="G216" s="5">
        <v>54</v>
      </c>
      <c r="H216" s="7">
        <f>VLOOKUP(Data[[#This Row],[Product]],products[#All],2,0)</f>
        <v>11.7</v>
      </c>
      <c r="I216" s="4">
        <f>Data[[#This Row],[Cost Per Unit]]*Data[[#This Row],[Units]]</f>
        <v>631.79999999999995</v>
      </c>
      <c r="J216" s="4">
        <f>Data[[#This Row],[Amount]]-Data[[#This Row],[Cost]]</f>
        <v>425.20000000000005</v>
      </c>
      <c r="K216" s="4"/>
    </row>
    <row r="217" spans="3:11" x14ac:dyDescent="0.3">
      <c r="C217" t="s">
        <v>7</v>
      </c>
      <c r="D217" t="s">
        <v>37</v>
      </c>
      <c r="E217" t="s">
        <v>26</v>
      </c>
      <c r="F217" s="4">
        <v>5306</v>
      </c>
      <c r="G217" s="5">
        <v>0</v>
      </c>
      <c r="H217" s="7">
        <f>VLOOKUP(Data[[#This Row],[Product]],products[#All],2,0)</f>
        <v>5.6</v>
      </c>
      <c r="I217" s="4">
        <f>Data[[#This Row],[Cost Per Unit]]*Data[[#This Row],[Units]]</f>
        <v>0</v>
      </c>
      <c r="J217" s="4">
        <f>Data[[#This Row],[Amount]]-Data[[#This Row],[Cost]]</f>
        <v>5306</v>
      </c>
      <c r="K217" s="4"/>
    </row>
    <row r="218" spans="3:11" x14ac:dyDescent="0.3">
      <c r="C218" t="s">
        <v>5</v>
      </c>
      <c r="D218" t="s">
        <v>39</v>
      </c>
      <c r="E218" t="s">
        <v>24</v>
      </c>
      <c r="F218" s="4">
        <v>4018</v>
      </c>
      <c r="G218" s="5">
        <v>171</v>
      </c>
      <c r="H218" s="7">
        <f>VLOOKUP(Data[[#This Row],[Product]],products[#All],2,0)</f>
        <v>4.97</v>
      </c>
      <c r="I218" s="4">
        <f>Data[[#This Row],[Cost Per Unit]]*Data[[#This Row],[Units]]</f>
        <v>849.87</v>
      </c>
      <c r="J218" s="4">
        <f>Data[[#This Row],[Amount]]-Data[[#This Row],[Cost]]</f>
        <v>3168.13</v>
      </c>
      <c r="K218" s="4"/>
    </row>
    <row r="219" spans="3:11" x14ac:dyDescent="0.3">
      <c r="C219" t="s">
        <v>9</v>
      </c>
      <c r="D219" t="s">
        <v>34</v>
      </c>
      <c r="E219" t="s">
        <v>16</v>
      </c>
      <c r="F219" s="4">
        <v>938</v>
      </c>
      <c r="G219" s="5">
        <v>189</v>
      </c>
      <c r="H219" s="7">
        <f>VLOOKUP(Data[[#This Row],[Product]],products[#All],2,0)</f>
        <v>8.7899999999999991</v>
      </c>
      <c r="I219" s="4">
        <f>Data[[#This Row],[Cost Per Unit]]*Data[[#This Row],[Units]]</f>
        <v>1661.31</v>
      </c>
      <c r="J219" s="4">
        <f>Data[[#This Row],[Amount]]-Data[[#This Row],[Cost]]</f>
        <v>-723.31</v>
      </c>
      <c r="K219" s="4"/>
    </row>
    <row r="220" spans="3:11" x14ac:dyDescent="0.3">
      <c r="C220" t="s">
        <v>7</v>
      </c>
      <c r="D220" t="s">
        <v>38</v>
      </c>
      <c r="E220" t="s">
        <v>18</v>
      </c>
      <c r="F220" s="4">
        <v>1778</v>
      </c>
      <c r="G220" s="5">
        <v>270</v>
      </c>
      <c r="H220" s="7">
        <f>VLOOKUP(Data[[#This Row],[Product]],products[#All],2,0)</f>
        <v>6.47</v>
      </c>
      <c r="I220" s="4">
        <f>Data[[#This Row],[Cost Per Unit]]*Data[[#This Row],[Units]]</f>
        <v>1746.8999999999999</v>
      </c>
      <c r="J220" s="4">
        <f>Data[[#This Row],[Amount]]-Data[[#This Row],[Cost]]</f>
        <v>31.100000000000136</v>
      </c>
      <c r="K220" s="4"/>
    </row>
    <row r="221" spans="3:11" x14ac:dyDescent="0.3">
      <c r="C221" t="s">
        <v>6</v>
      </c>
      <c r="D221" t="s">
        <v>39</v>
      </c>
      <c r="E221" t="s">
        <v>30</v>
      </c>
      <c r="F221" s="4">
        <v>1638</v>
      </c>
      <c r="G221" s="5">
        <v>63</v>
      </c>
      <c r="H221" s="7">
        <f>VLOOKUP(Data[[#This Row],[Product]],products[#All],2,0)</f>
        <v>14.49</v>
      </c>
      <c r="I221" s="4">
        <f>Data[[#This Row],[Cost Per Unit]]*Data[[#This Row],[Units]]</f>
        <v>912.87</v>
      </c>
      <c r="J221" s="4">
        <f>Data[[#This Row],[Amount]]-Data[[#This Row],[Cost]]</f>
        <v>725.13</v>
      </c>
      <c r="K221" s="4"/>
    </row>
    <row r="222" spans="3:11" x14ac:dyDescent="0.3">
      <c r="C222" t="s">
        <v>41</v>
      </c>
      <c r="D222" t="s">
        <v>38</v>
      </c>
      <c r="E222" t="s">
        <v>25</v>
      </c>
      <c r="F222" s="4">
        <v>154</v>
      </c>
      <c r="G222" s="5">
        <v>21</v>
      </c>
      <c r="H222" s="7">
        <f>VLOOKUP(Data[[#This Row],[Product]],products[#All],2,0)</f>
        <v>13.15</v>
      </c>
      <c r="I222" s="4">
        <f>Data[[#This Row],[Cost Per Unit]]*Data[[#This Row],[Units]]</f>
        <v>276.15000000000003</v>
      </c>
      <c r="J222" s="4">
        <f>Data[[#This Row],[Amount]]-Data[[#This Row],[Cost]]</f>
        <v>-122.15000000000003</v>
      </c>
      <c r="K222" s="4"/>
    </row>
    <row r="223" spans="3:11" x14ac:dyDescent="0.3">
      <c r="C223" t="s">
        <v>7</v>
      </c>
      <c r="D223" t="s">
        <v>37</v>
      </c>
      <c r="E223" t="s">
        <v>22</v>
      </c>
      <c r="F223" s="4">
        <v>9835</v>
      </c>
      <c r="G223" s="5">
        <v>207</v>
      </c>
      <c r="H223" s="7">
        <f>VLOOKUP(Data[[#This Row],[Product]],products[#All],2,0)</f>
        <v>9.77</v>
      </c>
      <c r="I223" s="4">
        <f>Data[[#This Row],[Cost Per Unit]]*Data[[#This Row],[Units]]</f>
        <v>2022.3899999999999</v>
      </c>
      <c r="J223" s="4">
        <f>Data[[#This Row],[Amount]]-Data[[#This Row],[Cost]]</f>
        <v>7812.6100000000006</v>
      </c>
      <c r="K223" s="4"/>
    </row>
    <row r="224" spans="3:11" x14ac:dyDescent="0.3">
      <c r="C224" t="s">
        <v>9</v>
      </c>
      <c r="D224" t="s">
        <v>37</v>
      </c>
      <c r="E224" t="s">
        <v>20</v>
      </c>
      <c r="F224" s="4">
        <v>7273</v>
      </c>
      <c r="G224" s="5">
        <v>96</v>
      </c>
      <c r="H224" s="7">
        <f>VLOOKUP(Data[[#This Row],[Product]],products[#All],2,0)</f>
        <v>10.62</v>
      </c>
      <c r="I224" s="4">
        <f>Data[[#This Row],[Cost Per Unit]]*Data[[#This Row],[Units]]</f>
        <v>1019.52</v>
      </c>
      <c r="J224" s="4">
        <f>Data[[#This Row],[Amount]]-Data[[#This Row],[Cost]]</f>
        <v>6253.48</v>
      </c>
      <c r="K224" s="4"/>
    </row>
    <row r="225" spans="3:11" x14ac:dyDescent="0.3">
      <c r="C225" t="s">
        <v>5</v>
      </c>
      <c r="D225" t="s">
        <v>39</v>
      </c>
      <c r="E225" t="s">
        <v>22</v>
      </c>
      <c r="F225" s="4">
        <v>6909</v>
      </c>
      <c r="G225" s="5">
        <v>81</v>
      </c>
      <c r="H225" s="7">
        <f>VLOOKUP(Data[[#This Row],[Product]],products[#All],2,0)</f>
        <v>9.77</v>
      </c>
      <c r="I225" s="4">
        <f>Data[[#This Row],[Cost Per Unit]]*Data[[#This Row],[Units]]</f>
        <v>791.37</v>
      </c>
      <c r="J225" s="4">
        <f>Data[[#This Row],[Amount]]-Data[[#This Row],[Cost]]</f>
        <v>6117.63</v>
      </c>
      <c r="K225" s="4"/>
    </row>
    <row r="226" spans="3:11" x14ac:dyDescent="0.3">
      <c r="C226" t="s">
        <v>9</v>
      </c>
      <c r="D226" t="s">
        <v>39</v>
      </c>
      <c r="E226" t="s">
        <v>24</v>
      </c>
      <c r="F226" s="4">
        <v>3920</v>
      </c>
      <c r="G226" s="5">
        <v>306</v>
      </c>
      <c r="H226" s="7">
        <f>VLOOKUP(Data[[#This Row],[Product]],products[#All],2,0)</f>
        <v>4.97</v>
      </c>
      <c r="I226" s="4">
        <f>Data[[#This Row],[Cost Per Unit]]*Data[[#This Row],[Units]]</f>
        <v>1520.82</v>
      </c>
      <c r="J226" s="4">
        <f>Data[[#This Row],[Amount]]-Data[[#This Row],[Cost]]</f>
        <v>2399.1800000000003</v>
      </c>
      <c r="K226" s="4"/>
    </row>
    <row r="227" spans="3:11" x14ac:dyDescent="0.3">
      <c r="C227" t="s">
        <v>10</v>
      </c>
      <c r="D227" t="s">
        <v>39</v>
      </c>
      <c r="E227" t="s">
        <v>21</v>
      </c>
      <c r="F227" s="4">
        <v>4858</v>
      </c>
      <c r="G227" s="5">
        <v>279</v>
      </c>
      <c r="H227" s="7">
        <f>VLOOKUP(Data[[#This Row],[Product]],products[#All],2,0)</f>
        <v>9</v>
      </c>
      <c r="I227" s="4">
        <f>Data[[#This Row],[Cost Per Unit]]*Data[[#This Row],[Units]]</f>
        <v>2511</v>
      </c>
      <c r="J227" s="4">
        <f>Data[[#This Row],[Amount]]-Data[[#This Row],[Cost]]</f>
        <v>2347</v>
      </c>
      <c r="K227" s="4"/>
    </row>
    <row r="228" spans="3:11" x14ac:dyDescent="0.3">
      <c r="C228" t="s">
        <v>2</v>
      </c>
      <c r="D228" t="s">
        <v>38</v>
      </c>
      <c r="E228" t="s">
        <v>4</v>
      </c>
      <c r="F228" s="4">
        <v>3549</v>
      </c>
      <c r="G228" s="5">
        <v>3</v>
      </c>
      <c r="H228" s="7">
        <f>VLOOKUP(Data[[#This Row],[Product]],products[#All],2,0)</f>
        <v>11.88</v>
      </c>
      <c r="I228" s="4">
        <f>Data[[#This Row],[Cost Per Unit]]*Data[[#This Row],[Units]]</f>
        <v>35.64</v>
      </c>
      <c r="J228" s="4">
        <f>Data[[#This Row],[Amount]]-Data[[#This Row],[Cost]]</f>
        <v>3513.36</v>
      </c>
      <c r="K228" s="4"/>
    </row>
    <row r="229" spans="3:11" x14ac:dyDescent="0.3">
      <c r="C229" t="s">
        <v>7</v>
      </c>
      <c r="D229" t="s">
        <v>39</v>
      </c>
      <c r="E229" t="s">
        <v>27</v>
      </c>
      <c r="F229" s="4">
        <v>966</v>
      </c>
      <c r="G229" s="5">
        <v>198</v>
      </c>
      <c r="H229" s="7">
        <f>VLOOKUP(Data[[#This Row],[Product]],products[#All],2,0)</f>
        <v>16.73</v>
      </c>
      <c r="I229" s="4">
        <f>Data[[#This Row],[Cost Per Unit]]*Data[[#This Row],[Units]]</f>
        <v>3312.54</v>
      </c>
      <c r="J229" s="4">
        <f>Data[[#This Row],[Amount]]-Data[[#This Row],[Cost]]</f>
        <v>-2346.54</v>
      </c>
      <c r="K229" s="4"/>
    </row>
    <row r="230" spans="3:11" x14ac:dyDescent="0.3">
      <c r="C230" t="s">
        <v>5</v>
      </c>
      <c r="D230" t="s">
        <v>39</v>
      </c>
      <c r="E230" t="s">
        <v>18</v>
      </c>
      <c r="F230" s="4">
        <v>385</v>
      </c>
      <c r="G230" s="5">
        <v>249</v>
      </c>
      <c r="H230" s="7">
        <f>VLOOKUP(Data[[#This Row],[Product]],products[#All],2,0)</f>
        <v>6.47</v>
      </c>
      <c r="I230" s="4">
        <f>Data[[#This Row],[Cost Per Unit]]*Data[[#This Row],[Units]]</f>
        <v>1611.03</v>
      </c>
      <c r="J230" s="4">
        <f>Data[[#This Row],[Amount]]-Data[[#This Row],[Cost]]</f>
        <v>-1226.03</v>
      </c>
      <c r="K230" s="4"/>
    </row>
    <row r="231" spans="3:11" x14ac:dyDescent="0.3">
      <c r="C231" t="s">
        <v>6</v>
      </c>
      <c r="D231" t="s">
        <v>34</v>
      </c>
      <c r="E231" t="s">
        <v>16</v>
      </c>
      <c r="F231" s="4">
        <v>2219</v>
      </c>
      <c r="G231" s="5">
        <v>75</v>
      </c>
      <c r="H231" s="7">
        <f>VLOOKUP(Data[[#This Row],[Product]],products[#All],2,0)</f>
        <v>8.7899999999999991</v>
      </c>
      <c r="I231" s="4">
        <f>Data[[#This Row],[Cost Per Unit]]*Data[[#This Row],[Units]]</f>
        <v>659.24999999999989</v>
      </c>
      <c r="J231" s="4">
        <f>Data[[#This Row],[Amount]]-Data[[#This Row],[Cost]]</f>
        <v>1559.75</v>
      </c>
      <c r="K231" s="4"/>
    </row>
    <row r="232" spans="3:11" x14ac:dyDescent="0.3">
      <c r="C232" t="s">
        <v>9</v>
      </c>
      <c r="D232" t="s">
        <v>36</v>
      </c>
      <c r="E232" t="s">
        <v>32</v>
      </c>
      <c r="F232" s="4">
        <v>2954</v>
      </c>
      <c r="G232" s="5">
        <v>189</v>
      </c>
      <c r="H232" s="7">
        <f>VLOOKUP(Data[[#This Row],[Product]],products[#All],2,0)</f>
        <v>8.65</v>
      </c>
      <c r="I232" s="4">
        <f>Data[[#This Row],[Cost Per Unit]]*Data[[#This Row],[Units]]</f>
        <v>1634.8500000000001</v>
      </c>
      <c r="J232" s="4">
        <f>Data[[#This Row],[Amount]]-Data[[#This Row],[Cost]]</f>
        <v>1319.1499999999999</v>
      </c>
      <c r="K232" s="4"/>
    </row>
    <row r="233" spans="3:11" x14ac:dyDescent="0.3">
      <c r="C233" t="s">
        <v>7</v>
      </c>
      <c r="D233" t="s">
        <v>36</v>
      </c>
      <c r="E233" t="s">
        <v>32</v>
      </c>
      <c r="F233" s="4">
        <v>280</v>
      </c>
      <c r="G233" s="5">
        <v>87</v>
      </c>
      <c r="H233" s="7">
        <f>VLOOKUP(Data[[#This Row],[Product]],products[#All],2,0)</f>
        <v>8.65</v>
      </c>
      <c r="I233" s="4">
        <f>Data[[#This Row],[Cost Per Unit]]*Data[[#This Row],[Units]]</f>
        <v>752.55000000000007</v>
      </c>
      <c r="J233" s="4">
        <f>Data[[#This Row],[Amount]]-Data[[#This Row],[Cost]]</f>
        <v>-472.55000000000007</v>
      </c>
      <c r="K233" s="4"/>
    </row>
    <row r="234" spans="3:11" x14ac:dyDescent="0.3">
      <c r="C234" t="s">
        <v>41</v>
      </c>
      <c r="D234" t="s">
        <v>36</v>
      </c>
      <c r="E234" t="s">
        <v>30</v>
      </c>
      <c r="F234" s="4">
        <v>6118</v>
      </c>
      <c r="G234" s="5">
        <v>174</v>
      </c>
      <c r="H234" s="7">
        <f>VLOOKUP(Data[[#This Row],[Product]],products[#All],2,0)</f>
        <v>14.49</v>
      </c>
      <c r="I234" s="4">
        <f>Data[[#This Row],[Cost Per Unit]]*Data[[#This Row],[Units]]</f>
        <v>2521.2600000000002</v>
      </c>
      <c r="J234" s="4">
        <f>Data[[#This Row],[Amount]]-Data[[#This Row],[Cost]]</f>
        <v>3596.74</v>
      </c>
      <c r="K234" s="4"/>
    </row>
    <row r="235" spans="3:11" x14ac:dyDescent="0.3">
      <c r="C235" t="s">
        <v>2</v>
      </c>
      <c r="D235" t="s">
        <v>39</v>
      </c>
      <c r="E235" t="s">
        <v>15</v>
      </c>
      <c r="F235" s="4">
        <v>4802</v>
      </c>
      <c r="G235" s="5">
        <v>36</v>
      </c>
      <c r="H235" s="7">
        <f>VLOOKUP(Data[[#This Row],[Product]],products[#All],2,0)</f>
        <v>11.73</v>
      </c>
      <c r="I235" s="4">
        <f>Data[[#This Row],[Cost Per Unit]]*Data[[#This Row],[Units]]</f>
        <v>422.28000000000003</v>
      </c>
      <c r="J235" s="4">
        <f>Data[[#This Row],[Amount]]-Data[[#This Row],[Cost]]</f>
        <v>4379.72</v>
      </c>
      <c r="K235" s="4"/>
    </row>
    <row r="236" spans="3:11" x14ac:dyDescent="0.3">
      <c r="C236" t="s">
        <v>9</v>
      </c>
      <c r="D236" t="s">
        <v>38</v>
      </c>
      <c r="E236" t="s">
        <v>24</v>
      </c>
      <c r="F236" s="4">
        <v>4137</v>
      </c>
      <c r="G236" s="5">
        <v>60</v>
      </c>
      <c r="H236" s="7">
        <f>VLOOKUP(Data[[#This Row],[Product]],products[#All],2,0)</f>
        <v>4.97</v>
      </c>
      <c r="I236" s="4">
        <f>Data[[#This Row],[Cost Per Unit]]*Data[[#This Row],[Units]]</f>
        <v>298.2</v>
      </c>
      <c r="J236" s="4">
        <f>Data[[#This Row],[Amount]]-Data[[#This Row],[Cost]]</f>
        <v>3838.8</v>
      </c>
      <c r="K236" s="4"/>
    </row>
    <row r="237" spans="3:11" x14ac:dyDescent="0.3">
      <c r="C237" t="s">
        <v>3</v>
      </c>
      <c r="D237" t="s">
        <v>35</v>
      </c>
      <c r="E237" t="s">
        <v>23</v>
      </c>
      <c r="F237" s="4">
        <v>2023</v>
      </c>
      <c r="G237" s="5">
        <v>78</v>
      </c>
      <c r="H237" s="7">
        <f>VLOOKUP(Data[[#This Row],[Product]],products[#All],2,0)</f>
        <v>6.49</v>
      </c>
      <c r="I237" s="4">
        <f>Data[[#This Row],[Cost Per Unit]]*Data[[#This Row],[Units]]</f>
        <v>506.22</v>
      </c>
      <c r="J237" s="4">
        <f>Data[[#This Row],[Amount]]-Data[[#This Row],[Cost]]</f>
        <v>1516.78</v>
      </c>
      <c r="K237" s="4"/>
    </row>
    <row r="238" spans="3:11" x14ac:dyDescent="0.3">
      <c r="C238" t="s">
        <v>9</v>
      </c>
      <c r="D238" t="s">
        <v>36</v>
      </c>
      <c r="E238" t="s">
        <v>30</v>
      </c>
      <c r="F238" s="4">
        <v>9051</v>
      </c>
      <c r="G238" s="5">
        <v>57</v>
      </c>
      <c r="H238" s="7">
        <f>VLOOKUP(Data[[#This Row],[Product]],products[#All],2,0)</f>
        <v>14.49</v>
      </c>
      <c r="I238" s="4">
        <f>Data[[#This Row],[Cost Per Unit]]*Data[[#This Row],[Units]]</f>
        <v>825.93000000000006</v>
      </c>
      <c r="J238" s="4">
        <f>Data[[#This Row],[Amount]]-Data[[#This Row],[Cost]]</f>
        <v>8225.07</v>
      </c>
      <c r="K238" s="4"/>
    </row>
    <row r="239" spans="3:11" x14ac:dyDescent="0.3">
      <c r="C239" t="s">
        <v>9</v>
      </c>
      <c r="D239" t="s">
        <v>37</v>
      </c>
      <c r="E239" t="s">
        <v>28</v>
      </c>
      <c r="F239" s="4">
        <v>2919</v>
      </c>
      <c r="G239" s="5">
        <v>45</v>
      </c>
      <c r="H239" s="7">
        <f>VLOOKUP(Data[[#This Row],[Product]],products[#All],2,0)</f>
        <v>10.38</v>
      </c>
      <c r="I239" s="4">
        <f>Data[[#This Row],[Cost Per Unit]]*Data[[#This Row],[Units]]</f>
        <v>467.1</v>
      </c>
      <c r="J239" s="4">
        <f>Data[[#This Row],[Amount]]-Data[[#This Row],[Cost]]</f>
        <v>2451.9</v>
      </c>
      <c r="K239" s="4"/>
    </row>
    <row r="240" spans="3:11" x14ac:dyDescent="0.3">
      <c r="C240" t="s">
        <v>41</v>
      </c>
      <c r="D240" t="s">
        <v>38</v>
      </c>
      <c r="E240" t="s">
        <v>22</v>
      </c>
      <c r="F240" s="4">
        <v>5915</v>
      </c>
      <c r="G240" s="5">
        <v>3</v>
      </c>
      <c r="H240" s="7">
        <f>VLOOKUP(Data[[#This Row],[Product]],products[#All],2,0)</f>
        <v>9.77</v>
      </c>
      <c r="I240" s="4">
        <f>Data[[#This Row],[Cost Per Unit]]*Data[[#This Row],[Units]]</f>
        <v>29.31</v>
      </c>
      <c r="J240" s="4">
        <f>Data[[#This Row],[Amount]]-Data[[#This Row],[Cost]]</f>
        <v>5885.69</v>
      </c>
      <c r="K240" s="4"/>
    </row>
    <row r="241" spans="3:11" x14ac:dyDescent="0.3">
      <c r="C241" t="s">
        <v>10</v>
      </c>
      <c r="D241" t="s">
        <v>35</v>
      </c>
      <c r="E241" t="s">
        <v>15</v>
      </c>
      <c r="F241" s="4">
        <v>2562</v>
      </c>
      <c r="G241" s="5">
        <v>6</v>
      </c>
      <c r="H241" s="7">
        <f>VLOOKUP(Data[[#This Row],[Product]],products[#All],2,0)</f>
        <v>11.73</v>
      </c>
      <c r="I241" s="4">
        <f>Data[[#This Row],[Cost Per Unit]]*Data[[#This Row],[Units]]</f>
        <v>70.38</v>
      </c>
      <c r="J241" s="4">
        <f>Data[[#This Row],[Amount]]-Data[[#This Row],[Cost]]</f>
        <v>2491.62</v>
      </c>
      <c r="K241" s="4"/>
    </row>
    <row r="242" spans="3:11" x14ac:dyDescent="0.3">
      <c r="C242" t="s">
        <v>5</v>
      </c>
      <c r="D242" t="s">
        <v>37</v>
      </c>
      <c r="E242" t="s">
        <v>25</v>
      </c>
      <c r="F242" s="4">
        <v>8813</v>
      </c>
      <c r="G242" s="5">
        <v>21</v>
      </c>
      <c r="H242" s="7">
        <f>VLOOKUP(Data[[#This Row],[Product]],products[#All],2,0)</f>
        <v>13.15</v>
      </c>
      <c r="I242" s="4">
        <f>Data[[#This Row],[Cost Per Unit]]*Data[[#This Row],[Units]]</f>
        <v>276.15000000000003</v>
      </c>
      <c r="J242" s="4">
        <f>Data[[#This Row],[Amount]]-Data[[#This Row],[Cost]]</f>
        <v>8536.85</v>
      </c>
      <c r="K242" s="4"/>
    </row>
    <row r="243" spans="3:11" x14ac:dyDescent="0.3">
      <c r="C243" t="s">
        <v>5</v>
      </c>
      <c r="D243" t="s">
        <v>36</v>
      </c>
      <c r="E243" t="s">
        <v>18</v>
      </c>
      <c r="F243" s="4">
        <v>6111</v>
      </c>
      <c r="G243" s="5">
        <v>3</v>
      </c>
      <c r="H243" s="7">
        <f>VLOOKUP(Data[[#This Row],[Product]],products[#All],2,0)</f>
        <v>6.47</v>
      </c>
      <c r="I243" s="4">
        <f>Data[[#This Row],[Cost Per Unit]]*Data[[#This Row],[Units]]</f>
        <v>19.41</v>
      </c>
      <c r="J243" s="4">
        <f>Data[[#This Row],[Amount]]-Data[[#This Row],[Cost]]</f>
        <v>6091.59</v>
      </c>
      <c r="K243" s="4"/>
    </row>
    <row r="244" spans="3:11" x14ac:dyDescent="0.3">
      <c r="C244" t="s">
        <v>8</v>
      </c>
      <c r="D244" t="s">
        <v>34</v>
      </c>
      <c r="E244" t="s">
        <v>31</v>
      </c>
      <c r="F244" s="4">
        <v>3507</v>
      </c>
      <c r="G244" s="5">
        <v>288</v>
      </c>
      <c r="H244" s="7">
        <f>VLOOKUP(Data[[#This Row],[Product]],products[#All],2,0)</f>
        <v>5.79</v>
      </c>
      <c r="I244" s="4">
        <f>Data[[#This Row],[Cost Per Unit]]*Data[[#This Row],[Units]]</f>
        <v>1667.52</v>
      </c>
      <c r="J244" s="4">
        <f>Data[[#This Row],[Amount]]-Data[[#This Row],[Cost]]</f>
        <v>1839.48</v>
      </c>
      <c r="K244" s="4"/>
    </row>
    <row r="245" spans="3:11" x14ac:dyDescent="0.3">
      <c r="C245" t="s">
        <v>6</v>
      </c>
      <c r="D245" t="s">
        <v>36</v>
      </c>
      <c r="E245" t="s">
        <v>13</v>
      </c>
      <c r="F245" s="4">
        <v>4319</v>
      </c>
      <c r="G245" s="5">
        <v>30</v>
      </c>
      <c r="H245" s="7">
        <f>VLOOKUP(Data[[#This Row],[Product]],products[#All],2,0)</f>
        <v>9.33</v>
      </c>
      <c r="I245" s="4">
        <f>Data[[#This Row],[Cost Per Unit]]*Data[[#This Row],[Units]]</f>
        <v>279.89999999999998</v>
      </c>
      <c r="J245" s="4">
        <f>Data[[#This Row],[Amount]]-Data[[#This Row],[Cost]]</f>
        <v>4039.1</v>
      </c>
      <c r="K245" s="4"/>
    </row>
    <row r="246" spans="3:11" x14ac:dyDescent="0.3">
      <c r="C246" t="s">
        <v>40</v>
      </c>
      <c r="D246" t="s">
        <v>38</v>
      </c>
      <c r="E246" t="s">
        <v>26</v>
      </c>
      <c r="F246" s="4">
        <v>609</v>
      </c>
      <c r="G246" s="5">
        <v>87</v>
      </c>
      <c r="H246" s="7">
        <f>VLOOKUP(Data[[#This Row],[Product]],products[#All],2,0)</f>
        <v>5.6</v>
      </c>
      <c r="I246" s="4">
        <f>Data[[#This Row],[Cost Per Unit]]*Data[[#This Row],[Units]]</f>
        <v>487.2</v>
      </c>
      <c r="J246" s="4">
        <f>Data[[#This Row],[Amount]]-Data[[#This Row],[Cost]]</f>
        <v>121.80000000000001</v>
      </c>
      <c r="K246" s="4"/>
    </row>
    <row r="247" spans="3:11" x14ac:dyDescent="0.3">
      <c r="C247" t="s">
        <v>40</v>
      </c>
      <c r="D247" t="s">
        <v>39</v>
      </c>
      <c r="E247" t="s">
        <v>27</v>
      </c>
      <c r="F247" s="4">
        <v>6370</v>
      </c>
      <c r="G247" s="5">
        <v>30</v>
      </c>
      <c r="H247" s="7">
        <f>VLOOKUP(Data[[#This Row],[Product]],products[#All],2,0)</f>
        <v>16.73</v>
      </c>
      <c r="I247" s="4">
        <f>Data[[#This Row],[Cost Per Unit]]*Data[[#This Row],[Units]]</f>
        <v>501.90000000000003</v>
      </c>
      <c r="J247" s="4">
        <f>Data[[#This Row],[Amount]]-Data[[#This Row],[Cost]]</f>
        <v>5868.1</v>
      </c>
      <c r="K247" s="4"/>
    </row>
    <row r="248" spans="3:11" x14ac:dyDescent="0.3">
      <c r="C248" t="s">
        <v>5</v>
      </c>
      <c r="D248" t="s">
        <v>38</v>
      </c>
      <c r="E248" t="s">
        <v>19</v>
      </c>
      <c r="F248" s="4">
        <v>5474</v>
      </c>
      <c r="G248" s="5">
        <v>168</v>
      </c>
      <c r="H248" s="7">
        <f>VLOOKUP(Data[[#This Row],[Product]],products[#All],2,0)</f>
        <v>7.64</v>
      </c>
      <c r="I248" s="4">
        <f>Data[[#This Row],[Cost Per Unit]]*Data[[#This Row],[Units]]</f>
        <v>1283.52</v>
      </c>
      <c r="J248" s="4">
        <f>Data[[#This Row],[Amount]]-Data[[#This Row],[Cost]]</f>
        <v>4190.4799999999996</v>
      </c>
      <c r="K248" s="4"/>
    </row>
    <row r="249" spans="3:11" x14ac:dyDescent="0.3">
      <c r="C249" t="s">
        <v>40</v>
      </c>
      <c r="D249" t="s">
        <v>36</v>
      </c>
      <c r="E249" t="s">
        <v>27</v>
      </c>
      <c r="F249" s="4">
        <v>3164</v>
      </c>
      <c r="G249" s="5">
        <v>306</v>
      </c>
      <c r="H249" s="7">
        <f>VLOOKUP(Data[[#This Row],[Product]],products[#All],2,0)</f>
        <v>16.73</v>
      </c>
      <c r="I249" s="4">
        <f>Data[[#This Row],[Cost Per Unit]]*Data[[#This Row],[Units]]</f>
        <v>5119.38</v>
      </c>
      <c r="J249" s="4">
        <f>Data[[#This Row],[Amount]]-Data[[#This Row],[Cost]]</f>
        <v>-1955.38</v>
      </c>
      <c r="K249" s="4"/>
    </row>
    <row r="250" spans="3:11" x14ac:dyDescent="0.3">
      <c r="C250" t="s">
        <v>6</v>
      </c>
      <c r="D250" t="s">
        <v>35</v>
      </c>
      <c r="E250" t="s">
        <v>4</v>
      </c>
      <c r="F250" s="4">
        <v>1302</v>
      </c>
      <c r="G250" s="5">
        <v>402</v>
      </c>
      <c r="H250" s="7">
        <f>VLOOKUP(Data[[#This Row],[Product]],products[#All],2,0)</f>
        <v>11.88</v>
      </c>
      <c r="I250" s="4">
        <f>Data[[#This Row],[Cost Per Unit]]*Data[[#This Row],[Units]]</f>
        <v>4775.76</v>
      </c>
      <c r="J250" s="4">
        <f>Data[[#This Row],[Amount]]-Data[[#This Row],[Cost]]</f>
        <v>-3473.76</v>
      </c>
      <c r="K250" s="4"/>
    </row>
    <row r="251" spans="3:11" x14ac:dyDescent="0.3">
      <c r="C251" t="s">
        <v>3</v>
      </c>
      <c r="D251" t="s">
        <v>37</v>
      </c>
      <c r="E251" t="s">
        <v>28</v>
      </c>
      <c r="F251" s="4">
        <v>7308</v>
      </c>
      <c r="G251" s="5">
        <v>327</v>
      </c>
      <c r="H251" s="7">
        <f>VLOOKUP(Data[[#This Row],[Product]],products[#All],2,0)</f>
        <v>10.38</v>
      </c>
      <c r="I251" s="4">
        <f>Data[[#This Row],[Cost Per Unit]]*Data[[#This Row],[Units]]</f>
        <v>3394.26</v>
      </c>
      <c r="J251" s="4">
        <f>Data[[#This Row],[Amount]]-Data[[#This Row],[Cost]]</f>
        <v>3913.74</v>
      </c>
      <c r="K251" s="4"/>
    </row>
    <row r="252" spans="3:11" x14ac:dyDescent="0.3">
      <c r="C252" t="s">
        <v>40</v>
      </c>
      <c r="D252" t="s">
        <v>37</v>
      </c>
      <c r="E252" t="s">
        <v>27</v>
      </c>
      <c r="F252" s="4">
        <v>6132</v>
      </c>
      <c r="G252" s="5">
        <v>93</v>
      </c>
      <c r="H252" s="7">
        <f>VLOOKUP(Data[[#This Row],[Product]],products[#All],2,0)</f>
        <v>16.73</v>
      </c>
      <c r="I252" s="4">
        <f>Data[[#This Row],[Cost Per Unit]]*Data[[#This Row],[Units]]</f>
        <v>1555.89</v>
      </c>
      <c r="J252" s="4">
        <f>Data[[#This Row],[Amount]]-Data[[#This Row],[Cost]]</f>
        <v>4576.1099999999997</v>
      </c>
      <c r="K252" s="4"/>
    </row>
    <row r="253" spans="3:11" x14ac:dyDescent="0.3">
      <c r="C253" t="s">
        <v>10</v>
      </c>
      <c r="D253" t="s">
        <v>35</v>
      </c>
      <c r="E253" t="s">
        <v>14</v>
      </c>
      <c r="F253" s="4">
        <v>3472</v>
      </c>
      <c r="G253" s="5">
        <v>96</v>
      </c>
      <c r="H253" s="7">
        <f>VLOOKUP(Data[[#This Row],[Product]],products[#All],2,0)</f>
        <v>11.7</v>
      </c>
      <c r="I253" s="4">
        <f>Data[[#This Row],[Cost Per Unit]]*Data[[#This Row],[Units]]</f>
        <v>1123.1999999999998</v>
      </c>
      <c r="J253" s="4">
        <f>Data[[#This Row],[Amount]]-Data[[#This Row],[Cost]]</f>
        <v>2348.8000000000002</v>
      </c>
      <c r="K253" s="4"/>
    </row>
    <row r="254" spans="3:11" x14ac:dyDescent="0.3">
      <c r="C254" t="s">
        <v>8</v>
      </c>
      <c r="D254" t="s">
        <v>39</v>
      </c>
      <c r="E254" t="s">
        <v>18</v>
      </c>
      <c r="F254" s="4">
        <v>9660</v>
      </c>
      <c r="G254" s="5">
        <v>27</v>
      </c>
      <c r="H254" s="7">
        <f>VLOOKUP(Data[[#This Row],[Product]],products[#All],2,0)</f>
        <v>6.47</v>
      </c>
      <c r="I254" s="4">
        <f>Data[[#This Row],[Cost Per Unit]]*Data[[#This Row],[Units]]</f>
        <v>174.69</v>
      </c>
      <c r="J254" s="4">
        <f>Data[[#This Row],[Amount]]-Data[[#This Row],[Cost]]</f>
        <v>9485.31</v>
      </c>
      <c r="K254" s="4"/>
    </row>
    <row r="255" spans="3:11" x14ac:dyDescent="0.3">
      <c r="C255" t="s">
        <v>9</v>
      </c>
      <c r="D255" t="s">
        <v>38</v>
      </c>
      <c r="E255" t="s">
        <v>26</v>
      </c>
      <c r="F255" s="4">
        <v>2436</v>
      </c>
      <c r="G255" s="5">
        <v>99</v>
      </c>
      <c r="H255" s="7">
        <f>VLOOKUP(Data[[#This Row],[Product]],products[#All],2,0)</f>
        <v>5.6</v>
      </c>
      <c r="I255" s="4">
        <f>Data[[#This Row],[Cost Per Unit]]*Data[[#This Row],[Units]]</f>
        <v>554.4</v>
      </c>
      <c r="J255" s="4">
        <f>Data[[#This Row],[Amount]]-Data[[#This Row],[Cost]]</f>
        <v>1881.6</v>
      </c>
      <c r="K255" s="4"/>
    </row>
    <row r="256" spans="3:11" x14ac:dyDescent="0.3">
      <c r="C256" t="s">
        <v>9</v>
      </c>
      <c r="D256" t="s">
        <v>38</v>
      </c>
      <c r="E256" t="s">
        <v>33</v>
      </c>
      <c r="F256" s="4">
        <v>9506</v>
      </c>
      <c r="G256" s="5">
        <v>87</v>
      </c>
      <c r="H256" s="7">
        <f>VLOOKUP(Data[[#This Row],[Product]],products[#All],2,0)</f>
        <v>12.37</v>
      </c>
      <c r="I256" s="4">
        <f>Data[[#This Row],[Cost Per Unit]]*Data[[#This Row],[Units]]</f>
        <v>1076.1899999999998</v>
      </c>
      <c r="J256" s="4">
        <f>Data[[#This Row],[Amount]]-Data[[#This Row],[Cost]]</f>
        <v>8429.81</v>
      </c>
      <c r="K256" s="4"/>
    </row>
    <row r="257" spans="3:11" x14ac:dyDescent="0.3">
      <c r="C257" t="s">
        <v>10</v>
      </c>
      <c r="D257" t="s">
        <v>37</v>
      </c>
      <c r="E257" t="s">
        <v>21</v>
      </c>
      <c r="F257" s="4">
        <v>245</v>
      </c>
      <c r="G257" s="5">
        <v>288</v>
      </c>
      <c r="H257" s="7">
        <f>VLOOKUP(Data[[#This Row],[Product]],products[#All],2,0)</f>
        <v>9</v>
      </c>
      <c r="I257" s="4">
        <f>Data[[#This Row],[Cost Per Unit]]*Data[[#This Row],[Units]]</f>
        <v>2592</v>
      </c>
      <c r="J257" s="4">
        <f>Data[[#This Row],[Amount]]-Data[[#This Row],[Cost]]</f>
        <v>-2347</v>
      </c>
      <c r="K257" s="4"/>
    </row>
    <row r="258" spans="3:11" x14ac:dyDescent="0.3">
      <c r="C258" t="s">
        <v>8</v>
      </c>
      <c r="D258" t="s">
        <v>35</v>
      </c>
      <c r="E258" t="s">
        <v>20</v>
      </c>
      <c r="F258" s="4">
        <v>2702</v>
      </c>
      <c r="G258" s="5">
        <v>363</v>
      </c>
      <c r="H258" s="7">
        <f>VLOOKUP(Data[[#This Row],[Product]],products[#All],2,0)</f>
        <v>10.62</v>
      </c>
      <c r="I258" s="4">
        <f>Data[[#This Row],[Cost Per Unit]]*Data[[#This Row],[Units]]</f>
        <v>3855.0599999999995</v>
      </c>
      <c r="J258" s="4">
        <f>Data[[#This Row],[Amount]]-Data[[#This Row],[Cost]]</f>
        <v>-1153.0599999999995</v>
      </c>
      <c r="K258" s="4"/>
    </row>
    <row r="259" spans="3:11" x14ac:dyDescent="0.3">
      <c r="C259" t="s">
        <v>10</v>
      </c>
      <c r="D259" t="s">
        <v>34</v>
      </c>
      <c r="E259" t="s">
        <v>17</v>
      </c>
      <c r="F259" s="4">
        <v>700</v>
      </c>
      <c r="G259" s="5">
        <v>87</v>
      </c>
      <c r="H259" s="7">
        <f>VLOOKUP(Data[[#This Row],[Product]],products[#All],2,0)</f>
        <v>3.11</v>
      </c>
      <c r="I259" s="4">
        <f>Data[[#This Row],[Cost Per Unit]]*Data[[#This Row],[Units]]</f>
        <v>270.57</v>
      </c>
      <c r="J259" s="4">
        <f>Data[[#This Row],[Amount]]-Data[[#This Row],[Cost]]</f>
        <v>429.43</v>
      </c>
      <c r="K259" s="4"/>
    </row>
    <row r="260" spans="3:11" x14ac:dyDescent="0.3">
      <c r="C260" t="s">
        <v>6</v>
      </c>
      <c r="D260" t="s">
        <v>34</v>
      </c>
      <c r="E260" t="s">
        <v>17</v>
      </c>
      <c r="F260" s="4">
        <v>3759</v>
      </c>
      <c r="G260" s="5">
        <v>150</v>
      </c>
      <c r="H260" s="7">
        <f>VLOOKUP(Data[[#This Row],[Product]],products[#All],2,0)</f>
        <v>3.11</v>
      </c>
      <c r="I260" s="4">
        <f>Data[[#This Row],[Cost Per Unit]]*Data[[#This Row],[Units]]</f>
        <v>466.5</v>
      </c>
      <c r="J260" s="4">
        <f>Data[[#This Row],[Amount]]-Data[[#This Row],[Cost]]</f>
        <v>3292.5</v>
      </c>
      <c r="K260" s="4"/>
    </row>
    <row r="261" spans="3:11" x14ac:dyDescent="0.3">
      <c r="C261" t="s">
        <v>2</v>
      </c>
      <c r="D261" t="s">
        <v>35</v>
      </c>
      <c r="E261" t="s">
        <v>17</v>
      </c>
      <c r="F261" s="4">
        <v>1589</v>
      </c>
      <c r="G261" s="5">
        <v>303</v>
      </c>
      <c r="H261" s="7">
        <f>VLOOKUP(Data[[#This Row],[Product]],products[#All],2,0)</f>
        <v>3.11</v>
      </c>
      <c r="I261" s="4">
        <f>Data[[#This Row],[Cost Per Unit]]*Data[[#This Row],[Units]]</f>
        <v>942.32999999999993</v>
      </c>
      <c r="J261" s="4">
        <f>Data[[#This Row],[Amount]]-Data[[#This Row],[Cost]]</f>
        <v>646.67000000000007</v>
      </c>
      <c r="K261" s="4"/>
    </row>
    <row r="262" spans="3:11" x14ac:dyDescent="0.3">
      <c r="C262" t="s">
        <v>7</v>
      </c>
      <c r="D262" t="s">
        <v>35</v>
      </c>
      <c r="E262" t="s">
        <v>28</v>
      </c>
      <c r="F262" s="4">
        <v>5194</v>
      </c>
      <c r="G262" s="5">
        <v>288</v>
      </c>
      <c r="H262" s="7">
        <f>VLOOKUP(Data[[#This Row],[Product]],products[#All],2,0)</f>
        <v>10.38</v>
      </c>
      <c r="I262" s="4">
        <f>Data[[#This Row],[Cost Per Unit]]*Data[[#This Row],[Units]]</f>
        <v>2989.44</v>
      </c>
      <c r="J262" s="4">
        <f>Data[[#This Row],[Amount]]-Data[[#This Row],[Cost]]</f>
        <v>2204.56</v>
      </c>
      <c r="K262" s="4"/>
    </row>
    <row r="263" spans="3:11" x14ac:dyDescent="0.3">
      <c r="C263" t="s">
        <v>10</v>
      </c>
      <c r="D263" t="s">
        <v>36</v>
      </c>
      <c r="E263" t="s">
        <v>13</v>
      </c>
      <c r="F263" s="4">
        <v>945</v>
      </c>
      <c r="G263" s="5">
        <v>75</v>
      </c>
      <c r="H263" s="7">
        <f>VLOOKUP(Data[[#This Row],[Product]],products[#All],2,0)</f>
        <v>9.33</v>
      </c>
      <c r="I263" s="4">
        <f>Data[[#This Row],[Cost Per Unit]]*Data[[#This Row],[Units]]</f>
        <v>699.75</v>
      </c>
      <c r="J263" s="4">
        <f>Data[[#This Row],[Amount]]-Data[[#This Row],[Cost]]</f>
        <v>245.25</v>
      </c>
      <c r="K263" s="4"/>
    </row>
    <row r="264" spans="3:11" x14ac:dyDescent="0.3">
      <c r="C264" t="s">
        <v>40</v>
      </c>
      <c r="D264" t="s">
        <v>38</v>
      </c>
      <c r="E264" t="s">
        <v>31</v>
      </c>
      <c r="F264" s="4">
        <v>1988</v>
      </c>
      <c r="G264" s="5">
        <v>39</v>
      </c>
      <c r="H264" s="7">
        <f>VLOOKUP(Data[[#This Row],[Product]],products[#All],2,0)</f>
        <v>5.79</v>
      </c>
      <c r="I264" s="4">
        <f>Data[[#This Row],[Cost Per Unit]]*Data[[#This Row],[Units]]</f>
        <v>225.81</v>
      </c>
      <c r="J264" s="4">
        <f>Data[[#This Row],[Amount]]-Data[[#This Row],[Cost]]</f>
        <v>1762.19</v>
      </c>
      <c r="K264" s="4"/>
    </row>
    <row r="265" spans="3:11" x14ac:dyDescent="0.3">
      <c r="C265" t="s">
        <v>6</v>
      </c>
      <c r="D265" t="s">
        <v>34</v>
      </c>
      <c r="E265" t="s">
        <v>32</v>
      </c>
      <c r="F265" s="4">
        <v>6734</v>
      </c>
      <c r="G265" s="5">
        <v>123</v>
      </c>
      <c r="H265" s="7">
        <f>VLOOKUP(Data[[#This Row],[Product]],products[#All],2,0)</f>
        <v>8.65</v>
      </c>
      <c r="I265" s="4">
        <f>Data[[#This Row],[Cost Per Unit]]*Data[[#This Row],[Units]]</f>
        <v>1063.95</v>
      </c>
      <c r="J265" s="4">
        <f>Data[[#This Row],[Amount]]-Data[[#This Row],[Cost]]</f>
        <v>5670.05</v>
      </c>
      <c r="K265" s="4"/>
    </row>
    <row r="266" spans="3:11" x14ac:dyDescent="0.3">
      <c r="C266" t="s">
        <v>40</v>
      </c>
      <c r="D266" t="s">
        <v>36</v>
      </c>
      <c r="E266" t="s">
        <v>4</v>
      </c>
      <c r="F266" s="4">
        <v>217</v>
      </c>
      <c r="G266" s="5">
        <v>36</v>
      </c>
      <c r="H266" s="7">
        <f>VLOOKUP(Data[[#This Row],[Product]],products[#All],2,0)</f>
        <v>11.88</v>
      </c>
      <c r="I266" s="4">
        <f>Data[[#This Row],[Cost Per Unit]]*Data[[#This Row],[Units]]</f>
        <v>427.68</v>
      </c>
      <c r="J266" s="4">
        <f>Data[[#This Row],[Amount]]-Data[[#This Row],[Cost]]</f>
        <v>-210.68</v>
      </c>
      <c r="K266" s="4"/>
    </row>
    <row r="267" spans="3:11" x14ac:dyDescent="0.3">
      <c r="C267" t="s">
        <v>5</v>
      </c>
      <c r="D267" t="s">
        <v>34</v>
      </c>
      <c r="E267" t="s">
        <v>22</v>
      </c>
      <c r="F267" s="4">
        <v>6279</v>
      </c>
      <c r="G267" s="5">
        <v>237</v>
      </c>
      <c r="H267" s="7">
        <f>VLOOKUP(Data[[#This Row],[Product]],products[#All],2,0)</f>
        <v>9.77</v>
      </c>
      <c r="I267" s="4">
        <f>Data[[#This Row],[Cost Per Unit]]*Data[[#This Row],[Units]]</f>
        <v>2315.4899999999998</v>
      </c>
      <c r="J267" s="4">
        <f>Data[[#This Row],[Amount]]-Data[[#This Row],[Cost]]</f>
        <v>3963.51</v>
      </c>
      <c r="K267" s="4"/>
    </row>
    <row r="268" spans="3:11" x14ac:dyDescent="0.3">
      <c r="C268" t="s">
        <v>40</v>
      </c>
      <c r="D268" t="s">
        <v>36</v>
      </c>
      <c r="E268" t="s">
        <v>13</v>
      </c>
      <c r="F268" s="4">
        <v>4424</v>
      </c>
      <c r="G268" s="5">
        <v>201</v>
      </c>
      <c r="H268" s="7">
        <f>VLOOKUP(Data[[#This Row],[Product]],products[#All],2,0)</f>
        <v>9.33</v>
      </c>
      <c r="I268" s="4">
        <f>Data[[#This Row],[Cost Per Unit]]*Data[[#This Row],[Units]]</f>
        <v>1875.33</v>
      </c>
      <c r="J268" s="4">
        <f>Data[[#This Row],[Amount]]-Data[[#This Row],[Cost]]</f>
        <v>2548.67</v>
      </c>
      <c r="K268" s="4"/>
    </row>
    <row r="269" spans="3:11" x14ac:dyDescent="0.3">
      <c r="C269" t="s">
        <v>2</v>
      </c>
      <c r="D269" t="s">
        <v>36</v>
      </c>
      <c r="E269" t="s">
        <v>17</v>
      </c>
      <c r="F269" s="4">
        <v>189</v>
      </c>
      <c r="G269" s="5">
        <v>48</v>
      </c>
      <c r="H269" s="7">
        <f>VLOOKUP(Data[[#This Row],[Product]],products[#All],2,0)</f>
        <v>3.11</v>
      </c>
      <c r="I269" s="4">
        <f>Data[[#This Row],[Cost Per Unit]]*Data[[#This Row],[Units]]</f>
        <v>149.28</v>
      </c>
      <c r="J269" s="4">
        <f>Data[[#This Row],[Amount]]-Data[[#This Row],[Cost]]</f>
        <v>39.72</v>
      </c>
      <c r="K269" s="4"/>
    </row>
    <row r="270" spans="3:11" x14ac:dyDescent="0.3">
      <c r="C270" t="s">
        <v>5</v>
      </c>
      <c r="D270" t="s">
        <v>35</v>
      </c>
      <c r="E270" t="s">
        <v>22</v>
      </c>
      <c r="F270" s="4">
        <v>490</v>
      </c>
      <c r="G270" s="5">
        <v>84</v>
      </c>
      <c r="H270" s="7">
        <f>VLOOKUP(Data[[#This Row],[Product]],products[#All],2,0)</f>
        <v>9.77</v>
      </c>
      <c r="I270" s="4">
        <f>Data[[#This Row],[Cost Per Unit]]*Data[[#This Row],[Units]]</f>
        <v>820.68</v>
      </c>
      <c r="J270" s="4">
        <f>Data[[#This Row],[Amount]]-Data[[#This Row],[Cost]]</f>
        <v>-330.67999999999995</v>
      </c>
      <c r="K270" s="4"/>
    </row>
    <row r="271" spans="3:11" x14ac:dyDescent="0.3">
      <c r="C271" t="s">
        <v>8</v>
      </c>
      <c r="D271" t="s">
        <v>37</v>
      </c>
      <c r="E271" t="s">
        <v>21</v>
      </c>
      <c r="F271" s="4">
        <v>434</v>
      </c>
      <c r="G271" s="5">
        <v>87</v>
      </c>
      <c r="H271" s="7">
        <f>VLOOKUP(Data[[#This Row],[Product]],products[#All],2,0)</f>
        <v>9</v>
      </c>
      <c r="I271" s="4">
        <f>Data[[#This Row],[Cost Per Unit]]*Data[[#This Row],[Units]]</f>
        <v>783</v>
      </c>
      <c r="J271" s="4">
        <f>Data[[#This Row],[Amount]]-Data[[#This Row],[Cost]]</f>
        <v>-349</v>
      </c>
      <c r="K271" s="4"/>
    </row>
    <row r="272" spans="3:11" x14ac:dyDescent="0.3">
      <c r="C272" t="s">
        <v>7</v>
      </c>
      <c r="D272" t="s">
        <v>38</v>
      </c>
      <c r="E272" t="s">
        <v>30</v>
      </c>
      <c r="F272" s="4">
        <v>10129</v>
      </c>
      <c r="G272" s="5">
        <v>312</v>
      </c>
      <c r="H272" s="7">
        <f>VLOOKUP(Data[[#This Row],[Product]],products[#All],2,0)</f>
        <v>14.49</v>
      </c>
      <c r="I272" s="4">
        <f>Data[[#This Row],[Cost Per Unit]]*Data[[#This Row],[Units]]</f>
        <v>4520.88</v>
      </c>
      <c r="J272" s="4">
        <f>Data[[#This Row],[Amount]]-Data[[#This Row],[Cost]]</f>
        <v>5608.12</v>
      </c>
      <c r="K272" s="4"/>
    </row>
    <row r="273" spans="3:11" x14ac:dyDescent="0.3">
      <c r="C273" t="s">
        <v>3</v>
      </c>
      <c r="D273" t="s">
        <v>39</v>
      </c>
      <c r="E273" t="s">
        <v>28</v>
      </c>
      <c r="F273" s="4">
        <v>1652</v>
      </c>
      <c r="G273" s="5">
        <v>102</v>
      </c>
      <c r="H273" s="7">
        <f>VLOOKUP(Data[[#This Row],[Product]],products[#All],2,0)</f>
        <v>10.38</v>
      </c>
      <c r="I273" s="4">
        <f>Data[[#This Row],[Cost Per Unit]]*Data[[#This Row],[Units]]</f>
        <v>1058.76</v>
      </c>
      <c r="J273" s="4">
        <f>Data[[#This Row],[Amount]]-Data[[#This Row],[Cost]]</f>
        <v>593.24</v>
      </c>
      <c r="K273" s="4"/>
    </row>
    <row r="274" spans="3:11" x14ac:dyDescent="0.3">
      <c r="C274" t="s">
        <v>8</v>
      </c>
      <c r="D274" t="s">
        <v>38</v>
      </c>
      <c r="E274" t="s">
        <v>21</v>
      </c>
      <c r="F274" s="4">
        <v>6433</v>
      </c>
      <c r="G274" s="5">
        <v>78</v>
      </c>
      <c r="H274" s="7">
        <f>VLOOKUP(Data[[#This Row],[Product]],products[#All],2,0)</f>
        <v>9</v>
      </c>
      <c r="I274" s="4">
        <f>Data[[#This Row],[Cost Per Unit]]*Data[[#This Row],[Units]]</f>
        <v>702</v>
      </c>
      <c r="J274" s="4">
        <f>Data[[#This Row],[Amount]]-Data[[#This Row],[Cost]]</f>
        <v>5731</v>
      </c>
      <c r="K274" s="4"/>
    </row>
    <row r="275" spans="3:11" x14ac:dyDescent="0.3">
      <c r="C275" t="s">
        <v>3</v>
      </c>
      <c r="D275" t="s">
        <v>34</v>
      </c>
      <c r="E275" t="s">
        <v>23</v>
      </c>
      <c r="F275" s="4">
        <v>2212</v>
      </c>
      <c r="G275" s="5">
        <v>117</v>
      </c>
      <c r="H275" s="7">
        <f>VLOOKUP(Data[[#This Row],[Product]],products[#All],2,0)</f>
        <v>6.49</v>
      </c>
      <c r="I275" s="4">
        <f>Data[[#This Row],[Cost Per Unit]]*Data[[#This Row],[Units]]</f>
        <v>759.33</v>
      </c>
      <c r="J275" s="4">
        <f>Data[[#This Row],[Amount]]-Data[[#This Row],[Cost]]</f>
        <v>1452.67</v>
      </c>
      <c r="K275" s="4"/>
    </row>
    <row r="276" spans="3:11" x14ac:dyDescent="0.3">
      <c r="C276" t="s">
        <v>41</v>
      </c>
      <c r="D276" t="s">
        <v>35</v>
      </c>
      <c r="E276" t="s">
        <v>19</v>
      </c>
      <c r="F276" s="4">
        <v>609</v>
      </c>
      <c r="G276" s="5">
        <v>99</v>
      </c>
      <c r="H276" s="7">
        <f>VLOOKUP(Data[[#This Row],[Product]],products[#All],2,0)</f>
        <v>7.64</v>
      </c>
      <c r="I276" s="4">
        <f>Data[[#This Row],[Cost Per Unit]]*Data[[#This Row],[Units]]</f>
        <v>756.36</v>
      </c>
      <c r="J276" s="4">
        <f>Data[[#This Row],[Amount]]-Data[[#This Row],[Cost]]</f>
        <v>-147.36000000000001</v>
      </c>
      <c r="K276" s="4"/>
    </row>
    <row r="277" spans="3:11" x14ac:dyDescent="0.3">
      <c r="C277" t="s">
        <v>40</v>
      </c>
      <c r="D277" t="s">
        <v>35</v>
      </c>
      <c r="E277" t="s">
        <v>24</v>
      </c>
      <c r="F277" s="4">
        <v>1638</v>
      </c>
      <c r="G277" s="5">
        <v>48</v>
      </c>
      <c r="H277" s="7">
        <f>VLOOKUP(Data[[#This Row],[Product]],products[#All],2,0)</f>
        <v>4.97</v>
      </c>
      <c r="I277" s="4">
        <f>Data[[#This Row],[Cost Per Unit]]*Data[[#This Row],[Units]]</f>
        <v>238.56</v>
      </c>
      <c r="J277" s="4">
        <f>Data[[#This Row],[Amount]]-Data[[#This Row],[Cost]]</f>
        <v>1399.44</v>
      </c>
      <c r="K277" s="4"/>
    </row>
    <row r="278" spans="3:11" x14ac:dyDescent="0.3">
      <c r="C278" t="s">
        <v>7</v>
      </c>
      <c r="D278" t="s">
        <v>34</v>
      </c>
      <c r="E278" t="s">
        <v>15</v>
      </c>
      <c r="F278" s="4">
        <v>3829</v>
      </c>
      <c r="G278" s="5">
        <v>24</v>
      </c>
      <c r="H278" s="7">
        <f>VLOOKUP(Data[[#This Row],[Product]],products[#All],2,0)</f>
        <v>11.73</v>
      </c>
      <c r="I278" s="4">
        <f>Data[[#This Row],[Cost Per Unit]]*Data[[#This Row],[Units]]</f>
        <v>281.52</v>
      </c>
      <c r="J278" s="4">
        <f>Data[[#This Row],[Amount]]-Data[[#This Row],[Cost]]</f>
        <v>3547.48</v>
      </c>
      <c r="K278" s="4"/>
    </row>
    <row r="279" spans="3:11" x14ac:dyDescent="0.3">
      <c r="C279" t="s">
        <v>40</v>
      </c>
      <c r="D279" t="s">
        <v>39</v>
      </c>
      <c r="E279" t="s">
        <v>15</v>
      </c>
      <c r="F279" s="4">
        <v>5775</v>
      </c>
      <c r="G279" s="5">
        <v>42</v>
      </c>
      <c r="H279" s="7">
        <f>VLOOKUP(Data[[#This Row],[Product]],products[#All],2,0)</f>
        <v>11.73</v>
      </c>
      <c r="I279" s="4">
        <f>Data[[#This Row],[Cost Per Unit]]*Data[[#This Row],[Units]]</f>
        <v>492.66</v>
      </c>
      <c r="J279" s="4">
        <f>Data[[#This Row],[Amount]]-Data[[#This Row],[Cost]]</f>
        <v>5282.34</v>
      </c>
      <c r="K279" s="4"/>
    </row>
    <row r="280" spans="3:11" x14ac:dyDescent="0.3">
      <c r="C280" t="s">
        <v>6</v>
      </c>
      <c r="D280" t="s">
        <v>35</v>
      </c>
      <c r="E280" t="s">
        <v>20</v>
      </c>
      <c r="F280" s="4">
        <v>1071</v>
      </c>
      <c r="G280" s="5">
        <v>270</v>
      </c>
      <c r="H280" s="7">
        <f>VLOOKUP(Data[[#This Row],[Product]],products[#All],2,0)</f>
        <v>10.62</v>
      </c>
      <c r="I280" s="4">
        <f>Data[[#This Row],[Cost Per Unit]]*Data[[#This Row],[Units]]</f>
        <v>2867.3999999999996</v>
      </c>
      <c r="J280" s="4">
        <f>Data[[#This Row],[Amount]]-Data[[#This Row],[Cost]]</f>
        <v>-1796.3999999999996</v>
      </c>
      <c r="K280" s="4"/>
    </row>
    <row r="281" spans="3:11" x14ac:dyDescent="0.3">
      <c r="C281" t="s">
        <v>8</v>
      </c>
      <c r="D281" t="s">
        <v>36</v>
      </c>
      <c r="E281" t="s">
        <v>23</v>
      </c>
      <c r="F281" s="4">
        <v>5019</v>
      </c>
      <c r="G281" s="5">
        <v>150</v>
      </c>
      <c r="H281" s="7">
        <f>VLOOKUP(Data[[#This Row],[Product]],products[#All],2,0)</f>
        <v>6.49</v>
      </c>
      <c r="I281" s="4">
        <f>Data[[#This Row],[Cost Per Unit]]*Data[[#This Row],[Units]]</f>
        <v>973.5</v>
      </c>
      <c r="J281" s="4">
        <f>Data[[#This Row],[Amount]]-Data[[#This Row],[Cost]]</f>
        <v>4045.5</v>
      </c>
      <c r="K281" s="4"/>
    </row>
    <row r="282" spans="3:11" x14ac:dyDescent="0.3">
      <c r="C282" t="s">
        <v>2</v>
      </c>
      <c r="D282" t="s">
        <v>37</v>
      </c>
      <c r="E282" t="s">
        <v>15</v>
      </c>
      <c r="F282" s="4">
        <v>2863</v>
      </c>
      <c r="G282" s="5">
        <v>42</v>
      </c>
      <c r="H282" s="7">
        <f>VLOOKUP(Data[[#This Row],[Product]],products[#All],2,0)</f>
        <v>11.73</v>
      </c>
      <c r="I282" s="4">
        <f>Data[[#This Row],[Cost Per Unit]]*Data[[#This Row],[Units]]</f>
        <v>492.66</v>
      </c>
      <c r="J282" s="4">
        <f>Data[[#This Row],[Amount]]-Data[[#This Row],[Cost]]</f>
        <v>2370.34</v>
      </c>
      <c r="K282" s="4"/>
    </row>
    <row r="283" spans="3:11" x14ac:dyDescent="0.3">
      <c r="C283" t="s">
        <v>40</v>
      </c>
      <c r="D283" t="s">
        <v>35</v>
      </c>
      <c r="E283" t="s">
        <v>29</v>
      </c>
      <c r="F283" s="4">
        <v>1617</v>
      </c>
      <c r="G283" s="5">
        <v>126</v>
      </c>
      <c r="H283" s="7">
        <f>VLOOKUP(Data[[#This Row],[Product]],products[#All],2,0)</f>
        <v>7.16</v>
      </c>
      <c r="I283" s="4">
        <f>Data[[#This Row],[Cost Per Unit]]*Data[[#This Row],[Units]]</f>
        <v>902.16</v>
      </c>
      <c r="J283" s="4">
        <f>Data[[#This Row],[Amount]]-Data[[#This Row],[Cost]]</f>
        <v>714.84</v>
      </c>
      <c r="K283" s="4"/>
    </row>
    <row r="284" spans="3:11" x14ac:dyDescent="0.3">
      <c r="C284" t="s">
        <v>6</v>
      </c>
      <c r="D284" t="s">
        <v>37</v>
      </c>
      <c r="E284" t="s">
        <v>26</v>
      </c>
      <c r="F284" s="4">
        <v>6818</v>
      </c>
      <c r="G284" s="5">
        <v>6</v>
      </c>
      <c r="H284" s="7">
        <f>VLOOKUP(Data[[#This Row],[Product]],products[#All],2,0)</f>
        <v>5.6</v>
      </c>
      <c r="I284" s="4">
        <f>Data[[#This Row],[Cost Per Unit]]*Data[[#This Row],[Units]]</f>
        <v>33.599999999999994</v>
      </c>
      <c r="J284" s="4">
        <f>Data[[#This Row],[Amount]]-Data[[#This Row],[Cost]]</f>
        <v>6784.4</v>
      </c>
      <c r="K284" s="4"/>
    </row>
    <row r="285" spans="3:11" x14ac:dyDescent="0.3">
      <c r="C285" t="s">
        <v>3</v>
      </c>
      <c r="D285" t="s">
        <v>35</v>
      </c>
      <c r="E285" t="s">
        <v>15</v>
      </c>
      <c r="F285" s="4">
        <v>6657</v>
      </c>
      <c r="G285" s="5">
        <v>276</v>
      </c>
      <c r="H285" s="7">
        <f>VLOOKUP(Data[[#This Row],[Product]],products[#All],2,0)</f>
        <v>11.73</v>
      </c>
      <c r="I285" s="4">
        <f>Data[[#This Row],[Cost Per Unit]]*Data[[#This Row],[Units]]</f>
        <v>3237.48</v>
      </c>
      <c r="J285" s="4">
        <f>Data[[#This Row],[Amount]]-Data[[#This Row],[Cost]]</f>
        <v>3419.52</v>
      </c>
      <c r="K285" s="4"/>
    </row>
    <row r="286" spans="3:11" x14ac:dyDescent="0.3">
      <c r="C286" t="s">
        <v>3</v>
      </c>
      <c r="D286" t="s">
        <v>34</v>
      </c>
      <c r="E286" t="s">
        <v>17</v>
      </c>
      <c r="F286" s="4">
        <v>2919</v>
      </c>
      <c r="G286" s="5">
        <v>93</v>
      </c>
      <c r="H286" s="7">
        <f>VLOOKUP(Data[[#This Row],[Product]],products[#All],2,0)</f>
        <v>3.11</v>
      </c>
      <c r="I286" s="4">
        <f>Data[[#This Row],[Cost Per Unit]]*Data[[#This Row],[Units]]</f>
        <v>289.22999999999996</v>
      </c>
      <c r="J286" s="4">
        <f>Data[[#This Row],[Amount]]-Data[[#This Row],[Cost]]</f>
        <v>2629.77</v>
      </c>
      <c r="K286" s="4"/>
    </row>
    <row r="287" spans="3:11" x14ac:dyDescent="0.3">
      <c r="C287" t="s">
        <v>2</v>
      </c>
      <c r="D287" t="s">
        <v>36</v>
      </c>
      <c r="E287" t="s">
        <v>31</v>
      </c>
      <c r="F287" s="4">
        <v>3094</v>
      </c>
      <c r="G287" s="5">
        <v>246</v>
      </c>
      <c r="H287" s="7">
        <f>VLOOKUP(Data[[#This Row],[Product]],products[#All],2,0)</f>
        <v>5.79</v>
      </c>
      <c r="I287" s="4">
        <f>Data[[#This Row],[Cost Per Unit]]*Data[[#This Row],[Units]]</f>
        <v>1424.34</v>
      </c>
      <c r="J287" s="4">
        <f>Data[[#This Row],[Amount]]-Data[[#This Row],[Cost]]</f>
        <v>1669.66</v>
      </c>
      <c r="K287" s="4"/>
    </row>
    <row r="288" spans="3:11" x14ac:dyDescent="0.3">
      <c r="C288" t="s">
        <v>6</v>
      </c>
      <c r="D288" t="s">
        <v>39</v>
      </c>
      <c r="E288" t="s">
        <v>24</v>
      </c>
      <c r="F288" s="4">
        <v>2989</v>
      </c>
      <c r="G288" s="5">
        <v>3</v>
      </c>
      <c r="H288" s="7">
        <f>VLOOKUP(Data[[#This Row],[Product]],products[#All],2,0)</f>
        <v>4.97</v>
      </c>
      <c r="I288" s="4">
        <f>Data[[#This Row],[Cost Per Unit]]*Data[[#This Row],[Units]]</f>
        <v>14.91</v>
      </c>
      <c r="J288" s="4">
        <f>Data[[#This Row],[Amount]]-Data[[#This Row],[Cost]]</f>
        <v>2974.09</v>
      </c>
      <c r="K288" s="4"/>
    </row>
    <row r="289" spans="3:11" x14ac:dyDescent="0.3">
      <c r="C289" t="s">
        <v>8</v>
      </c>
      <c r="D289" t="s">
        <v>38</v>
      </c>
      <c r="E289" t="s">
        <v>27</v>
      </c>
      <c r="F289" s="4">
        <v>2268</v>
      </c>
      <c r="G289" s="5">
        <v>63</v>
      </c>
      <c r="H289" s="7">
        <f>VLOOKUP(Data[[#This Row],[Product]],products[#All],2,0)</f>
        <v>16.73</v>
      </c>
      <c r="I289" s="4">
        <f>Data[[#This Row],[Cost Per Unit]]*Data[[#This Row],[Units]]</f>
        <v>1053.99</v>
      </c>
      <c r="J289" s="4">
        <f>Data[[#This Row],[Amount]]-Data[[#This Row],[Cost]]</f>
        <v>1214.01</v>
      </c>
      <c r="K289" s="4"/>
    </row>
    <row r="290" spans="3:11" x14ac:dyDescent="0.3">
      <c r="C290" t="s">
        <v>5</v>
      </c>
      <c r="D290" t="s">
        <v>35</v>
      </c>
      <c r="E290" t="s">
        <v>31</v>
      </c>
      <c r="F290" s="4">
        <v>4753</v>
      </c>
      <c r="G290" s="5">
        <v>246</v>
      </c>
      <c r="H290" s="7">
        <f>VLOOKUP(Data[[#This Row],[Product]],products[#All],2,0)</f>
        <v>5.79</v>
      </c>
      <c r="I290" s="4">
        <f>Data[[#This Row],[Cost Per Unit]]*Data[[#This Row],[Units]]</f>
        <v>1424.34</v>
      </c>
      <c r="J290" s="4">
        <f>Data[[#This Row],[Amount]]-Data[[#This Row],[Cost]]</f>
        <v>3328.66</v>
      </c>
      <c r="K290" s="4"/>
    </row>
    <row r="291" spans="3:11" x14ac:dyDescent="0.3">
      <c r="C291" t="s">
        <v>2</v>
      </c>
      <c r="D291" t="s">
        <v>34</v>
      </c>
      <c r="E291" t="s">
        <v>19</v>
      </c>
      <c r="F291" s="4">
        <v>7511</v>
      </c>
      <c r="G291" s="5">
        <v>120</v>
      </c>
      <c r="H291" s="7">
        <f>VLOOKUP(Data[[#This Row],[Product]],products[#All],2,0)</f>
        <v>7.64</v>
      </c>
      <c r="I291" s="4">
        <f>Data[[#This Row],[Cost Per Unit]]*Data[[#This Row],[Units]]</f>
        <v>916.8</v>
      </c>
      <c r="J291" s="4">
        <f>Data[[#This Row],[Amount]]-Data[[#This Row],[Cost]]</f>
        <v>6594.2</v>
      </c>
      <c r="K291" s="4"/>
    </row>
    <row r="292" spans="3:11" x14ac:dyDescent="0.3">
      <c r="C292" t="s">
        <v>2</v>
      </c>
      <c r="D292" t="s">
        <v>38</v>
      </c>
      <c r="E292" t="s">
        <v>31</v>
      </c>
      <c r="F292" s="4">
        <v>4326</v>
      </c>
      <c r="G292" s="5">
        <v>348</v>
      </c>
      <c r="H292" s="7">
        <f>VLOOKUP(Data[[#This Row],[Product]],products[#All],2,0)</f>
        <v>5.79</v>
      </c>
      <c r="I292" s="4">
        <f>Data[[#This Row],[Cost Per Unit]]*Data[[#This Row],[Units]]</f>
        <v>2014.92</v>
      </c>
      <c r="J292" s="4">
        <f>Data[[#This Row],[Amount]]-Data[[#This Row],[Cost]]</f>
        <v>2311.08</v>
      </c>
      <c r="K292" s="4"/>
    </row>
    <row r="293" spans="3:11" x14ac:dyDescent="0.3">
      <c r="C293" t="s">
        <v>41</v>
      </c>
      <c r="D293" t="s">
        <v>34</v>
      </c>
      <c r="E293" t="s">
        <v>23</v>
      </c>
      <c r="F293" s="4">
        <v>4935</v>
      </c>
      <c r="G293" s="5">
        <v>126</v>
      </c>
      <c r="H293" s="7">
        <f>VLOOKUP(Data[[#This Row],[Product]],products[#All],2,0)</f>
        <v>6.49</v>
      </c>
      <c r="I293" s="4">
        <f>Data[[#This Row],[Cost Per Unit]]*Data[[#This Row],[Units]]</f>
        <v>817.74</v>
      </c>
      <c r="J293" s="4">
        <f>Data[[#This Row],[Amount]]-Data[[#This Row],[Cost]]</f>
        <v>4117.26</v>
      </c>
      <c r="K293" s="4"/>
    </row>
    <row r="294" spans="3:11" x14ac:dyDescent="0.3">
      <c r="C294" t="s">
        <v>6</v>
      </c>
      <c r="D294" t="s">
        <v>35</v>
      </c>
      <c r="E294" t="s">
        <v>30</v>
      </c>
      <c r="F294" s="4">
        <v>4781</v>
      </c>
      <c r="G294" s="5">
        <v>123</v>
      </c>
      <c r="H294" s="7">
        <f>VLOOKUP(Data[[#This Row],[Product]],products[#All],2,0)</f>
        <v>14.49</v>
      </c>
      <c r="I294" s="4">
        <f>Data[[#This Row],[Cost Per Unit]]*Data[[#This Row],[Units]]</f>
        <v>1782.27</v>
      </c>
      <c r="J294" s="4">
        <f>Data[[#This Row],[Amount]]-Data[[#This Row],[Cost]]</f>
        <v>2998.73</v>
      </c>
      <c r="K294" s="4"/>
    </row>
    <row r="295" spans="3:11" x14ac:dyDescent="0.3">
      <c r="C295" t="s">
        <v>5</v>
      </c>
      <c r="D295" t="s">
        <v>38</v>
      </c>
      <c r="E295" t="s">
        <v>25</v>
      </c>
      <c r="F295" s="4">
        <v>7483</v>
      </c>
      <c r="G295" s="5">
        <v>45</v>
      </c>
      <c r="H295" s="7">
        <f>VLOOKUP(Data[[#This Row],[Product]],products[#All],2,0)</f>
        <v>13.15</v>
      </c>
      <c r="I295" s="4">
        <f>Data[[#This Row],[Cost Per Unit]]*Data[[#This Row],[Units]]</f>
        <v>591.75</v>
      </c>
      <c r="J295" s="4">
        <f>Data[[#This Row],[Amount]]-Data[[#This Row],[Cost]]</f>
        <v>6891.25</v>
      </c>
      <c r="K295" s="4"/>
    </row>
    <row r="296" spans="3:11" x14ac:dyDescent="0.3">
      <c r="C296" t="s">
        <v>10</v>
      </c>
      <c r="D296" t="s">
        <v>38</v>
      </c>
      <c r="E296" t="s">
        <v>4</v>
      </c>
      <c r="F296" s="4">
        <v>6860</v>
      </c>
      <c r="G296" s="5">
        <v>126</v>
      </c>
      <c r="H296" s="7">
        <f>VLOOKUP(Data[[#This Row],[Product]],products[#All],2,0)</f>
        <v>11.88</v>
      </c>
      <c r="I296" s="4">
        <f>Data[[#This Row],[Cost Per Unit]]*Data[[#This Row],[Units]]</f>
        <v>1496.88</v>
      </c>
      <c r="J296" s="4">
        <f>Data[[#This Row],[Amount]]-Data[[#This Row],[Cost]]</f>
        <v>5363.12</v>
      </c>
      <c r="K296" s="4"/>
    </row>
    <row r="297" spans="3:11" x14ac:dyDescent="0.3">
      <c r="C297" t="s">
        <v>40</v>
      </c>
      <c r="D297" t="s">
        <v>37</v>
      </c>
      <c r="E297" t="s">
        <v>29</v>
      </c>
      <c r="F297" s="4">
        <v>9002</v>
      </c>
      <c r="G297" s="5">
        <v>72</v>
      </c>
      <c r="H297" s="7">
        <f>VLOOKUP(Data[[#This Row],[Product]],products[#All],2,0)</f>
        <v>7.16</v>
      </c>
      <c r="I297" s="4">
        <f>Data[[#This Row],[Cost Per Unit]]*Data[[#This Row],[Units]]</f>
        <v>515.52</v>
      </c>
      <c r="J297" s="4">
        <f>Data[[#This Row],[Amount]]-Data[[#This Row],[Cost]]</f>
        <v>8486.48</v>
      </c>
      <c r="K297" s="4"/>
    </row>
    <row r="298" spans="3:11" x14ac:dyDescent="0.3">
      <c r="C298" t="s">
        <v>6</v>
      </c>
      <c r="D298" t="s">
        <v>36</v>
      </c>
      <c r="E298" t="s">
        <v>29</v>
      </c>
      <c r="F298" s="4">
        <v>1400</v>
      </c>
      <c r="G298" s="5">
        <v>135</v>
      </c>
      <c r="H298" s="7">
        <f>VLOOKUP(Data[[#This Row],[Product]],products[#All],2,0)</f>
        <v>7.16</v>
      </c>
      <c r="I298" s="4">
        <f>Data[[#This Row],[Cost Per Unit]]*Data[[#This Row],[Units]]</f>
        <v>966.6</v>
      </c>
      <c r="J298" s="4">
        <f>Data[[#This Row],[Amount]]-Data[[#This Row],[Cost]]</f>
        <v>433.4</v>
      </c>
      <c r="K298" s="4"/>
    </row>
    <row r="299" spans="3:11" x14ac:dyDescent="0.3">
      <c r="C299" t="s">
        <v>10</v>
      </c>
      <c r="D299" t="s">
        <v>34</v>
      </c>
      <c r="E299" t="s">
        <v>22</v>
      </c>
      <c r="F299" s="4">
        <v>4053</v>
      </c>
      <c r="G299" s="5">
        <v>24</v>
      </c>
      <c r="H299" s="7">
        <f>VLOOKUP(Data[[#This Row],[Product]],products[#All],2,0)</f>
        <v>9.77</v>
      </c>
      <c r="I299" s="4">
        <f>Data[[#This Row],[Cost Per Unit]]*Data[[#This Row],[Units]]</f>
        <v>234.48</v>
      </c>
      <c r="J299" s="4">
        <f>Data[[#This Row],[Amount]]-Data[[#This Row],[Cost]]</f>
        <v>3818.52</v>
      </c>
      <c r="K299" s="4"/>
    </row>
    <row r="300" spans="3:11" x14ac:dyDescent="0.3">
      <c r="C300" t="s">
        <v>7</v>
      </c>
      <c r="D300" t="s">
        <v>36</v>
      </c>
      <c r="E300" t="s">
        <v>31</v>
      </c>
      <c r="F300" s="4">
        <v>2149</v>
      </c>
      <c r="G300" s="5">
        <v>117</v>
      </c>
      <c r="H300" s="7">
        <f>VLOOKUP(Data[[#This Row],[Product]],products[#All],2,0)</f>
        <v>5.79</v>
      </c>
      <c r="I300" s="4">
        <f>Data[[#This Row],[Cost Per Unit]]*Data[[#This Row],[Units]]</f>
        <v>677.43</v>
      </c>
      <c r="J300" s="4">
        <f>Data[[#This Row],[Amount]]-Data[[#This Row],[Cost]]</f>
        <v>1471.5700000000002</v>
      </c>
      <c r="K300" s="4"/>
    </row>
    <row r="301" spans="3:11" x14ac:dyDescent="0.3">
      <c r="C301" t="s">
        <v>3</v>
      </c>
      <c r="D301" t="s">
        <v>39</v>
      </c>
      <c r="E301" t="s">
        <v>29</v>
      </c>
      <c r="F301" s="4">
        <v>3640</v>
      </c>
      <c r="G301" s="5">
        <v>51</v>
      </c>
      <c r="H301" s="7">
        <f>VLOOKUP(Data[[#This Row],[Product]],products[#All],2,0)</f>
        <v>7.16</v>
      </c>
      <c r="I301" s="4">
        <f>Data[[#This Row],[Cost Per Unit]]*Data[[#This Row],[Units]]</f>
        <v>365.16</v>
      </c>
      <c r="J301" s="4">
        <f>Data[[#This Row],[Amount]]-Data[[#This Row],[Cost]]</f>
        <v>3274.84</v>
      </c>
      <c r="K301" s="4"/>
    </row>
    <row r="302" spans="3:11" x14ac:dyDescent="0.3">
      <c r="C302" t="s">
        <v>2</v>
      </c>
      <c r="D302" t="s">
        <v>39</v>
      </c>
      <c r="E302" t="s">
        <v>23</v>
      </c>
      <c r="F302" s="4">
        <v>630</v>
      </c>
      <c r="G302" s="5">
        <v>36</v>
      </c>
      <c r="H302" s="7">
        <f>VLOOKUP(Data[[#This Row],[Product]],products[#All],2,0)</f>
        <v>6.49</v>
      </c>
      <c r="I302" s="4">
        <f>Data[[#This Row],[Cost Per Unit]]*Data[[#This Row],[Units]]</f>
        <v>233.64000000000001</v>
      </c>
      <c r="J302" s="4">
        <f>Data[[#This Row],[Amount]]-Data[[#This Row],[Cost]]</f>
        <v>396.36</v>
      </c>
      <c r="K302" s="4"/>
    </row>
    <row r="303" spans="3:11" x14ac:dyDescent="0.3">
      <c r="C303" t="s">
        <v>9</v>
      </c>
      <c r="D303" t="s">
        <v>35</v>
      </c>
      <c r="E303" t="s">
        <v>27</v>
      </c>
      <c r="F303" s="4">
        <v>2429</v>
      </c>
      <c r="G303" s="5">
        <v>144</v>
      </c>
      <c r="H303" s="7">
        <f>VLOOKUP(Data[[#This Row],[Product]],products[#All],2,0)</f>
        <v>16.73</v>
      </c>
      <c r="I303" s="4">
        <f>Data[[#This Row],[Cost Per Unit]]*Data[[#This Row],[Units]]</f>
        <v>2409.12</v>
      </c>
      <c r="J303" s="4">
        <f>Data[[#This Row],[Amount]]-Data[[#This Row],[Cost]]</f>
        <v>19.880000000000109</v>
      </c>
      <c r="K303" s="4"/>
    </row>
    <row r="304" spans="3:11" x14ac:dyDescent="0.3">
      <c r="C304" t="s">
        <v>9</v>
      </c>
      <c r="D304" t="s">
        <v>36</v>
      </c>
      <c r="E304" t="s">
        <v>25</v>
      </c>
      <c r="F304" s="4">
        <v>2142</v>
      </c>
      <c r="G304" s="5">
        <v>114</v>
      </c>
      <c r="H304" s="7">
        <f>VLOOKUP(Data[[#This Row],[Product]],products[#All],2,0)</f>
        <v>13.15</v>
      </c>
      <c r="I304" s="4">
        <f>Data[[#This Row],[Cost Per Unit]]*Data[[#This Row],[Units]]</f>
        <v>1499.1000000000001</v>
      </c>
      <c r="J304" s="4">
        <f>Data[[#This Row],[Amount]]-Data[[#This Row],[Cost]]</f>
        <v>642.89999999999986</v>
      </c>
      <c r="K304" s="4"/>
    </row>
    <row r="305" spans="3:11" x14ac:dyDescent="0.3">
      <c r="C305" t="s">
        <v>7</v>
      </c>
      <c r="D305" t="s">
        <v>37</v>
      </c>
      <c r="E305" t="s">
        <v>30</v>
      </c>
      <c r="F305" s="4">
        <v>6454</v>
      </c>
      <c r="G305" s="5">
        <v>54</v>
      </c>
      <c r="H305" s="7">
        <f>VLOOKUP(Data[[#This Row],[Product]],products[#All],2,0)</f>
        <v>14.49</v>
      </c>
      <c r="I305" s="4">
        <f>Data[[#This Row],[Cost Per Unit]]*Data[[#This Row],[Units]]</f>
        <v>782.46</v>
      </c>
      <c r="J305" s="4">
        <f>Data[[#This Row],[Amount]]-Data[[#This Row],[Cost]]</f>
        <v>5671.54</v>
      </c>
      <c r="K305" s="4"/>
    </row>
    <row r="306" spans="3:11" x14ac:dyDescent="0.3">
      <c r="C306" t="s">
        <v>7</v>
      </c>
      <c r="D306" t="s">
        <v>37</v>
      </c>
      <c r="E306" t="s">
        <v>16</v>
      </c>
      <c r="F306" s="4">
        <v>4487</v>
      </c>
      <c r="G306" s="5">
        <v>333</v>
      </c>
      <c r="H306" s="7">
        <f>VLOOKUP(Data[[#This Row],[Product]],products[#All],2,0)</f>
        <v>8.7899999999999991</v>
      </c>
      <c r="I306" s="4">
        <f>Data[[#This Row],[Cost Per Unit]]*Data[[#This Row],[Units]]</f>
        <v>2927.0699999999997</v>
      </c>
      <c r="J306" s="4">
        <f>Data[[#This Row],[Amount]]-Data[[#This Row],[Cost]]</f>
        <v>1559.9300000000003</v>
      </c>
      <c r="K306" s="4"/>
    </row>
    <row r="307" spans="3:11" x14ac:dyDescent="0.3">
      <c r="C307" t="s">
        <v>3</v>
      </c>
      <c r="D307" t="s">
        <v>37</v>
      </c>
      <c r="E307" t="s">
        <v>4</v>
      </c>
      <c r="F307" s="4">
        <v>938</v>
      </c>
      <c r="G307" s="5">
        <v>366</v>
      </c>
      <c r="H307" s="7">
        <f>VLOOKUP(Data[[#This Row],[Product]],products[#All],2,0)</f>
        <v>11.88</v>
      </c>
      <c r="I307" s="4">
        <f>Data[[#This Row],[Cost Per Unit]]*Data[[#This Row],[Units]]</f>
        <v>4348.08</v>
      </c>
      <c r="J307" s="4">
        <f>Data[[#This Row],[Amount]]-Data[[#This Row],[Cost]]</f>
        <v>-3410.08</v>
      </c>
      <c r="K307" s="4"/>
    </row>
    <row r="308" spans="3:11" x14ac:dyDescent="0.3">
      <c r="C308" t="s">
        <v>3</v>
      </c>
      <c r="D308" t="s">
        <v>38</v>
      </c>
      <c r="E308" t="s">
        <v>26</v>
      </c>
      <c r="F308" s="4">
        <v>8841</v>
      </c>
      <c r="G308" s="5">
        <v>303</v>
      </c>
      <c r="H308" s="7">
        <f>VLOOKUP(Data[[#This Row],[Product]],products[#All],2,0)</f>
        <v>5.6</v>
      </c>
      <c r="I308" s="4">
        <f>Data[[#This Row],[Cost Per Unit]]*Data[[#This Row],[Units]]</f>
        <v>1696.8</v>
      </c>
      <c r="J308" s="4">
        <f>Data[[#This Row],[Amount]]-Data[[#This Row],[Cost]]</f>
        <v>7144.2</v>
      </c>
      <c r="K308" s="4"/>
    </row>
    <row r="309" spans="3:11" x14ac:dyDescent="0.3">
      <c r="C309" t="s">
        <v>2</v>
      </c>
      <c r="D309" t="s">
        <v>39</v>
      </c>
      <c r="E309" t="s">
        <v>33</v>
      </c>
      <c r="F309" s="4">
        <v>4018</v>
      </c>
      <c r="G309" s="5">
        <v>126</v>
      </c>
      <c r="H309" s="7">
        <f>VLOOKUP(Data[[#This Row],[Product]],products[#All],2,0)</f>
        <v>12.37</v>
      </c>
      <c r="I309" s="4">
        <f>Data[[#This Row],[Cost Per Unit]]*Data[[#This Row],[Units]]</f>
        <v>1558.62</v>
      </c>
      <c r="J309" s="4">
        <f>Data[[#This Row],[Amount]]-Data[[#This Row],[Cost]]</f>
        <v>2459.38</v>
      </c>
      <c r="K309" s="4"/>
    </row>
    <row r="310" spans="3:11" x14ac:dyDescent="0.3">
      <c r="C310" t="s">
        <v>41</v>
      </c>
      <c r="D310" t="s">
        <v>37</v>
      </c>
      <c r="E310" t="s">
        <v>15</v>
      </c>
      <c r="F310" s="4">
        <v>714</v>
      </c>
      <c r="G310" s="5">
        <v>231</v>
      </c>
      <c r="H310" s="7">
        <f>VLOOKUP(Data[[#This Row],[Product]],products[#All],2,0)</f>
        <v>11.73</v>
      </c>
      <c r="I310" s="4">
        <f>Data[[#This Row],[Cost Per Unit]]*Data[[#This Row],[Units]]</f>
        <v>2709.63</v>
      </c>
      <c r="J310" s="4">
        <f>Data[[#This Row],[Amount]]-Data[[#This Row],[Cost]]</f>
        <v>-1995.63</v>
      </c>
      <c r="K310" s="4"/>
    </row>
    <row r="311" spans="3:11" x14ac:dyDescent="0.3">
      <c r="C311" t="s">
        <v>9</v>
      </c>
      <c r="D311" t="s">
        <v>38</v>
      </c>
      <c r="E311" t="s">
        <v>25</v>
      </c>
      <c r="F311" s="4">
        <v>3850</v>
      </c>
      <c r="G311" s="5">
        <v>102</v>
      </c>
      <c r="H311" s="7">
        <f>VLOOKUP(Data[[#This Row],[Product]],products[#All],2,0)</f>
        <v>13.15</v>
      </c>
      <c r="I311" s="4">
        <f>Data[[#This Row],[Cost Per Unit]]*Data[[#This Row],[Units]]</f>
        <v>1341.3</v>
      </c>
      <c r="J311" s="4">
        <f>Data[[#This Row],[Amount]]-Data[[#This Row],[Cost]]</f>
        <v>2508.6999999999998</v>
      </c>
      <c r="K311" s="4"/>
    </row>
    <row r="312" spans="3:11" x14ac:dyDescent="0.3">
      <c r="F312" s="4"/>
      <c r="G312" s="5"/>
    </row>
    <row r="313" spans="3:11" x14ac:dyDescent="0.3">
      <c r="F313" s="4"/>
      <c r="G313" s="5"/>
    </row>
    <row r="314" spans="3:11" x14ac:dyDescent="0.3">
      <c r="F314" s="4"/>
      <c r="G314" s="5"/>
    </row>
    <row r="315" spans="3:11" x14ac:dyDescent="0.3">
      <c r="F315" s="4"/>
      <c r="G315" s="5"/>
    </row>
    <row r="316" spans="3:11" x14ac:dyDescent="0.3">
      <c r="F316" s="4"/>
      <c r="G316" s="5"/>
    </row>
    <row r="317" spans="3:11" x14ac:dyDescent="0.3">
      <c r="F317" s="4"/>
      <c r="G317" s="5"/>
    </row>
    <row r="318" spans="3:11" x14ac:dyDescent="0.3">
      <c r="F318" s="4"/>
      <c r="G318" s="5"/>
    </row>
    <row r="319" spans="3:11" x14ac:dyDescent="0.3">
      <c r="F319" s="4"/>
      <c r="G319" s="5"/>
    </row>
    <row r="320" spans="3:11"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hyperlinks>
    <hyperlink ref="M12" location="'1'!A1" display="Quick statistics" xr:uid="{4E4976B6-56D4-44AB-A95F-DB44DDFAE371}"/>
    <hyperlink ref="L12" location="'1'!A1" display="'1'!A1" xr:uid="{B56182F5-6C04-4C60-A877-468EB034134E}"/>
    <hyperlink ref="M13" location="'2'!A1" display="Exploratory Data Analysis (EDA) with CF" xr:uid="{AB292B94-34F3-468D-9194-4EC11BEF7132}"/>
    <hyperlink ref="L13" location="'2'!A1" display="'2'!A1" xr:uid="{81FE4FF3-2D6D-438F-BBEA-ABF19F90F235}"/>
    <hyperlink ref="M14" location="'3'!A1" display="Sales by country (with formulas)" xr:uid="{761AFE10-ED4D-4F70-BC16-E1A61545D335}"/>
    <hyperlink ref="L14" location="'3'!A1" display="'3'!A1" xr:uid="{3A07B90A-B032-466E-AEC0-6C1F5A0AD0C1}"/>
    <hyperlink ref="M15" location="'4'!A1" display="Sales by country (with pivots)" xr:uid="{617A76C6-F152-4472-BF03-E69107159746}"/>
    <hyperlink ref="L15" location="'4'!A1" display="'4'!A1" xr:uid="{3F18E350-F1ED-4E43-93D4-C35A4DF83991}"/>
    <hyperlink ref="M16" location="'5'!A1" display="Top 5 products by $ per unit" xr:uid="{0C6F4365-BAF5-4365-AE0F-15B9ECF2AC27}"/>
    <hyperlink ref="L16" location="'5'!A1" display="'5'!A1" xr:uid="{FEB304ED-1D62-4AB6-B7FC-1FDAB9C348AE}"/>
    <hyperlink ref="M17" location="'6'!A1" display="Are there any anomalies in the data?" xr:uid="{6C386D93-CE25-420A-A147-D70EDDBF2823}"/>
    <hyperlink ref="L17" location="'6'!A1" display="'6'!A1" xr:uid="{F3B878C0-9EC1-4F8E-9204-AF3C7C8CB89B}"/>
    <hyperlink ref="M18" location="'7'!A1" display="Best Sales person by country" xr:uid="{E1BF4757-5399-4114-824B-0C2FC516DBDC}"/>
    <hyperlink ref="L18" location="'7'!A1" display="'7'!A1" xr:uid="{53F318F8-30D3-4060-88A1-50D160B9A906}"/>
    <hyperlink ref="M19" location="'8'!A1" display="Profits by product (using products table) - See column Y" xr:uid="{3FA08494-4E8F-4F79-908B-657CF41D175D}"/>
    <hyperlink ref="L19" location="'8'!A1" display="'8'!A1" xr:uid="{BB4E3D7D-067E-4180-9441-0D3F91D2EEA7}"/>
    <hyperlink ref="M20" location="'9'!A1" display="Dynamic country-level Sales Report" xr:uid="{08CD2BBF-432F-4683-9712-F3A82360F57B}"/>
    <hyperlink ref="L20" location="'9'!A1" display="'9'!A1" xr:uid="{F8561598-12B0-4FBF-BFA9-4F6D8E85362E}"/>
    <hyperlink ref="M21" location="'10'!A1" display="Which products to discontinue?" xr:uid="{798B4C2D-ECE5-4AE2-99C7-6E3378161A58}"/>
    <hyperlink ref="L21" location="'10'!A1" display="'10'!A1" xr:uid="{0E03A1FF-0B7C-4ABC-806F-A29CD0BE1F5F}"/>
  </hyperlink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1ABC0-3B85-40CC-9301-651C625E00D4}">
  <dimension ref="A1:R19"/>
  <sheetViews>
    <sheetView workbookViewId="0">
      <selection activeCell="Q4" sqref="Q4:R14"/>
    </sheetView>
  </sheetViews>
  <sheetFormatPr defaultRowHeight="14.4" x14ac:dyDescent="0.3"/>
  <cols>
    <col min="2" max="2" width="10.44140625" bestFit="1" customWidth="1"/>
    <col min="17" max="17" width="9.33203125" bestFit="1" customWidth="1"/>
    <col min="18" max="18" width="46.5546875" bestFit="1" customWidth="1"/>
  </cols>
  <sheetData>
    <row r="1" spans="1:18" s="43" customFormat="1" ht="73.2" x14ac:dyDescent="0.3">
      <c r="A1" s="43" t="s">
        <v>61</v>
      </c>
    </row>
    <row r="2" spans="1:18" s="44" customFormat="1" ht="25.8" x14ac:dyDescent="0.5">
      <c r="A2" s="44" t="s">
        <v>62</v>
      </c>
      <c r="B2" s="45"/>
      <c r="C2" s="45"/>
      <c r="D2" s="45"/>
    </row>
    <row r="4" spans="1:18" x14ac:dyDescent="0.3">
      <c r="Q4" s="6" t="s">
        <v>43</v>
      </c>
      <c r="R4" s="2"/>
    </row>
    <row r="5" spans="1:18" x14ac:dyDescent="0.3">
      <c r="Q5" s="25">
        <v>1</v>
      </c>
      <c r="R5" s="25" t="s">
        <v>44</v>
      </c>
    </row>
    <row r="6" spans="1:18" x14ac:dyDescent="0.3">
      <c r="C6" t="s">
        <v>1</v>
      </c>
      <c r="D6" t="s">
        <v>60</v>
      </c>
      <c r="Q6" s="25">
        <v>2</v>
      </c>
      <c r="R6" s="25" t="s">
        <v>53</v>
      </c>
    </row>
    <row r="7" spans="1:18" x14ac:dyDescent="0.3">
      <c r="B7" t="s">
        <v>56</v>
      </c>
      <c r="C7">
        <f>AVERAGE(Data[Amount])</f>
        <v>4136.2299999999996</v>
      </c>
      <c r="D7">
        <f>AVERAGE(Data[Units])</f>
        <v>152.19999999999999</v>
      </c>
      <c r="Q7" s="25">
        <v>3</v>
      </c>
      <c r="R7" s="25" t="s">
        <v>45</v>
      </c>
    </row>
    <row r="8" spans="1:18" x14ac:dyDescent="0.3">
      <c r="B8" t="s">
        <v>57</v>
      </c>
      <c r="C8">
        <f>MEDIAN(Data[Amount])</f>
        <v>3437</v>
      </c>
      <c r="D8">
        <f>MEDIAN(Data[Units])</f>
        <v>124.5</v>
      </c>
      <c r="Q8" s="25">
        <v>4</v>
      </c>
      <c r="R8" s="25" t="s">
        <v>46</v>
      </c>
    </row>
    <row r="9" spans="1:18" x14ac:dyDescent="0.3">
      <c r="B9" t="s">
        <v>58</v>
      </c>
      <c r="C9">
        <f>MIN(Data[Amount])</f>
        <v>0</v>
      </c>
      <c r="D9">
        <f>MIN(Data[Units])</f>
        <v>0</v>
      </c>
      <c r="Q9" s="25">
        <v>5</v>
      </c>
      <c r="R9" s="25" t="s">
        <v>54</v>
      </c>
    </row>
    <row r="10" spans="1:18" x14ac:dyDescent="0.3">
      <c r="B10" t="s">
        <v>59</v>
      </c>
      <c r="C10">
        <f>MAX(Data[Amount])</f>
        <v>16184</v>
      </c>
      <c r="D10">
        <f>MAX(Data[Units])</f>
        <v>525</v>
      </c>
      <c r="Q10" s="25">
        <v>6</v>
      </c>
      <c r="R10" s="25" t="s">
        <v>55</v>
      </c>
    </row>
    <row r="11" spans="1:18" x14ac:dyDescent="0.3">
      <c r="B11" t="s">
        <v>63</v>
      </c>
      <c r="C11">
        <f>C10-C9</f>
        <v>16184</v>
      </c>
      <c r="D11">
        <f>D10-D9</f>
        <v>525</v>
      </c>
      <c r="Q11" s="25">
        <v>7</v>
      </c>
      <c r="R11" s="25" t="s">
        <v>49</v>
      </c>
    </row>
    <row r="12" spans="1:18" x14ac:dyDescent="0.3">
      <c r="Q12" s="25">
        <v>8</v>
      </c>
      <c r="R12" s="25" t="s">
        <v>52</v>
      </c>
    </row>
    <row r="13" spans="1:18" x14ac:dyDescent="0.3">
      <c r="B13" t="s">
        <v>64</v>
      </c>
      <c r="C13">
        <f>_xlfn.PERCENTILE.EXC(Data[Amount],0.25)</f>
        <v>1652</v>
      </c>
      <c r="D13">
        <f>_xlfn.PERCENTILE.EXC(Data[Units],0.25)</f>
        <v>54</v>
      </c>
      <c r="Q13" s="25">
        <v>9</v>
      </c>
      <c r="R13" s="25" t="s">
        <v>47</v>
      </c>
    </row>
    <row r="14" spans="1:18" x14ac:dyDescent="0.3">
      <c r="B14" t="s">
        <v>65</v>
      </c>
      <c r="C14">
        <f>_xlfn.PERCENTILE.EXC(Data[Amount],0.75)</f>
        <v>6245.75</v>
      </c>
      <c r="D14">
        <f>_xlfn.PERCENTILE.EXC(Data[Units],0.75)</f>
        <v>223.5</v>
      </c>
      <c r="Q14" s="25">
        <v>10</v>
      </c>
      <c r="R14" s="25" t="s">
        <v>48</v>
      </c>
    </row>
    <row r="16" spans="1:18" x14ac:dyDescent="0.3">
      <c r="B16" s="46" t="s">
        <v>66</v>
      </c>
    </row>
    <row r="17" spans="2:3" x14ac:dyDescent="0.3">
      <c r="B17" s="46"/>
      <c r="C17">
        <f>COUNTA(_xlfn.UNIQUE(Data[Product]))</f>
        <v>22</v>
      </c>
    </row>
    <row r="18" spans="2:3" x14ac:dyDescent="0.3">
      <c r="B18" s="46"/>
    </row>
    <row r="19" spans="2:3" x14ac:dyDescent="0.3">
      <c r="B19" s="46"/>
    </row>
  </sheetData>
  <mergeCells count="3">
    <mergeCell ref="A1:XFD1"/>
    <mergeCell ref="A2:XFD2"/>
    <mergeCell ref="B16:B19"/>
  </mergeCells>
  <hyperlinks>
    <hyperlink ref="R5" location="'1'!A1" display="Quick statistics" xr:uid="{A25DDFA2-328E-4CED-AF52-3F863B4950C0}"/>
    <hyperlink ref="Q5" location="'1'!A1" display="'1'!A1" xr:uid="{63488C2D-2CC9-4059-8EE7-C3A2466B9251}"/>
    <hyperlink ref="R6" location="'2'!A1" display="Exploratory Data Analysis (EDA) with CF" xr:uid="{756F7F70-B2DC-4C22-B3D1-8A3EE0FD1A77}"/>
    <hyperlink ref="Q6" location="'2'!A1" display="'2'!A1" xr:uid="{016A4DCC-BC65-4FA8-A67C-4C33A9B1ED11}"/>
    <hyperlink ref="R7" location="'3'!A1" display="Sales by country (with formulas)" xr:uid="{28E1BFEA-7EBC-4EFB-9E03-13C0F4CAEF43}"/>
    <hyperlink ref="Q7" location="'3'!A1" display="'3'!A1" xr:uid="{EC12B2FD-B8C9-4901-B480-464CD8DA84F8}"/>
    <hyperlink ref="R8" location="'4'!A1" display="Sales by country (with pivots)" xr:uid="{8DE783B6-B927-47F4-A640-8D6182264F7B}"/>
    <hyperlink ref="Q8" location="'4'!A1" display="'4'!A1" xr:uid="{8FA0091B-523F-4EAA-B38A-2025A7843E7F}"/>
    <hyperlink ref="R9" location="'5'!A1" display="Top 5 products by $ per unit" xr:uid="{1FF6687C-A5F4-4561-B09A-F3DAD35D6442}"/>
    <hyperlink ref="Q9" location="'5'!A1" display="'5'!A1" xr:uid="{7F499DE3-DE30-479E-A82D-F8F601735EE5}"/>
    <hyperlink ref="R10" location="'6'!A1" display="Are there any anomalies in the data?" xr:uid="{BC9F24F4-0E16-4887-8D30-1F9FB75E27B6}"/>
    <hyperlink ref="Q10" location="'6'!A1" display="'6'!A1" xr:uid="{B29FC2BF-336F-4457-91E4-0FD3C967D744}"/>
    <hyperlink ref="R11" location="'7'!A1" display="Best Sales person by country" xr:uid="{6B6C39FC-E520-496A-9579-8D2955F07A87}"/>
    <hyperlink ref="Q11" location="'7'!A1" display="'7'!A1" xr:uid="{7EBD8437-2C8B-4927-A7C0-076642555FF7}"/>
    <hyperlink ref="R12" location="'8'!A1" display="Profits by product (using products table) - See column Y" xr:uid="{B86CE36A-92FC-465D-B18E-45EA3D212C4F}"/>
    <hyperlink ref="Q12" location="'8'!A1" display="'8'!A1" xr:uid="{9910B617-EF88-45F2-B27B-50C043EF0A85}"/>
    <hyperlink ref="R13" location="'9'!A1" display="Dynamic country-level Sales Report" xr:uid="{CB47C447-A552-446A-8D45-83B8401926D9}"/>
    <hyperlink ref="Q13" location="'9'!A1" display="'9'!A1" xr:uid="{F6903D4D-68EE-4541-BF94-10700DBFE49B}"/>
    <hyperlink ref="R14" location="'10'!A1" display="Which products to discontinue?" xr:uid="{0927846C-5909-415E-807D-5D15D336DEC2}"/>
    <hyperlink ref="Q14" location="'10'!A1" display="'10'!A1" xr:uid="{69690036-8F6C-409D-8CA7-69065066179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FB458-C204-48D0-B384-DD09F545B79B}">
  <dimension ref="A1:R307"/>
  <sheetViews>
    <sheetView workbookViewId="0">
      <selection activeCell="K8" sqref="K8:K18"/>
    </sheetView>
  </sheetViews>
  <sheetFormatPr defaultRowHeight="14.4" x14ac:dyDescent="0.3"/>
  <cols>
    <col min="1" max="1" width="15.109375" bestFit="1" customWidth="1"/>
    <col min="2" max="2" width="11.5546875" bestFit="1" customWidth="1"/>
    <col min="3" max="3" width="20.21875" bestFit="1" customWidth="1"/>
    <col min="4" max="4" width="9.88671875" customWidth="1"/>
    <col min="8" max="8" width="15.109375" bestFit="1" customWidth="1"/>
    <col min="9" max="9" width="12.44140625" bestFit="1" customWidth="1"/>
    <col min="10" max="10" width="20.21875" bestFit="1" customWidth="1"/>
    <col min="11" max="11" width="10.109375" bestFit="1" customWidth="1"/>
    <col min="12" max="12" width="7.5546875" bestFit="1" customWidth="1"/>
    <col min="17" max="17" width="9.33203125" bestFit="1" customWidth="1"/>
    <col min="18" max="18" width="46.5546875" bestFit="1" customWidth="1"/>
  </cols>
  <sheetData>
    <row r="1" spans="1:18" s="43" customFormat="1" ht="73.2" x14ac:dyDescent="0.3">
      <c r="A1" s="43" t="s">
        <v>67</v>
      </c>
    </row>
    <row r="2" spans="1:18" s="44" customFormat="1" ht="25.8" x14ac:dyDescent="0.5">
      <c r="A2" s="44" t="s">
        <v>62</v>
      </c>
      <c r="B2" s="45"/>
      <c r="C2" s="45"/>
      <c r="D2" s="45"/>
    </row>
    <row r="4" spans="1:18" x14ac:dyDescent="0.3">
      <c r="Q4" s="6" t="s">
        <v>43</v>
      </c>
      <c r="R4" s="2"/>
    </row>
    <row r="5" spans="1:18" x14ac:dyDescent="0.3">
      <c r="Q5" s="25">
        <v>1</v>
      </c>
      <c r="R5" s="25" t="s">
        <v>44</v>
      </c>
    </row>
    <row r="6" spans="1:18" x14ac:dyDescent="0.3">
      <c r="Q6" s="25">
        <v>2</v>
      </c>
      <c r="R6" s="25" t="s">
        <v>53</v>
      </c>
    </row>
    <row r="7" spans="1:18" x14ac:dyDescent="0.3">
      <c r="A7" s="8" t="s">
        <v>11</v>
      </c>
      <c r="B7" s="8" t="s">
        <v>12</v>
      </c>
      <c r="C7" s="8" t="s">
        <v>0</v>
      </c>
      <c r="D7" s="8" t="s">
        <v>1</v>
      </c>
      <c r="E7" s="8" t="s">
        <v>50</v>
      </c>
      <c r="H7" s="8" t="s">
        <v>11</v>
      </c>
      <c r="I7" s="8" t="s">
        <v>12</v>
      </c>
      <c r="J7" s="8" t="s">
        <v>0</v>
      </c>
      <c r="K7" s="8" t="s">
        <v>1</v>
      </c>
      <c r="L7" s="8" t="s">
        <v>50</v>
      </c>
      <c r="Q7" s="25">
        <v>3</v>
      </c>
      <c r="R7" s="25" t="s">
        <v>45</v>
      </c>
    </row>
    <row r="8" spans="1:18" x14ac:dyDescent="0.3">
      <c r="A8" t="s">
        <v>5</v>
      </c>
      <c r="B8" t="s">
        <v>36</v>
      </c>
      <c r="C8" t="s">
        <v>16</v>
      </c>
      <c r="D8" s="4">
        <v>16184</v>
      </c>
      <c r="E8" s="5">
        <v>39</v>
      </c>
      <c r="H8" t="s">
        <v>5</v>
      </c>
      <c r="I8" t="s">
        <v>36</v>
      </c>
      <c r="J8" t="s">
        <v>16</v>
      </c>
      <c r="K8" s="4">
        <v>16184</v>
      </c>
      <c r="L8" s="5">
        <v>39</v>
      </c>
      <c r="Q8" s="25">
        <v>4</v>
      </c>
      <c r="R8" s="25" t="s">
        <v>46</v>
      </c>
    </row>
    <row r="9" spans="1:18" x14ac:dyDescent="0.3">
      <c r="A9" t="s">
        <v>5</v>
      </c>
      <c r="B9" t="s">
        <v>34</v>
      </c>
      <c r="C9" t="s">
        <v>20</v>
      </c>
      <c r="D9" s="4">
        <v>15610</v>
      </c>
      <c r="E9" s="5">
        <v>339</v>
      </c>
      <c r="H9" t="s">
        <v>5</v>
      </c>
      <c r="I9" t="s">
        <v>34</v>
      </c>
      <c r="J9" t="s">
        <v>20</v>
      </c>
      <c r="K9" s="4">
        <v>15610</v>
      </c>
      <c r="L9" s="5">
        <v>339</v>
      </c>
      <c r="Q9" s="25">
        <v>5</v>
      </c>
      <c r="R9" s="25" t="s">
        <v>54</v>
      </c>
    </row>
    <row r="10" spans="1:18" x14ac:dyDescent="0.3">
      <c r="A10" t="s">
        <v>9</v>
      </c>
      <c r="B10" t="s">
        <v>34</v>
      </c>
      <c r="C10" t="s">
        <v>28</v>
      </c>
      <c r="D10" s="4">
        <v>14329</v>
      </c>
      <c r="E10" s="5">
        <v>150</v>
      </c>
      <c r="H10" t="s">
        <v>9</v>
      </c>
      <c r="I10" t="s">
        <v>34</v>
      </c>
      <c r="J10" t="s">
        <v>28</v>
      </c>
      <c r="K10" s="4">
        <v>14329</v>
      </c>
      <c r="L10" s="5">
        <v>150</v>
      </c>
      <c r="Q10" s="25">
        <v>6</v>
      </c>
      <c r="R10" s="25" t="s">
        <v>55</v>
      </c>
    </row>
    <row r="11" spans="1:18" x14ac:dyDescent="0.3">
      <c r="A11" t="s">
        <v>5</v>
      </c>
      <c r="B11" t="s">
        <v>35</v>
      </c>
      <c r="C11" t="s">
        <v>15</v>
      </c>
      <c r="D11" s="4">
        <v>13391</v>
      </c>
      <c r="E11" s="5">
        <v>201</v>
      </c>
      <c r="H11" t="s">
        <v>5</v>
      </c>
      <c r="I11" t="s">
        <v>35</v>
      </c>
      <c r="J11" t="s">
        <v>15</v>
      </c>
      <c r="K11" s="4">
        <v>13391</v>
      </c>
      <c r="L11" s="5">
        <v>201</v>
      </c>
      <c r="Q11" s="25">
        <v>7</v>
      </c>
      <c r="R11" s="25" t="s">
        <v>49</v>
      </c>
    </row>
    <row r="12" spans="1:18" x14ac:dyDescent="0.3">
      <c r="A12" t="s">
        <v>10</v>
      </c>
      <c r="B12" t="s">
        <v>39</v>
      </c>
      <c r="C12" t="s">
        <v>33</v>
      </c>
      <c r="D12" s="4">
        <v>12950</v>
      </c>
      <c r="E12" s="5">
        <v>30</v>
      </c>
      <c r="H12" t="s">
        <v>10</v>
      </c>
      <c r="I12" t="s">
        <v>39</v>
      </c>
      <c r="J12" t="s">
        <v>33</v>
      </c>
      <c r="K12" s="4">
        <v>12950</v>
      </c>
      <c r="L12" s="5">
        <v>30</v>
      </c>
      <c r="Q12" s="25">
        <v>8</v>
      </c>
      <c r="R12" s="25" t="s">
        <v>52</v>
      </c>
    </row>
    <row r="13" spans="1:18" x14ac:dyDescent="0.3">
      <c r="A13" t="s">
        <v>40</v>
      </c>
      <c r="B13" t="s">
        <v>35</v>
      </c>
      <c r="C13" t="s">
        <v>32</v>
      </c>
      <c r="D13" s="4">
        <v>12348</v>
      </c>
      <c r="E13" s="5">
        <v>234</v>
      </c>
      <c r="H13" t="s">
        <v>40</v>
      </c>
      <c r="I13" t="s">
        <v>35</v>
      </c>
      <c r="J13" t="s">
        <v>32</v>
      </c>
      <c r="K13" s="4">
        <v>12348</v>
      </c>
      <c r="L13" s="5">
        <v>234</v>
      </c>
      <c r="Q13" s="25">
        <v>9</v>
      </c>
      <c r="R13" s="25" t="s">
        <v>47</v>
      </c>
    </row>
    <row r="14" spans="1:18" x14ac:dyDescent="0.3">
      <c r="A14" t="s">
        <v>2</v>
      </c>
      <c r="B14" t="s">
        <v>37</v>
      </c>
      <c r="C14" t="s">
        <v>18</v>
      </c>
      <c r="D14" s="4">
        <v>11571</v>
      </c>
      <c r="E14" s="5">
        <v>138</v>
      </c>
      <c r="H14" t="s">
        <v>2</v>
      </c>
      <c r="I14" t="s">
        <v>37</v>
      </c>
      <c r="J14" t="s">
        <v>18</v>
      </c>
      <c r="K14" s="4">
        <v>11571</v>
      </c>
      <c r="L14" s="5">
        <v>138</v>
      </c>
      <c r="Q14" s="25">
        <v>10</v>
      </c>
      <c r="R14" s="25" t="s">
        <v>48</v>
      </c>
    </row>
    <row r="15" spans="1:18" x14ac:dyDescent="0.3">
      <c r="A15" t="s">
        <v>9</v>
      </c>
      <c r="B15" t="s">
        <v>36</v>
      </c>
      <c r="C15" t="s">
        <v>27</v>
      </c>
      <c r="D15" s="4">
        <v>11522</v>
      </c>
      <c r="E15" s="5">
        <v>204</v>
      </c>
      <c r="H15" t="s">
        <v>9</v>
      </c>
      <c r="I15" t="s">
        <v>36</v>
      </c>
      <c r="J15" t="s">
        <v>27</v>
      </c>
      <c r="K15" s="4">
        <v>11522</v>
      </c>
      <c r="L15" s="5">
        <v>204</v>
      </c>
    </row>
    <row r="16" spans="1:18" x14ac:dyDescent="0.3">
      <c r="A16" t="s">
        <v>2</v>
      </c>
      <c r="B16" t="s">
        <v>36</v>
      </c>
      <c r="C16" t="s">
        <v>16</v>
      </c>
      <c r="D16" s="4">
        <v>11417</v>
      </c>
      <c r="E16" s="5">
        <v>21</v>
      </c>
      <c r="H16" t="s">
        <v>2</v>
      </c>
      <c r="I16" t="s">
        <v>36</v>
      </c>
      <c r="J16" t="s">
        <v>16</v>
      </c>
      <c r="K16" s="4">
        <v>11417</v>
      </c>
      <c r="L16" s="5">
        <v>21</v>
      </c>
    </row>
    <row r="17" spans="1:12" x14ac:dyDescent="0.3">
      <c r="A17" t="s">
        <v>41</v>
      </c>
      <c r="B17" t="s">
        <v>36</v>
      </c>
      <c r="C17" t="s">
        <v>13</v>
      </c>
      <c r="D17" s="4">
        <v>10311</v>
      </c>
      <c r="E17" s="5">
        <v>231</v>
      </c>
      <c r="H17" t="s">
        <v>41</v>
      </c>
      <c r="I17" t="s">
        <v>36</v>
      </c>
      <c r="J17" t="s">
        <v>13</v>
      </c>
      <c r="K17" s="4">
        <v>10311</v>
      </c>
      <c r="L17" s="5">
        <v>231</v>
      </c>
    </row>
    <row r="18" spans="1:12" x14ac:dyDescent="0.3">
      <c r="A18" t="s">
        <v>41</v>
      </c>
      <c r="B18" t="s">
        <v>36</v>
      </c>
      <c r="C18" t="s">
        <v>32</v>
      </c>
      <c r="D18" s="4">
        <v>10304</v>
      </c>
      <c r="E18" s="5">
        <v>84</v>
      </c>
      <c r="H18" t="s">
        <v>41</v>
      </c>
      <c r="I18" t="s">
        <v>36</v>
      </c>
      <c r="J18" t="s">
        <v>32</v>
      </c>
      <c r="K18" s="4">
        <v>10304</v>
      </c>
      <c r="L18" s="5">
        <v>84</v>
      </c>
    </row>
    <row r="19" spans="1:12" x14ac:dyDescent="0.3">
      <c r="A19" t="s">
        <v>7</v>
      </c>
      <c r="B19" t="s">
        <v>38</v>
      </c>
      <c r="C19" t="s">
        <v>30</v>
      </c>
      <c r="D19" s="4">
        <v>10129</v>
      </c>
      <c r="E19" s="5">
        <v>312</v>
      </c>
      <c r="H19" t="s">
        <v>7</v>
      </c>
      <c r="I19" t="s">
        <v>38</v>
      </c>
      <c r="J19" t="s">
        <v>30</v>
      </c>
      <c r="K19" s="4">
        <v>10129</v>
      </c>
      <c r="L19" s="5">
        <v>312</v>
      </c>
    </row>
    <row r="20" spans="1:12" x14ac:dyDescent="0.3">
      <c r="A20" t="s">
        <v>6</v>
      </c>
      <c r="B20" t="s">
        <v>36</v>
      </c>
      <c r="C20" t="s">
        <v>4</v>
      </c>
      <c r="D20" s="4">
        <v>10073</v>
      </c>
      <c r="E20" s="5">
        <v>120</v>
      </c>
      <c r="H20" t="s">
        <v>6</v>
      </c>
      <c r="I20" t="s">
        <v>36</v>
      </c>
      <c r="J20" t="s">
        <v>4</v>
      </c>
      <c r="K20" s="4">
        <v>10073</v>
      </c>
      <c r="L20" s="5">
        <v>120</v>
      </c>
    </row>
    <row r="21" spans="1:12" x14ac:dyDescent="0.3">
      <c r="A21" t="s">
        <v>2</v>
      </c>
      <c r="B21" t="s">
        <v>37</v>
      </c>
      <c r="C21" t="s">
        <v>17</v>
      </c>
      <c r="D21" s="4">
        <v>9926</v>
      </c>
      <c r="E21" s="5">
        <v>201</v>
      </c>
      <c r="H21" t="s">
        <v>2</v>
      </c>
      <c r="I21" t="s">
        <v>37</v>
      </c>
      <c r="J21" t="s">
        <v>17</v>
      </c>
      <c r="K21" s="4">
        <v>9926</v>
      </c>
      <c r="L21" s="5">
        <v>201</v>
      </c>
    </row>
    <row r="22" spans="1:12" x14ac:dyDescent="0.3">
      <c r="A22" t="s">
        <v>7</v>
      </c>
      <c r="B22" t="s">
        <v>37</v>
      </c>
      <c r="C22" t="s">
        <v>22</v>
      </c>
      <c r="D22" s="4">
        <v>9835</v>
      </c>
      <c r="E22" s="5">
        <v>207</v>
      </c>
      <c r="H22" t="s">
        <v>7</v>
      </c>
      <c r="I22" t="s">
        <v>37</v>
      </c>
      <c r="J22" t="s">
        <v>22</v>
      </c>
      <c r="K22" s="4">
        <v>9835</v>
      </c>
      <c r="L22" s="5">
        <v>207</v>
      </c>
    </row>
    <row r="23" spans="1:12" x14ac:dyDescent="0.3">
      <c r="A23" t="s">
        <v>40</v>
      </c>
      <c r="B23" t="s">
        <v>36</v>
      </c>
      <c r="C23" t="s">
        <v>33</v>
      </c>
      <c r="D23" s="4">
        <v>9772</v>
      </c>
      <c r="E23" s="5">
        <v>90</v>
      </c>
      <c r="H23" t="s">
        <v>40</v>
      </c>
      <c r="I23" t="s">
        <v>36</v>
      </c>
      <c r="J23" t="s">
        <v>33</v>
      </c>
      <c r="K23" s="4">
        <v>9772</v>
      </c>
      <c r="L23" s="5">
        <v>90</v>
      </c>
    </row>
    <row r="24" spans="1:12" x14ac:dyDescent="0.3">
      <c r="A24" t="s">
        <v>8</v>
      </c>
      <c r="B24" t="s">
        <v>37</v>
      </c>
      <c r="C24" t="s">
        <v>15</v>
      </c>
      <c r="D24" s="4">
        <v>9709</v>
      </c>
      <c r="E24" s="5">
        <v>30</v>
      </c>
      <c r="H24" t="s">
        <v>8</v>
      </c>
      <c r="I24" t="s">
        <v>37</v>
      </c>
      <c r="J24" t="s">
        <v>15</v>
      </c>
      <c r="K24" s="4">
        <v>9709</v>
      </c>
      <c r="L24" s="5">
        <v>30</v>
      </c>
    </row>
    <row r="25" spans="1:12" x14ac:dyDescent="0.3">
      <c r="A25" t="s">
        <v>8</v>
      </c>
      <c r="B25" t="s">
        <v>39</v>
      </c>
      <c r="C25" t="s">
        <v>18</v>
      </c>
      <c r="D25" s="4">
        <v>9660</v>
      </c>
      <c r="E25" s="5">
        <v>27</v>
      </c>
      <c r="H25" t="s">
        <v>8</v>
      </c>
      <c r="I25" t="s">
        <v>39</v>
      </c>
      <c r="J25" t="s">
        <v>18</v>
      </c>
      <c r="K25" s="4">
        <v>9660</v>
      </c>
      <c r="L25" s="5">
        <v>27</v>
      </c>
    </row>
    <row r="26" spans="1:12" x14ac:dyDescent="0.3">
      <c r="A26" t="s">
        <v>41</v>
      </c>
      <c r="B26" t="s">
        <v>36</v>
      </c>
      <c r="C26" t="s">
        <v>18</v>
      </c>
      <c r="D26" s="4">
        <v>9632</v>
      </c>
      <c r="E26" s="5">
        <v>288</v>
      </c>
      <c r="H26" t="s">
        <v>41</v>
      </c>
      <c r="I26" t="s">
        <v>36</v>
      </c>
      <c r="J26" t="s">
        <v>18</v>
      </c>
      <c r="K26" s="4">
        <v>9632</v>
      </c>
      <c r="L26" s="5">
        <v>288</v>
      </c>
    </row>
    <row r="27" spans="1:12" x14ac:dyDescent="0.3">
      <c r="A27" t="s">
        <v>9</v>
      </c>
      <c r="B27" t="s">
        <v>38</v>
      </c>
      <c r="C27" t="s">
        <v>33</v>
      </c>
      <c r="D27" s="4">
        <v>9506</v>
      </c>
      <c r="E27" s="5">
        <v>87</v>
      </c>
      <c r="H27" t="s">
        <v>9</v>
      </c>
      <c r="I27" t="s">
        <v>38</v>
      </c>
      <c r="J27" t="s">
        <v>33</v>
      </c>
      <c r="K27" s="4">
        <v>9506</v>
      </c>
      <c r="L27" s="5">
        <v>87</v>
      </c>
    </row>
    <row r="28" spans="1:12" x14ac:dyDescent="0.3">
      <c r="A28" t="s">
        <v>2</v>
      </c>
      <c r="B28" t="s">
        <v>39</v>
      </c>
      <c r="C28" t="s">
        <v>20</v>
      </c>
      <c r="D28" s="4">
        <v>9443</v>
      </c>
      <c r="E28" s="5">
        <v>162</v>
      </c>
      <c r="H28" t="s">
        <v>2</v>
      </c>
      <c r="I28" t="s">
        <v>39</v>
      </c>
      <c r="J28" t="s">
        <v>20</v>
      </c>
      <c r="K28" s="4">
        <v>9443</v>
      </c>
      <c r="L28" s="5">
        <v>162</v>
      </c>
    </row>
    <row r="29" spans="1:12" x14ac:dyDescent="0.3">
      <c r="A29" t="s">
        <v>3</v>
      </c>
      <c r="B29" t="s">
        <v>36</v>
      </c>
      <c r="C29" t="s">
        <v>16</v>
      </c>
      <c r="D29" s="4">
        <v>9198</v>
      </c>
      <c r="E29" s="5">
        <v>36</v>
      </c>
      <c r="H29" t="s">
        <v>3</v>
      </c>
      <c r="I29" t="s">
        <v>36</v>
      </c>
      <c r="J29" t="s">
        <v>16</v>
      </c>
      <c r="K29" s="4">
        <v>9198</v>
      </c>
      <c r="L29" s="5">
        <v>36</v>
      </c>
    </row>
    <row r="30" spans="1:12" x14ac:dyDescent="0.3">
      <c r="A30" t="s">
        <v>9</v>
      </c>
      <c r="B30" t="s">
        <v>36</v>
      </c>
      <c r="C30" t="s">
        <v>30</v>
      </c>
      <c r="D30" s="4">
        <v>9051</v>
      </c>
      <c r="E30" s="5">
        <v>57</v>
      </c>
      <c r="H30" t="s">
        <v>9</v>
      </c>
      <c r="I30" t="s">
        <v>36</v>
      </c>
      <c r="J30" t="s">
        <v>30</v>
      </c>
      <c r="K30" s="4">
        <v>9051</v>
      </c>
      <c r="L30" s="5">
        <v>57</v>
      </c>
    </row>
    <row r="31" spans="1:12" x14ac:dyDescent="0.3">
      <c r="A31" t="s">
        <v>40</v>
      </c>
      <c r="B31" t="s">
        <v>37</v>
      </c>
      <c r="C31" t="s">
        <v>29</v>
      </c>
      <c r="D31" s="4">
        <v>9002</v>
      </c>
      <c r="E31" s="5">
        <v>72</v>
      </c>
      <c r="H31" t="s">
        <v>40</v>
      </c>
      <c r="I31" t="s">
        <v>37</v>
      </c>
      <c r="J31" t="s">
        <v>29</v>
      </c>
      <c r="K31" s="4">
        <v>9002</v>
      </c>
      <c r="L31" s="5">
        <v>72</v>
      </c>
    </row>
    <row r="32" spans="1:12" x14ac:dyDescent="0.3">
      <c r="A32" t="s">
        <v>8</v>
      </c>
      <c r="B32" t="s">
        <v>39</v>
      </c>
      <c r="C32" t="s">
        <v>31</v>
      </c>
      <c r="D32" s="4">
        <v>8890</v>
      </c>
      <c r="E32" s="5">
        <v>210</v>
      </c>
      <c r="H32" t="s">
        <v>8</v>
      </c>
      <c r="I32" t="s">
        <v>39</v>
      </c>
      <c r="J32" t="s">
        <v>31</v>
      </c>
      <c r="K32" s="4">
        <v>8890</v>
      </c>
      <c r="L32" s="5">
        <v>210</v>
      </c>
    </row>
    <row r="33" spans="1:12" x14ac:dyDescent="0.3">
      <c r="A33" t="s">
        <v>40</v>
      </c>
      <c r="B33" t="s">
        <v>35</v>
      </c>
      <c r="C33" t="s">
        <v>33</v>
      </c>
      <c r="D33" s="4">
        <v>8869</v>
      </c>
      <c r="E33" s="5">
        <v>432</v>
      </c>
      <c r="H33" t="s">
        <v>40</v>
      </c>
      <c r="I33" t="s">
        <v>35</v>
      </c>
      <c r="J33" t="s">
        <v>33</v>
      </c>
      <c r="K33" s="4">
        <v>8869</v>
      </c>
      <c r="L33" s="5">
        <v>432</v>
      </c>
    </row>
    <row r="34" spans="1:12" x14ac:dyDescent="0.3">
      <c r="A34" t="s">
        <v>7</v>
      </c>
      <c r="B34" t="s">
        <v>34</v>
      </c>
      <c r="C34" t="s">
        <v>24</v>
      </c>
      <c r="D34" s="4">
        <v>8862</v>
      </c>
      <c r="E34" s="5">
        <v>189</v>
      </c>
      <c r="H34" t="s">
        <v>7</v>
      </c>
      <c r="I34" t="s">
        <v>34</v>
      </c>
      <c r="J34" t="s">
        <v>24</v>
      </c>
      <c r="K34" s="4">
        <v>8862</v>
      </c>
      <c r="L34" s="5">
        <v>189</v>
      </c>
    </row>
    <row r="35" spans="1:12" x14ac:dyDescent="0.3">
      <c r="A35" t="s">
        <v>3</v>
      </c>
      <c r="B35" t="s">
        <v>38</v>
      </c>
      <c r="C35" t="s">
        <v>26</v>
      </c>
      <c r="D35" s="4">
        <v>8841</v>
      </c>
      <c r="E35" s="5">
        <v>303</v>
      </c>
      <c r="H35" t="s">
        <v>3</v>
      </c>
      <c r="I35" t="s">
        <v>38</v>
      </c>
      <c r="J35" t="s">
        <v>26</v>
      </c>
      <c r="K35" s="4">
        <v>8841</v>
      </c>
      <c r="L35" s="5">
        <v>303</v>
      </c>
    </row>
    <row r="36" spans="1:12" x14ac:dyDescent="0.3">
      <c r="A36" t="s">
        <v>5</v>
      </c>
      <c r="B36" t="s">
        <v>37</v>
      </c>
      <c r="C36" t="s">
        <v>25</v>
      </c>
      <c r="D36" s="4">
        <v>8813</v>
      </c>
      <c r="E36" s="5">
        <v>21</v>
      </c>
      <c r="H36" t="s">
        <v>5</v>
      </c>
      <c r="I36" t="s">
        <v>37</v>
      </c>
      <c r="J36" t="s">
        <v>25</v>
      </c>
      <c r="K36" s="4">
        <v>8813</v>
      </c>
      <c r="L36" s="5">
        <v>21</v>
      </c>
    </row>
    <row r="37" spans="1:12" x14ac:dyDescent="0.3">
      <c r="A37" t="s">
        <v>9</v>
      </c>
      <c r="B37" t="s">
        <v>34</v>
      </c>
      <c r="C37" t="s">
        <v>20</v>
      </c>
      <c r="D37" s="4">
        <v>8463</v>
      </c>
      <c r="E37" s="5">
        <v>492</v>
      </c>
      <c r="H37" t="s">
        <v>9</v>
      </c>
      <c r="I37" t="s">
        <v>34</v>
      </c>
      <c r="J37" t="s">
        <v>20</v>
      </c>
      <c r="K37" s="4">
        <v>8463</v>
      </c>
      <c r="L37" s="5">
        <v>492</v>
      </c>
    </row>
    <row r="38" spans="1:12" x14ac:dyDescent="0.3">
      <c r="A38" t="s">
        <v>7</v>
      </c>
      <c r="B38" t="s">
        <v>36</v>
      </c>
      <c r="C38" t="s">
        <v>22</v>
      </c>
      <c r="D38" s="4">
        <v>8435</v>
      </c>
      <c r="E38" s="5">
        <v>42</v>
      </c>
      <c r="H38" t="s">
        <v>7</v>
      </c>
      <c r="I38" t="s">
        <v>36</v>
      </c>
      <c r="J38" t="s">
        <v>22</v>
      </c>
      <c r="K38" s="4">
        <v>8435</v>
      </c>
      <c r="L38" s="5">
        <v>42</v>
      </c>
    </row>
    <row r="39" spans="1:12" x14ac:dyDescent="0.3">
      <c r="A39" t="s">
        <v>2</v>
      </c>
      <c r="B39" t="s">
        <v>36</v>
      </c>
      <c r="C39" t="s">
        <v>29</v>
      </c>
      <c r="D39" s="4">
        <v>8211</v>
      </c>
      <c r="E39" s="5">
        <v>75</v>
      </c>
      <c r="H39" t="s">
        <v>2</v>
      </c>
      <c r="I39" t="s">
        <v>36</v>
      </c>
      <c r="J39" t="s">
        <v>29</v>
      </c>
      <c r="K39" s="4">
        <v>8211</v>
      </c>
      <c r="L39" s="5">
        <v>75</v>
      </c>
    </row>
    <row r="40" spans="1:12" x14ac:dyDescent="0.3">
      <c r="A40" t="s">
        <v>9</v>
      </c>
      <c r="B40" t="s">
        <v>34</v>
      </c>
      <c r="C40" t="s">
        <v>23</v>
      </c>
      <c r="D40" s="4">
        <v>8155</v>
      </c>
      <c r="E40" s="5">
        <v>90</v>
      </c>
      <c r="H40" t="s">
        <v>9</v>
      </c>
      <c r="I40" t="s">
        <v>34</v>
      </c>
      <c r="J40" t="s">
        <v>23</v>
      </c>
      <c r="K40" s="4">
        <v>8155</v>
      </c>
      <c r="L40" s="5">
        <v>90</v>
      </c>
    </row>
    <row r="41" spans="1:12" x14ac:dyDescent="0.3">
      <c r="A41" t="s">
        <v>6</v>
      </c>
      <c r="B41" t="s">
        <v>34</v>
      </c>
      <c r="C41" t="s">
        <v>26</v>
      </c>
      <c r="D41" s="4">
        <v>8008</v>
      </c>
      <c r="E41" s="5">
        <v>456</v>
      </c>
      <c r="H41" t="s">
        <v>6</v>
      </c>
      <c r="I41" t="s">
        <v>34</v>
      </c>
      <c r="J41" t="s">
        <v>26</v>
      </c>
      <c r="K41" s="4">
        <v>8008</v>
      </c>
      <c r="L41" s="5">
        <v>456</v>
      </c>
    </row>
    <row r="42" spans="1:12" x14ac:dyDescent="0.3">
      <c r="A42" t="s">
        <v>41</v>
      </c>
      <c r="B42" t="s">
        <v>34</v>
      </c>
      <c r="C42" t="s">
        <v>33</v>
      </c>
      <c r="D42" s="4">
        <v>7847</v>
      </c>
      <c r="E42" s="5">
        <v>174</v>
      </c>
      <c r="H42" t="s">
        <v>41</v>
      </c>
      <c r="I42" t="s">
        <v>34</v>
      </c>
      <c r="J42" t="s">
        <v>33</v>
      </c>
      <c r="K42" s="4">
        <v>7847</v>
      </c>
      <c r="L42" s="5">
        <v>174</v>
      </c>
    </row>
    <row r="43" spans="1:12" x14ac:dyDescent="0.3">
      <c r="A43" t="s">
        <v>9</v>
      </c>
      <c r="B43" t="s">
        <v>35</v>
      </c>
      <c r="C43" t="s">
        <v>15</v>
      </c>
      <c r="D43" s="4">
        <v>7833</v>
      </c>
      <c r="E43" s="5">
        <v>243</v>
      </c>
      <c r="H43" t="s">
        <v>9</v>
      </c>
      <c r="I43" t="s">
        <v>35</v>
      </c>
      <c r="J43" t="s">
        <v>15</v>
      </c>
      <c r="K43" s="4">
        <v>7833</v>
      </c>
      <c r="L43" s="5">
        <v>243</v>
      </c>
    </row>
    <row r="44" spans="1:12" x14ac:dyDescent="0.3">
      <c r="A44" t="s">
        <v>2</v>
      </c>
      <c r="B44" t="s">
        <v>39</v>
      </c>
      <c r="C44" t="s">
        <v>27</v>
      </c>
      <c r="D44" s="4">
        <v>7812</v>
      </c>
      <c r="E44" s="5">
        <v>81</v>
      </c>
      <c r="H44" t="s">
        <v>2</v>
      </c>
      <c r="I44" t="s">
        <v>39</v>
      </c>
      <c r="J44" t="s">
        <v>27</v>
      </c>
      <c r="K44" s="4">
        <v>7812</v>
      </c>
      <c r="L44" s="5">
        <v>81</v>
      </c>
    </row>
    <row r="45" spans="1:12" x14ac:dyDescent="0.3">
      <c r="A45" t="s">
        <v>3</v>
      </c>
      <c r="B45" t="s">
        <v>34</v>
      </c>
      <c r="C45" t="s">
        <v>32</v>
      </c>
      <c r="D45" s="4">
        <v>7777</v>
      </c>
      <c r="E45" s="5">
        <v>504</v>
      </c>
      <c r="H45" t="s">
        <v>3</v>
      </c>
      <c r="I45" t="s">
        <v>34</v>
      </c>
      <c r="J45" t="s">
        <v>32</v>
      </c>
      <c r="K45" s="4">
        <v>7777</v>
      </c>
      <c r="L45" s="5">
        <v>504</v>
      </c>
    </row>
    <row r="46" spans="1:12" x14ac:dyDescent="0.3">
      <c r="A46" t="s">
        <v>7</v>
      </c>
      <c r="B46" t="s">
        <v>34</v>
      </c>
      <c r="C46" t="s">
        <v>17</v>
      </c>
      <c r="D46" s="4">
        <v>7777</v>
      </c>
      <c r="E46" s="5">
        <v>39</v>
      </c>
      <c r="H46" t="s">
        <v>7</v>
      </c>
      <c r="I46" t="s">
        <v>34</v>
      </c>
      <c r="J46" t="s">
        <v>17</v>
      </c>
      <c r="K46" s="4">
        <v>7777</v>
      </c>
      <c r="L46" s="5">
        <v>39</v>
      </c>
    </row>
    <row r="47" spans="1:12" x14ac:dyDescent="0.3">
      <c r="A47" t="s">
        <v>6</v>
      </c>
      <c r="B47" t="s">
        <v>37</v>
      </c>
      <c r="C47" t="s">
        <v>31</v>
      </c>
      <c r="D47" s="4">
        <v>7693</v>
      </c>
      <c r="E47" s="5">
        <v>87</v>
      </c>
      <c r="H47" t="s">
        <v>6</v>
      </c>
      <c r="I47" t="s">
        <v>37</v>
      </c>
      <c r="J47" t="s">
        <v>31</v>
      </c>
      <c r="K47" s="4">
        <v>7693</v>
      </c>
      <c r="L47" s="5">
        <v>87</v>
      </c>
    </row>
    <row r="48" spans="1:12" x14ac:dyDescent="0.3">
      <c r="A48" t="s">
        <v>40</v>
      </c>
      <c r="B48" t="s">
        <v>37</v>
      </c>
      <c r="C48" t="s">
        <v>19</v>
      </c>
      <c r="D48" s="4">
        <v>7693</v>
      </c>
      <c r="E48" s="5">
        <v>21</v>
      </c>
      <c r="H48" t="s">
        <v>40</v>
      </c>
      <c r="I48" t="s">
        <v>37</v>
      </c>
      <c r="J48" t="s">
        <v>19</v>
      </c>
      <c r="K48" s="4">
        <v>7693</v>
      </c>
      <c r="L48" s="5">
        <v>21</v>
      </c>
    </row>
    <row r="49" spans="1:12" x14ac:dyDescent="0.3">
      <c r="A49" t="s">
        <v>2</v>
      </c>
      <c r="B49" t="s">
        <v>39</v>
      </c>
      <c r="C49" t="s">
        <v>21</v>
      </c>
      <c r="D49" s="4">
        <v>7651</v>
      </c>
      <c r="E49" s="5">
        <v>213</v>
      </c>
      <c r="H49" t="s">
        <v>2</v>
      </c>
      <c r="I49" t="s">
        <v>39</v>
      </c>
      <c r="J49" t="s">
        <v>21</v>
      </c>
      <c r="K49" s="4">
        <v>7651</v>
      </c>
      <c r="L49" s="5">
        <v>213</v>
      </c>
    </row>
    <row r="50" spans="1:12" x14ac:dyDescent="0.3">
      <c r="A50" t="s">
        <v>2</v>
      </c>
      <c r="B50" t="s">
        <v>34</v>
      </c>
      <c r="C50" t="s">
        <v>19</v>
      </c>
      <c r="D50" s="4">
        <v>7511</v>
      </c>
      <c r="E50" s="5">
        <v>120</v>
      </c>
      <c r="H50" t="s">
        <v>2</v>
      </c>
      <c r="I50" t="s">
        <v>34</v>
      </c>
      <c r="J50" t="s">
        <v>19</v>
      </c>
      <c r="K50" s="4">
        <v>7511</v>
      </c>
      <c r="L50" s="5">
        <v>120</v>
      </c>
    </row>
    <row r="51" spans="1:12" x14ac:dyDescent="0.3">
      <c r="A51" t="s">
        <v>5</v>
      </c>
      <c r="B51" t="s">
        <v>38</v>
      </c>
      <c r="C51" t="s">
        <v>25</v>
      </c>
      <c r="D51" s="4">
        <v>7483</v>
      </c>
      <c r="E51" s="5">
        <v>45</v>
      </c>
      <c r="H51" t="s">
        <v>5</v>
      </c>
      <c r="I51" t="s">
        <v>38</v>
      </c>
      <c r="J51" t="s">
        <v>25</v>
      </c>
      <c r="K51" s="4">
        <v>7483</v>
      </c>
      <c r="L51" s="5">
        <v>45</v>
      </c>
    </row>
    <row r="52" spans="1:12" x14ac:dyDescent="0.3">
      <c r="A52" t="s">
        <v>41</v>
      </c>
      <c r="B52" t="s">
        <v>35</v>
      </c>
      <c r="C52" t="s">
        <v>28</v>
      </c>
      <c r="D52" s="4">
        <v>7455</v>
      </c>
      <c r="E52" s="5">
        <v>216</v>
      </c>
      <c r="H52" t="s">
        <v>41</v>
      </c>
      <c r="I52" t="s">
        <v>35</v>
      </c>
      <c r="J52" t="s">
        <v>28</v>
      </c>
      <c r="K52" s="4">
        <v>7455</v>
      </c>
      <c r="L52" s="5">
        <v>216</v>
      </c>
    </row>
    <row r="53" spans="1:12" x14ac:dyDescent="0.3">
      <c r="A53" t="s">
        <v>6</v>
      </c>
      <c r="B53" t="s">
        <v>38</v>
      </c>
      <c r="C53" t="s">
        <v>21</v>
      </c>
      <c r="D53" s="4">
        <v>7322</v>
      </c>
      <c r="E53" s="5">
        <v>36</v>
      </c>
      <c r="H53" t="s">
        <v>6</v>
      </c>
      <c r="I53" t="s">
        <v>38</v>
      </c>
      <c r="J53" t="s">
        <v>21</v>
      </c>
      <c r="K53" s="4">
        <v>7322</v>
      </c>
      <c r="L53" s="5">
        <v>36</v>
      </c>
    </row>
    <row r="54" spans="1:12" x14ac:dyDescent="0.3">
      <c r="A54" t="s">
        <v>3</v>
      </c>
      <c r="B54" t="s">
        <v>37</v>
      </c>
      <c r="C54" t="s">
        <v>28</v>
      </c>
      <c r="D54" s="4">
        <v>7308</v>
      </c>
      <c r="E54" s="5">
        <v>327</v>
      </c>
      <c r="H54" t="s">
        <v>3</v>
      </c>
      <c r="I54" t="s">
        <v>37</v>
      </c>
      <c r="J54" t="s">
        <v>28</v>
      </c>
      <c r="K54" s="4">
        <v>7308</v>
      </c>
      <c r="L54" s="5">
        <v>327</v>
      </c>
    </row>
    <row r="55" spans="1:12" x14ac:dyDescent="0.3">
      <c r="A55" t="s">
        <v>5</v>
      </c>
      <c r="B55" t="s">
        <v>34</v>
      </c>
      <c r="C55" t="s">
        <v>15</v>
      </c>
      <c r="D55" s="4">
        <v>7280</v>
      </c>
      <c r="E55" s="5">
        <v>201</v>
      </c>
      <c r="H55" t="s">
        <v>5</v>
      </c>
      <c r="I55" t="s">
        <v>34</v>
      </c>
      <c r="J55" t="s">
        <v>15</v>
      </c>
      <c r="K55" s="4">
        <v>7280</v>
      </c>
      <c r="L55" s="5">
        <v>201</v>
      </c>
    </row>
    <row r="56" spans="1:12" x14ac:dyDescent="0.3">
      <c r="A56" t="s">
        <v>9</v>
      </c>
      <c r="B56" t="s">
        <v>37</v>
      </c>
      <c r="C56" t="s">
        <v>20</v>
      </c>
      <c r="D56" s="4">
        <v>7273</v>
      </c>
      <c r="E56" s="5">
        <v>96</v>
      </c>
      <c r="H56" t="s">
        <v>9</v>
      </c>
      <c r="I56" t="s">
        <v>37</v>
      </c>
      <c r="J56" t="s">
        <v>20</v>
      </c>
      <c r="K56" s="4">
        <v>7273</v>
      </c>
      <c r="L56" s="5">
        <v>96</v>
      </c>
    </row>
    <row r="57" spans="1:12" x14ac:dyDescent="0.3">
      <c r="A57" t="s">
        <v>3</v>
      </c>
      <c r="B57" t="s">
        <v>34</v>
      </c>
      <c r="C57" t="s">
        <v>14</v>
      </c>
      <c r="D57" s="4">
        <v>7259</v>
      </c>
      <c r="E57" s="5">
        <v>276</v>
      </c>
      <c r="H57" t="s">
        <v>3</v>
      </c>
      <c r="I57" t="s">
        <v>34</v>
      </c>
      <c r="J57" t="s">
        <v>14</v>
      </c>
      <c r="K57" s="4">
        <v>7259</v>
      </c>
      <c r="L57" s="5">
        <v>276</v>
      </c>
    </row>
    <row r="58" spans="1:12" x14ac:dyDescent="0.3">
      <c r="A58" t="s">
        <v>5</v>
      </c>
      <c r="B58" t="s">
        <v>38</v>
      </c>
      <c r="C58" t="s">
        <v>13</v>
      </c>
      <c r="D58" s="4">
        <v>7189</v>
      </c>
      <c r="E58" s="5">
        <v>54</v>
      </c>
      <c r="H58" t="s">
        <v>5</v>
      </c>
      <c r="I58" t="s">
        <v>38</v>
      </c>
      <c r="J58" t="s">
        <v>13</v>
      </c>
      <c r="K58" s="4">
        <v>7189</v>
      </c>
      <c r="L58" s="5">
        <v>54</v>
      </c>
    </row>
    <row r="59" spans="1:12" x14ac:dyDescent="0.3">
      <c r="A59" t="s">
        <v>8</v>
      </c>
      <c r="B59" t="s">
        <v>39</v>
      </c>
      <c r="C59" t="s">
        <v>30</v>
      </c>
      <c r="D59" s="4">
        <v>7021</v>
      </c>
      <c r="E59" s="5">
        <v>183</v>
      </c>
      <c r="H59" t="s">
        <v>8</v>
      </c>
      <c r="I59" t="s">
        <v>39</v>
      </c>
      <c r="J59" t="s">
        <v>30</v>
      </c>
      <c r="K59" s="4">
        <v>7021</v>
      </c>
      <c r="L59" s="5">
        <v>183</v>
      </c>
    </row>
    <row r="60" spans="1:12" x14ac:dyDescent="0.3">
      <c r="A60" t="s">
        <v>5</v>
      </c>
      <c r="B60" t="s">
        <v>34</v>
      </c>
      <c r="C60" t="s">
        <v>27</v>
      </c>
      <c r="D60" s="4">
        <v>6986</v>
      </c>
      <c r="E60" s="5">
        <v>21</v>
      </c>
      <c r="H60" t="s">
        <v>5</v>
      </c>
      <c r="I60" t="s">
        <v>34</v>
      </c>
      <c r="J60" t="s">
        <v>27</v>
      </c>
      <c r="K60" s="4">
        <v>6986</v>
      </c>
      <c r="L60" s="5">
        <v>21</v>
      </c>
    </row>
    <row r="61" spans="1:12" x14ac:dyDescent="0.3">
      <c r="A61" t="s">
        <v>5</v>
      </c>
      <c r="B61" t="s">
        <v>39</v>
      </c>
      <c r="C61" t="s">
        <v>22</v>
      </c>
      <c r="D61" s="4">
        <v>6909</v>
      </c>
      <c r="E61" s="5">
        <v>81</v>
      </c>
      <c r="H61" t="s">
        <v>5</v>
      </c>
      <c r="I61" t="s">
        <v>39</v>
      </c>
      <c r="J61" t="s">
        <v>22</v>
      </c>
      <c r="K61" s="4">
        <v>6909</v>
      </c>
      <c r="L61" s="5">
        <v>81</v>
      </c>
    </row>
    <row r="62" spans="1:12" x14ac:dyDescent="0.3">
      <c r="A62" t="s">
        <v>10</v>
      </c>
      <c r="B62" t="s">
        <v>38</v>
      </c>
      <c r="C62" t="s">
        <v>4</v>
      </c>
      <c r="D62" s="4">
        <v>6860</v>
      </c>
      <c r="E62" s="5">
        <v>126</v>
      </c>
      <c r="H62" t="s">
        <v>10</v>
      </c>
      <c r="I62" t="s">
        <v>38</v>
      </c>
      <c r="J62" t="s">
        <v>4</v>
      </c>
      <c r="K62" s="4">
        <v>6860</v>
      </c>
      <c r="L62" s="5">
        <v>126</v>
      </c>
    </row>
    <row r="63" spans="1:12" x14ac:dyDescent="0.3">
      <c r="A63" t="s">
        <v>40</v>
      </c>
      <c r="B63" t="s">
        <v>35</v>
      </c>
      <c r="C63" t="s">
        <v>22</v>
      </c>
      <c r="D63" s="4">
        <v>6853</v>
      </c>
      <c r="E63" s="5">
        <v>372</v>
      </c>
      <c r="H63" t="s">
        <v>40</v>
      </c>
      <c r="I63" t="s">
        <v>35</v>
      </c>
      <c r="J63" t="s">
        <v>22</v>
      </c>
      <c r="K63" s="4">
        <v>6853</v>
      </c>
      <c r="L63" s="5">
        <v>372</v>
      </c>
    </row>
    <row r="64" spans="1:12" x14ac:dyDescent="0.3">
      <c r="A64" t="s">
        <v>9</v>
      </c>
      <c r="B64" t="s">
        <v>34</v>
      </c>
      <c r="C64" t="s">
        <v>21</v>
      </c>
      <c r="D64" s="4">
        <v>6832</v>
      </c>
      <c r="E64" s="5">
        <v>27</v>
      </c>
      <c r="H64" t="s">
        <v>9</v>
      </c>
      <c r="I64" t="s">
        <v>34</v>
      </c>
      <c r="J64" t="s">
        <v>21</v>
      </c>
      <c r="K64" s="4">
        <v>6832</v>
      </c>
      <c r="L64" s="5">
        <v>27</v>
      </c>
    </row>
    <row r="65" spans="1:12" x14ac:dyDescent="0.3">
      <c r="A65" t="s">
        <v>6</v>
      </c>
      <c r="B65" t="s">
        <v>37</v>
      </c>
      <c r="C65" t="s">
        <v>26</v>
      </c>
      <c r="D65" s="4">
        <v>6818</v>
      </c>
      <c r="E65" s="5">
        <v>6</v>
      </c>
      <c r="H65" t="s">
        <v>6</v>
      </c>
      <c r="I65" t="s">
        <v>37</v>
      </c>
      <c r="J65" t="s">
        <v>26</v>
      </c>
      <c r="K65" s="4">
        <v>6818</v>
      </c>
      <c r="L65" s="5">
        <v>6</v>
      </c>
    </row>
    <row r="66" spans="1:12" x14ac:dyDescent="0.3">
      <c r="A66" t="s">
        <v>7</v>
      </c>
      <c r="B66" t="s">
        <v>35</v>
      </c>
      <c r="C66" t="s">
        <v>30</v>
      </c>
      <c r="D66" s="4">
        <v>6755</v>
      </c>
      <c r="E66" s="5">
        <v>252</v>
      </c>
      <c r="H66" t="s">
        <v>7</v>
      </c>
      <c r="I66" t="s">
        <v>35</v>
      </c>
      <c r="J66" t="s">
        <v>30</v>
      </c>
      <c r="K66" s="4">
        <v>6755</v>
      </c>
      <c r="L66" s="5">
        <v>252</v>
      </c>
    </row>
    <row r="67" spans="1:12" x14ac:dyDescent="0.3">
      <c r="A67" t="s">
        <v>40</v>
      </c>
      <c r="B67" t="s">
        <v>34</v>
      </c>
      <c r="C67" t="s">
        <v>26</v>
      </c>
      <c r="D67" s="4">
        <v>6748</v>
      </c>
      <c r="E67" s="5">
        <v>48</v>
      </c>
      <c r="H67" t="s">
        <v>40</v>
      </c>
      <c r="I67" t="s">
        <v>34</v>
      </c>
      <c r="J67" t="s">
        <v>26</v>
      </c>
      <c r="K67" s="4">
        <v>6748</v>
      </c>
      <c r="L67" s="5">
        <v>48</v>
      </c>
    </row>
    <row r="68" spans="1:12" x14ac:dyDescent="0.3">
      <c r="A68" t="s">
        <v>6</v>
      </c>
      <c r="B68" t="s">
        <v>34</v>
      </c>
      <c r="C68" t="s">
        <v>32</v>
      </c>
      <c r="D68" s="4">
        <v>6734</v>
      </c>
      <c r="E68" s="5">
        <v>123</v>
      </c>
      <c r="H68" t="s">
        <v>6</v>
      </c>
      <c r="I68" t="s">
        <v>34</v>
      </c>
      <c r="J68" t="s">
        <v>32</v>
      </c>
      <c r="K68" s="4">
        <v>6734</v>
      </c>
      <c r="L68" s="5">
        <v>123</v>
      </c>
    </row>
    <row r="69" spans="1:12" x14ac:dyDescent="0.3">
      <c r="A69" t="s">
        <v>8</v>
      </c>
      <c r="B69" t="s">
        <v>35</v>
      </c>
      <c r="C69" t="s">
        <v>32</v>
      </c>
      <c r="D69" s="4">
        <v>6706</v>
      </c>
      <c r="E69" s="5">
        <v>459</v>
      </c>
      <c r="H69" t="s">
        <v>8</v>
      </c>
      <c r="I69" t="s">
        <v>35</v>
      </c>
      <c r="J69" t="s">
        <v>32</v>
      </c>
      <c r="K69" s="4">
        <v>6706</v>
      </c>
      <c r="L69" s="5">
        <v>459</v>
      </c>
    </row>
    <row r="70" spans="1:12" x14ac:dyDescent="0.3">
      <c r="A70" t="s">
        <v>10</v>
      </c>
      <c r="B70" t="s">
        <v>36</v>
      </c>
      <c r="C70" t="s">
        <v>32</v>
      </c>
      <c r="D70" s="4">
        <v>6657</v>
      </c>
      <c r="E70" s="5">
        <v>303</v>
      </c>
      <c r="H70" t="s">
        <v>10</v>
      </c>
      <c r="I70" t="s">
        <v>36</v>
      </c>
      <c r="J70" t="s">
        <v>32</v>
      </c>
      <c r="K70" s="4">
        <v>6657</v>
      </c>
      <c r="L70" s="5">
        <v>303</v>
      </c>
    </row>
    <row r="71" spans="1:12" x14ac:dyDescent="0.3">
      <c r="A71" t="s">
        <v>3</v>
      </c>
      <c r="B71" t="s">
        <v>35</v>
      </c>
      <c r="C71" t="s">
        <v>15</v>
      </c>
      <c r="D71" s="4">
        <v>6657</v>
      </c>
      <c r="E71" s="5">
        <v>276</v>
      </c>
      <c r="H71" t="s">
        <v>3</v>
      </c>
      <c r="I71" t="s">
        <v>35</v>
      </c>
      <c r="J71" t="s">
        <v>15</v>
      </c>
      <c r="K71" s="4">
        <v>6657</v>
      </c>
      <c r="L71" s="5">
        <v>276</v>
      </c>
    </row>
    <row r="72" spans="1:12" x14ac:dyDescent="0.3">
      <c r="A72" t="s">
        <v>7</v>
      </c>
      <c r="B72" t="s">
        <v>37</v>
      </c>
      <c r="C72" t="s">
        <v>14</v>
      </c>
      <c r="D72" s="4">
        <v>6608</v>
      </c>
      <c r="E72" s="5">
        <v>225</v>
      </c>
      <c r="H72" t="s">
        <v>7</v>
      </c>
      <c r="I72" t="s">
        <v>37</v>
      </c>
      <c r="J72" t="s">
        <v>14</v>
      </c>
      <c r="K72" s="4">
        <v>6608</v>
      </c>
      <c r="L72" s="5">
        <v>225</v>
      </c>
    </row>
    <row r="73" spans="1:12" x14ac:dyDescent="0.3">
      <c r="A73" t="s">
        <v>2</v>
      </c>
      <c r="B73" t="s">
        <v>38</v>
      </c>
      <c r="C73" t="s">
        <v>28</v>
      </c>
      <c r="D73" s="4">
        <v>6580</v>
      </c>
      <c r="E73" s="5">
        <v>183</v>
      </c>
      <c r="H73" t="s">
        <v>2</v>
      </c>
      <c r="I73" t="s">
        <v>38</v>
      </c>
      <c r="J73" t="s">
        <v>28</v>
      </c>
      <c r="K73" s="4">
        <v>6580</v>
      </c>
      <c r="L73" s="5">
        <v>183</v>
      </c>
    </row>
    <row r="74" spans="1:12" x14ac:dyDescent="0.3">
      <c r="A74" t="s">
        <v>7</v>
      </c>
      <c r="B74" t="s">
        <v>37</v>
      </c>
      <c r="C74" t="s">
        <v>30</v>
      </c>
      <c r="D74" s="4">
        <v>6454</v>
      </c>
      <c r="E74" s="5">
        <v>54</v>
      </c>
      <c r="H74" t="s">
        <v>7</v>
      </c>
      <c r="I74" t="s">
        <v>37</v>
      </c>
      <c r="J74" t="s">
        <v>30</v>
      </c>
      <c r="K74" s="4">
        <v>6454</v>
      </c>
      <c r="L74" s="5">
        <v>54</v>
      </c>
    </row>
    <row r="75" spans="1:12" x14ac:dyDescent="0.3">
      <c r="A75" t="s">
        <v>8</v>
      </c>
      <c r="B75" t="s">
        <v>38</v>
      </c>
      <c r="C75" t="s">
        <v>21</v>
      </c>
      <c r="D75" s="4">
        <v>6433</v>
      </c>
      <c r="E75" s="5">
        <v>78</v>
      </c>
      <c r="H75" t="s">
        <v>8</v>
      </c>
      <c r="I75" t="s">
        <v>38</v>
      </c>
      <c r="J75" t="s">
        <v>21</v>
      </c>
      <c r="K75" s="4">
        <v>6433</v>
      </c>
      <c r="L75" s="5">
        <v>78</v>
      </c>
    </row>
    <row r="76" spans="1:12" x14ac:dyDescent="0.3">
      <c r="A76" t="s">
        <v>41</v>
      </c>
      <c r="B76" t="s">
        <v>37</v>
      </c>
      <c r="C76" t="s">
        <v>24</v>
      </c>
      <c r="D76" s="4">
        <v>6398</v>
      </c>
      <c r="E76" s="5">
        <v>102</v>
      </c>
      <c r="H76" t="s">
        <v>41</v>
      </c>
      <c r="I76" t="s">
        <v>37</v>
      </c>
      <c r="J76" t="s">
        <v>24</v>
      </c>
      <c r="K76" s="4">
        <v>6398</v>
      </c>
      <c r="L76" s="5">
        <v>102</v>
      </c>
    </row>
    <row r="77" spans="1:12" x14ac:dyDescent="0.3">
      <c r="A77" t="s">
        <v>7</v>
      </c>
      <c r="B77" t="s">
        <v>37</v>
      </c>
      <c r="C77" t="s">
        <v>33</v>
      </c>
      <c r="D77" s="4">
        <v>6391</v>
      </c>
      <c r="E77" s="5">
        <v>48</v>
      </c>
      <c r="H77" t="s">
        <v>7</v>
      </c>
      <c r="I77" t="s">
        <v>37</v>
      </c>
      <c r="J77" t="s">
        <v>33</v>
      </c>
      <c r="K77" s="4">
        <v>6391</v>
      </c>
      <c r="L77" s="5">
        <v>48</v>
      </c>
    </row>
    <row r="78" spans="1:12" x14ac:dyDescent="0.3">
      <c r="A78" t="s">
        <v>40</v>
      </c>
      <c r="B78" t="s">
        <v>39</v>
      </c>
      <c r="C78" t="s">
        <v>27</v>
      </c>
      <c r="D78" s="4">
        <v>6370</v>
      </c>
      <c r="E78" s="5">
        <v>30</v>
      </c>
      <c r="H78" t="s">
        <v>40</v>
      </c>
      <c r="I78" t="s">
        <v>39</v>
      </c>
      <c r="J78" t="s">
        <v>27</v>
      </c>
      <c r="K78" s="4">
        <v>6370</v>
      </c>
      <c r="L78" s="5">
        <v>30</v>
      </c>
    </row>
    <row r="79" spans="1:12" x14ac:dyDescent="0.3">
      <c r="A79" t="s">
        <v>5</v>
      </c>
      <c r="B79" t="s">
        <v>36</v>
      </c>
      <c r="C79" t="s">
        <v>23</v>
      </c>
      <c r="D79" s="4">
        <v>6314</v>
      </c>
      <c r="E79" s="5">
        <v>15</v>
      </c>
      <c r="H79" t="s">
        <v>5</v>
      </c>
      <c r="I79" t="s">
        <v>36</v>
      </c>
      <c r="J79" t="s">
        <v>23</v>
      </c>
      <c r="K79" s="4">
        <v>6314</v>
      </c>
      <c r="L79" s="5">
        <v>15</v>
      </c>
    </row>
    <row r="80" spans="1:12" x14ac:dyDescent="0.3">
      <c r="A80" t="s">
        <v>3</v>
      </c>
      <c r="B80" t="s">
        <v>34</v>
      </c>
      <c r="C80" t="s">
        <v>25</v>
      </c>
      <c r="D80" s="4">
        <v>6300</v>
      </c>
      <c r="E80" s="5">
        <v>42</v>
      </c>
      <c r="H80" t="s">
        <v>3</v>
      </c>
      <c r="I80" t="s">
        <v>34</v>
      </c>
      <c r="J80" t="s">
        <v>25</v>
      </c>
      <c r="K80" s="4">
        <v>6300</v>
      </c>
      <c r="L80" s="5">
        <v>42</v>
      </c>
    </row>
    <row r="81" spans="1:12" x14ac:dyDescent="0.3">
      <c r="A81" t="s">
        <v>8</v>
      </c>
      <c r="B81" t="s">
        <v>37</v>
      </c>
      <c r="C81" t="s">
        <v>26</v>
      </c>
      <c r="D81" s="4">
        <v>6279</v>
      </c>
      <c r="E81" s="5">
        <v>45</v>
      </c>
      <c r="H81" t="s">
        <v>8</v>
      </c>
      <c r="I81" t="s">
        <v>37</v>
      </c>
      <c r="J81" t="s">
        <v>26</v>
      </c>
      <c r="K81" s="4">
        <v>6279</v>
      </c>
      <c r="L81" s="5">
        <v>45</v>
      </c>
    </row>
    <row r="82" spans="1:12" x14ac:dyDescent="0.3">
      <c r="A82" t="s">
        <v>5</v>
      </c>
      <c r="B82" t="s">
        <v>34</v>
      </c>
      <c r="C82" t="s">
        <v>22</v>
      </c>
      <c r="D82" s="4">
        <v>6279</v>
      </c>
      <c r="E82" s="5">
        <v>237</v>
      </c>
      <c r="H82" t="s">
        <v>5</v>
      </c>
      <c r="I82" t="s">
        <v>34</v>
      </c>
      <c r="J82" t="s">
        <v>22</v>
      </c>
      <c r="K82" s="4">
        <v>6279</v>
      </c>
      <c r="L82" s="5">
        <v>237</v>
      </c>
    </row>
    <row r="83" spans="1:12" x14ac:dyDescent="0.3">
      <c r="A83" t="s">
        <v>5</v>
      </c>
      <c r="B83" t="s">
        <v>36</v>
      </c>
      <c r="C83" t="s">
        <v>13</v>
      </c>
      <c r="D83" s="4">
        <v>6146</v>
      </c>
      <c r="E83" s="5">
        <v>63</v>
      </c>
      <c r="H83" t="s">
        <v>5</v>
      </c>
      <c r="I83" t="s">
        <v>36</v>
      </c>
      <c r="J83" t="s">
        <v>13</v>
      </c>
      <c r="K83" s="4">
        <v>6146</v>
      </c>
      <c r="L83" s="5">
        <v>63</v>
      </c>
    </row>
    <row r="84" spans="1:12" x14ac:dyDescent="0.3">
      <c r="A84" t="s">
        <v>40</v>
      </c>
      <c r="B84" t="s">
        <v>37</v>
      </c>
      <c r="C84" t="s">
        <v>27</v>
      </c>
      <c r="D84" s="4">
        <v>6132</v>
      </c>
      <c r="E84" s="5">
        <v>93</v>
      </c>
      <c r="H84" t="s">
        <v>40</v>
      </c>
      <c r="I84" t="s">
        <v>37</v>
      </c>
      <c r="J84" t="s">
        <v>27</v>
      </c>
      <c r="K84" s="4">
        <v>6132</v>
      </c>
      <c r="L84" s="5">
        <v>93</v>
      </c>
    </row>
    <row r="85" spans="1:12" x14ac:dyDescent="0.3">
      <c r="A85" t="s">
        <v>40</v>
      </c>
      <c r="B85" t="s">
        <v>38</v>
      </c>
      <c r="C85" t="s">
        <v>4</v>
      </c>
      <c r="D85" s="4">
        <v>6125</v>
      </c>
      <c r="E85" s="5">
        <v>102</v>
      </c>
      <c r="H85" t="s">
        <v>40</v>
      </c>
      <c r="I85" t="s">
        <v>38</v>
      </c>
      <c r="J85" t="s">
        <v>4</v>
      </c>
      <c r="K85" s="4">
        <v>6125</v>
      </c>
      <c r="L85" s="5">
        <v>102</v>
      </c>
    </row>
    <row r="86" spans="1:12" x14ac:dyDescent="0.3">
      <c r="A86" t="s">
        <v>6</v>
      </c>
      <c r="B86" t="s">
        <v>36</v>
      </c>
      <c r="C86" t="s">
        <v>32</v>
      </c>
      <c r="D86" s="4">
        <v>6118</v>
      </c>
      <c r="E86" s="5">
        <v>9</v>
      </c>
      <c r="H86" t="s">
        <v>6</v>
      </c>
      <c r="I86" t="s">
        <v>36</v>
      </c>
      <c r="J86" t="s">
        <v>32</v>
      </c>
      <c r="K86" s="4">
        <v>6118</v>
      </c>
      <c r="L86" s="5">
        <v>9</v>
      </c>
    </row>
    <row r="87" spans="1:12" x14ac:dyDescent="0.3">
      <c r="A87" t="s">
        <v>41</v>
      </c>
      <c r="B87" t="s">
        <v>36</v>
      </c>
      <c r="C87" t="s">
        <v>30</v>
      </c>
      <c r="D87" s="4">
        <v>6118</v>
      </c>
      <c r="E87" s="5">
        <v>174</v>
      </c>
      <c r="H87" t="s">
        <v>41</v>
      </c>
      <c r="I87" t="s">
        <v>36</v>
      </c>
      <c r="J87" t="s">
        <v>30</v>
      </c>
      <c r="K87" s="4">
        <v>6118</v>
      </c>
      <c r="L87" s="5">
        <v>174</v>
      </c>
    </row>
    <row r="88" spans="1:12" x14ac:dyDescent="0.3">
      <c r="A88" t="s">
        <v>5</v>
      </c>
      <c r="B88" t="s">
        <v>36</v>
      </c>
      <c r="C88" t="s">
        <v>18</v>
      </c>
      <c r="D88" s="4">
        <v>6111</v>
      </c>
      <c r="E88" s="5">
        <v>3</v>
      </c>
      <c r="H88" t="s">
        <v>5</v>
      </c>
      <c r="I88" t="s">
        <v>36</v>
      </c>
      <c r="J88" t="s">
        <v>18</v>
      </c>
      <c r="K88" s="4">
        <v>6111</v>
      </c>
      <c r="L88" s="5">
        <v>3</v>
      </c>
    </row>
    <row r="89" spans="1:12" x14ac:dyDescent="0.3">
      <c r="A89" t="s">
        <v>6</v>
      </c>
      <c r="B89" t="s">
        <v>39</v>
      </c>
      <c r="C89" t="s">
        <v>17</v>
      </c>
      <c r="D89" s="4">
        <v>6048</v>
      </c>
      <c r="E89" s="5">
        <v>27</v>
      </c>
      <c r="H89" t="s">
        <v>6</v>
      </c>
      <c r="I89" t="s">
        <v>39</v>
      </c>
      <c r="J89" t="s">
        <v>17</v>
      </c>
      <c r="K89" s="4">
        <v>6048</v>
      </c>
      <c r="L89" s="5">
        <v>27</v>
      </c>
    </row>
    <row r="90" spans="1:12" x14ac:dyDescent="0.3">
      <c r="A90" t="s">
        <v>2</v>
      </c>
      <c r="B90" t="s">
        <v>39</v>
      </c>
      <c r="C90" t="s">
        <v>28</v>
      </c>
      <c r="D90" s="4">
        <v>6027</v>
      </c>
      <c r="E90" s="5">
        <v>144</v>
      </c>
      <c r="H90" t="s">
        <v>2</v>
      </c>
      <c r="I90" t="s">
        <v>39</v>
      </c>
      <c r="J90" t="s">
        <v>28</v>
      </c>
      <c r="K90" s="4">
        <v>6027</v>
      </c>
      <c r="L90" s="5">
        <v>144</v>
      </c>
    </row>
    <row r="91" spans="1:12" x14ac:dyDescent="0.3">
      <c r="A91" t="s">
        <v>41</v>
      </c>
      <c r="B91" t="s">
        <v>38</v>
      </c>
      <c r="C91" t="s">
        <v>22</v>
      </c>
      <c r="D91" s="4">
        <v>5915</v>
      </c>
      <c r="E91" s="5">
        <v>3</v>
      </c>
      <c r="H91" t="s">
        <v>41</v>
      </c>
      <c r="I91" t="s">
        <v>38</v>
      </c>
      <c r="J91" t="s">
        <v>22</v>
      </c>
      <c r="K91" s="4">
        <v>5915</v>
      </c>
      <c r="L91" s="5">
        <v>3</v>
      </c>
    </row>
    <row r="92" spans="1:12" x14ac:dyDescent="0.3">
      <c r="A92" t="s">
        <v>40</v>
      </c>
      <c r="B92" t="s">
        <v>39</v>
      </c>
      <c r="C92" t="s">
        <v>22</v>
      </c>
      <c r="D92" s="4">
        <v>5817</v>
      </c>
      <c r="E92" s="5">
        <v>12</v>
      </c>
      <c r="H92" t="s">
        <v>40</v>
      </c>
      <c r="I92" t="s">
        <v>39</v>
      </c>
      <c r="J92" t="s">
        <v>22</v>
      </c>
      <c r="K92" s="4">
        <v>5817</v>
      </c>
      <c r="L92" s="5">
        <v>12</v>
      </c>
    </row>
    <row r="93" spans="1:12" x14ac:dyDescent="0.3">
      <c r="A93" t="s">
        <v>40</v>
      </c>
      <c r="B93" t="s">
        <v>39</v>
      </c>
      <c r="C93" t="s">
        <v>15</v>
      </c>
      <c r="D93" s="4">
        <v>5775</v>
      </c>
      <c r="E93" s="5">
        <v>42</v>
      </c>
      <c r="H93" t="s">
        <v>40</v>
      </c>
      <c r="I93" t="s">
        <v>39</v>
      </c>
      <c r="J93" t="s">
        <v>15</v>
      </c>
      <c r="K93" s="4">
        <v>5775</v>
      </c>
      <c r="L93" s="5">
        <v>42</v>
      </c>
    </row>
    <row r="94" spans="1:12" x14ac:dyDescent="0.3">
      <c r="A94" t="s">
        <v>7</v>
      </c>
      <c r="B94" t="s">
        <v>38</v>
      </c>
      <c r="C94" t="s">
        <v>28</v>
      </c>
      <c r="D94" s="4">
        <v>5677</v>
      </c>
      <c r="E94" s="5">
        <v>258</v>
      </c>
      <c r="H94" t="s">
        <v>7</v>
      </c>
      <c r="I94" t="s">
        <v>38</v>
      </c>
      <c r="J94" t="s">
        <v>28</v>
      </c>
      <c r="K94" s="4">
        <v>5677</v>
      </c>
      <c r="L94" s="5">
        <v>258</v>
      </c>
    </row>
    <row r="95" spans="1:12" x14ac:dyDescent="0.3">
      <c r="A95" t="s">
        <v>40</v>
      </c>
      <c r="B95" t="s">
        <v>38</v>
      </c>
      <c r="C95" t="s">
        <v>13</v>
      </c>
      <c r="D95" s="4">
        <v>5670</v>
      </c>
      <c r="E95" s="5">
        <v>297</v>
      </c>
      <c r="H95" t="s">
        <v>40</v>
      </c>
      <c r="I95" t="s">
        <v>38</v>
      </c>
      <c r="J95" t="s">
        <v>13</v>
      </c>
      <c r="K95" s="4">
        <v>5670</v>
      </c>
      <c r="L95" s="5">
        <v>297</v>
      </c>
    </row>
    <row r="96" spans="1:12" x14ac:dyDescent="0.3">
      <c r="A96" t="s">
        <v>10</v>
      </c>
      <c r="B96" t="s">
        <v>38</v>
      </c>
      <c r="C96" t="s">
        <v>14</v>
      </c>
      <c r="D96" s="4">
        <v>5586</v>
      </c>
      <c r="E96" s="5">
        <v>525</v>
      </c>
      <c r="H96" t="s">
        <v>10</v>
      </c>
      <c r="I96" t="s">
        <v>38</v>
      </c>
      <c r="J96" t="s">
        <v>14</v>
      </c>
      <c r="K96" s="4">
        <v>5586</v>
      </c>
      <c r="L96" s="5">
        <v>525</v>
      </c>
    </row>
    <row r="97" spans="1:12" x14ac:dyDescent="0.3">
      <c r="A97" t="s">
        <v>7</v>
      </c>
      <c r="B97" t="s">
        <v>36</v>
      </c>
      <c r="C97" t="s">
        <v>29</v>
      </c>
      <c r="D97" s="4">
        <v>5551</v>
      </c>
      <c r="E97" s="5">
        <v>252</v>
      </c>
      <c r="H97" t="s">
        <v>7</v>
      </c>
      <c r="I97" t="s">
        <v>36</v>
      </c>
      <c r="J97" t="s">
        <v>29</v>
      </c>
      <c r="K97" s="4">
        <v>5551</v>
      </c>
      <c r="L97" s="5">
        <v>252</v>
      </c>
    </row>
    <row r="98" spans="1:12" x14ac:dyDescent="0.3">
      <c r="A98" t="s">
        <v>5</v>
      </c>
      <c r="B98" t="s">
        <v>38</v>
      </c>
      <c r="C98" t="s">
        <v>19</v>
      </c>
      <c r="D98" s="4">
        <v>5474</v>
      </c>
      <c r="E98" s="5">
        <v>168</v>
      </c>
      <c r="H98" t="s">
        <v>5</v>
      </c>
      <c r="I98" t="s">
        <v>38</v>
      </c>
      <c r="J98" t="s">
        <v>19</v>
      </c>
      <c r="K98" s="4">
        <v>5474</v>
      </c>
      <c r="L98" s="5">
        <v>168</v>
      </c>
    </row>
    <row r="99" spans="1:12" x14ac:dyDescent="0.3">
      <c r="A99" t="s">
        <v>40</v>
      </c>
      <c r="B99" t="s">
        <v>36</v>
      </c>
      <c r="C99" t="s">
        <v>25</v>
      </c>
      <c r="D99" s="4">
        <v>5439</v>
      </c>
      <c r="E99" s="5">
        <v>30</v>
      </c>
      <c r="H99" t="s">
        <v>40</v>
      </c>
      <c r="I99" t="s">
        <v>36</v>
      </c>
      <c r="J99" t="s">
        <v>25</v>
      </c>
      <c r="K99" s="4">
        <v>5439</v>
      </c>
      <c r="L99" s="5">
        <v>30</v>
      </c>
    </row>
    <row r="100" spans="1:12" x14ac:dyDescent="0.3">
      <c r="A100" t="s">
        <v>10</v>
      </c>
      <c r="B100" t="s">
        <v>34</v>
      </c>
      <c r="C100" t="s">
        <v>19</v>
      </c>
      <c r="D100" s="4">
        <v>5355</v>
      </c>
      <c r="E100" s="5">
        <v>204</v>
      </c>
      <c r="H100" t="s">
        <v>10</v>
      </c>
      <c r="I100" t="s">
        <v>34</v>
      </c>
      <c r="J100" t="s">
        <v>19</v>
      </c>
      <c r="K100" s="4">
        <v>5355</v>
      </c>
      <c r="L100" s="5">
        <v>204</v>
      </c>
    </row>
    <row r="101" spans="1:12" x14ac:dyDescent="0.3">
      <c r="A101" t="s">
        <v>7</v>
      </c>
      <c r="B101" t="s">
        <v>37</v>
      </c>
      <c r="C101" t="s">
        <v>26</v>
      </c>
      <c r="D101" s="4">
        <v>5306</v>
      </c>
      <c r="E101" s="5">
        <v>0</v>
      </c>
      <c r="H101" t="s">
        <v>7</v>
      </c>
      <c r="I101" t="s">
        <v>37</v>
      </c>
      <c r="J101" t="s">
        <v>26</v>
      </c>
      <c r="K101" s="4">
        <v>5306</v>
      </c>
      <c r="L101" s="5">
        <v>0</v>
      </c>
    </row>
    <row r="102" spans="1:12" x14ac:dyDescent="0.3">
      <c r="A102" t="s">
        <v>5</v>
      </c>
      <c r="B102" t="s">
        <v>39</v>
      </c>
      <c r="C102" t="s">
        <v>26</v>
      </c>
      <c r="D102" s="4">
        <v>5236</v>
      </c>
      <c r="E102" s="5">
        <v>51</v>
      </c>
      <c r="H102" t="s">
        <v>5</v>
      </c>
      <c r="I102" t="s">
        <v>39</v>
      </c>
      <c r="J102" t="s">
        <v>26</v>
      </c>
      <c r="K102" s="4">
        <v>5236</v>
      </c>
      <c r="L102" s="5">
        <v>51</v>
      </c>
    </row>
    <row r="103" spans="1:12" x14ac:dyDescent="0.3">
      <c r="A103" t="s">
        <v>7</v>
      </c>
      <c r="B103" t="s">
        <v>35</v>
      </c>
      <c r="C103" t="s">
        <v>28</v>
      </c>
      <c r="D103" s="4">
        <v>5194</v>
      </c>
      <c r="E103" s="5">
        <v>288</v>
      </c>
      <c r="H103" t="s">
        <v>7</v>
      </c>
      <c r="I103" t="s">
        <v>35</v>
      </c>
      <c r="J103" t="s">
        <v>28</v>
      </c>
      <c r="K103" s="4">
        <v>5194</v>
      </c>
      <c r="L103" s="5">
        <v>288</v>
      </c>
    </row>
    <row r="104" spans="1:12" x14ac:dyDescent="0.3">
      <c r="A104" t="s">
        <v>5</v>
      </c>
      <c r="B104" t="s">
        <v>38</v>
      </c>
      <c r="C104" t="s">
        <v>32</v>
      </c>
      <c r="D104" s="4">
        <v>5075</v>
      </c>
      <c r="E104" s="5">
        <v>21</v>
      </c>
      <c r="H104" t="s">
        <v>5</v>
      </c>
      <c r="I104" t="s">
        <v>38</v>
      </c>
      <c r="J104" t="s">
        <v>32</v>
      </c>
      <c r="K104" s="4">
        <v>5075</v>
      </c>
      <c r="L104" s="5">
        <v>21</v>
      </c>
    </row>
    <row r="105" spans="1:12" x14ac:dyDescent="0.3">
      <c r="A105" t="s">
        <v>40</v>
      </c>
      <c r="B105" t="s">
        <v>34</v>
      </c>
      <c r="C105" t="s">
        <v>17</v>
      </c>
      <c r="D105" s="4">
        <v>5019</v>
      </c>
      <c r="E105" s="5">
        <v>156</v>
      </c>
      <c r="H105" t="s">
        <v>40</v>
      </c>
      <c r="I105" t="s">
        <v>34</v>
      </c>
      <c r="J105" t="s">
        <v>17</v>
      </c>
      <c r="K105" s="4">
        <v>5019</v>
      </c>
      <c r="L105" s="5">
        <v>156</v>
      </c>
    </row>
    <row r="106" spans="1:12" x14ac:dyDescent="0.3">
      <c r="A106" t="s">
        <v>8</v>
      </c>
      <c r="B106" t="s">
        <v>36</v>
      </c>
      <c r="C106" t="s">
        <v>23</v>
      </c>
      <c r="D106" s="4">
        <v>5019</v>
      </c>
      <c r="E106" s="5">
        <v>150</v>
      </c>
      <c r="H106" t="s">
        <v>8</v>
      </c>
      <c r="I106" t="s">
        <v>36</v>
      </c>
      <c r="J106" t="s">
        <v>23</v>
      </c>
      <c r="K106" s="4">
        <v>5019</v>
      </c>
      <c r="L106" s="5">
        <v>150</v>
      </c>
    </row>
    <row r="107" spans="1:12" x14ac:dyDescent="0.3">
      <c r="A107" t="s">
        <v>8</v>
      </c>
      <c r="B107" t="s">
        <v>35</v>
      </c>
      <c r="C107" t="s">
        <v>22</v>
      </c>
      <c r="D107" s="4">
        <v>5012</v>
      </c>
      <c r="E107" s="5">
        <v>210</v>
      </c>
      <c r="H107" t="s">
        <v>8</v>
      </c>
      <c r="I107" t="s">
        <v>35</v>
      </c>
      <c r="J107" t="s">
        <v>22</v>
      </c>
      <c r="K107" s="4">
        <v>5012</v>
      </c>
      <c r="L107" s="5">
        <v>210</v>
      </c>
    </row>
    <row r="108" spans="1:12" x14ac:dyDescent="0.3">
      <c r="A108" t="s">
        <v>5</v>
      </c>
      <c r="B108" t="s">
        <v>37</v>
      </c>
      <c r="C108" t="s">
        <v>14</v>
      </c>
      <c r="D108" s="4">
        <v>4991</v>
      </c>
      <c r="E108" s="5">
        <v>12</v>
      </c>
      <c r="H108" t="s">
        <v>5</v>
      </c>
      <c r="I108" t="s">
        <v>37</v>
      </c>
      <c r="J108" t="s">
        <v>14</v>
      </c>
      <c r="K108" s="4">
        <v>4991</v>
      </c>
      <c r="L108" s="5">
        <v>12</v>
      </c>
    </row>
    <row r="109" spans="1:12" x14ac:dyDescent="0.3">
      <c r="A109" t="s">
        <v>10</v>
      </c>
      <c r="B109" t="s">
        <v>34</v>
      </c>
      <c r="C109" t="s">
        <v>26</v>
      </c>
      <c r="D109" s="4">
        <v>4991</v>
      </c>
      <c r="E109" s="5">
        <v>9</v>
      </c>
      <c r="H109" t="s">
        <v>10</v>
      </c>
      <c r="I109" t="s">
        <v>34</v>
      </c>
      <c r="J109" t="s">
        <v>26</v>
      </c>
      <c r="K109" s="4">
        <v>4991</v>
      </c>
      <c r="L109" s="5">
        <v>9</v>
      </c>
    </row>
    <row r="110" spans="1:12" x14ac:dyDescent="0.3">
      <c r="A110" t="s">
        <v>6</v>
      </c>
      <c r="B110" t="s">
        <v>36</v>
      </c>
      <c r="C110" t="s">
        <v>17</v>
      </c>
      <c r="D110" s="4">
        <v>4970</v>
      </c>
      <c r="E110" s="5">
        <v>156</v>
      </c>
      <c r="H110" t="s">
        <v>6</v>
      </c>
      <c r="I110" t="s">
        <v>36</v>
      </c>
      <c r="J110" t="s">
        <v>17</v>
      </c>
      <c r="K110" s="4">
        <v>4970</v>
      </c>
      <c r="L110" s="5">
        <v>156</v>
      </c>
    </row>
    <row r="111" spans="1:12" x14ac:dyDescent="0.3">
      <c r="A111" t="s">
        <v>3</v>
      </c>
      <c r="B111" t="s">
        <v>39</v>
      </c>
      <c r="C111" t="s">
        <v>26</v>
      </c>
      <c r="D111" s="4">
        <v>4956</v>
      </c>
      <c r="E111" s="5">
        <v>171</v>
      </c>
      <c r="H111" t="s">
        <v>3</v>
      </c>
      <c r="I111" t="s">
        <v>39</v>
      </c>
      <c r="J111" t="s">
        <v>26</v>
      </c>
      <c r="K111" s="4">
        <v>4956</v>
      </c>
      <c r="L111" s="5">
        <v>171</v>
      </c>
    </row>
    <row r="112" spans="1:12" x14ac:dyDescent="0.3">
      <c r="A112" t="s">
        <v>6</v>
      </c>
      <c r="B112" t="s">
        <v>37</v>
      </c>
      <c r="C112" t="s">
        <v>23</v>
      </c>
      <c r="D112" s="4">
        <v>4949</v>
      </c>
      <c r="E112" s="5">
        <v>189</v>
      </c>
      <c r="H112" t="s">
        <v>6</v>
      </c>
      <c r="I112" t="s">
        <v>37</v>
      </c>
      <c r="J112" t="s">
        <v>23</v>
      </c>
      <c r="K112" s="4">
        <v>4949</v>
      </c>
      <c r="L112" s="5">
        <v>189</v>
      </c>
    </row>
    <row r="113" spans="1:12" x14ac:dyDescent="0.3">
      <c r="A113" t="s">
        <v>41</v>
      </c>
      <c r="B113" t="s">
        <v>34</v>
      </c>
      <c r="C113" t="s">
        <v>23</v>
      </c>
      <c r="D113" s="4">
        <v>4935</v>
      </c>
      <c r="E113" s="5">
        <v>126</v>
      </c>
      <c r="H113" t="s">
        <v>41</v>
      </c>
      <c r="I113" t="s">
        <v>34</v>
      </c>
      <c r="J113" t="s">
        <v>23</v>
      </c>
      <c r="K113" s="4">
        <v>4935</v>
      </c>
      <c r="L113" s="5">
        <v>126</v>
      </c>
    </row>
    <row r="114" spans="1:12" x14ac:dyDescent="0.3">
      <c r="A114" t="s">
        <v>10</v>
      </c>
      <c r="B114" t="s">
        <v>39</v>
      </c>
      <c r="C114" t="s">
        <v>21</v>
      </c>
      <c r="D114" s="4">
        <v>4858</v>
      </c>
      <c r="E114" s="5">
        <v>279</v>
      </c>
      <c r="H114" t="s">
        <v>10</v>
      </c>
      <c r="I114" t="s">
        <v>39</v>
      </c>
      <c r="J114" t="s">
        <v>21</v>
      </c>
      <c r="K114" s="4">
        <v>4858</v>
      </c>
      <c r="L114" s="5">
        <v>279</v>
      </c>
    </row>
    <row r="115" spans="1:12" x14ac:dyDescent="0.3">
      <c r="A115" t="s">
        <v>2</v>
      </c>
      <c r="B115" t="s">
        <v>39</v>
      </c>
      <c r="C115" t="s">
        <v>15</v>
      </c>
      <c r="D115" s="4">
        <v>4802</v>
      </c>
      <c r="E115" s="5">
        <v>36</v>
      </c>
      <c r="H115" t="s">
        <v>2</v>
      </c>
      <c r="I115" t="s">
        <v>39</v>
      </c>
      <c r="J115" t="s">
        <v>15</v>
      </c>
      <c r="K115" s="4">
        <v>4802</v>
      </c>
      <c r="L115" s="5">
        <v>36</v>
      </c>
    </row>
    <row r="116" spans="1:12" x14ac:dyDescent="0.3">
      <c r="A116" t="s">
        <v>6</v>
      </c>
      <c r="B116" t="s">
        <v>35</v>
      </c>
      <c r="C116" t="s">
        <v>30</v>
      </c>
      <c r="D116" s="4">
        <v>4781</v>
      </c>
      <c r="E116" s="5">
        <v>123</v>
      </c>
      <c r="H116" t="s">
        <v>6</v>
      </c>
      <c r="I116" t="s">
        <v>35</v>
      </c>
      <c r="J116" t="s">
        <v>30</v>
      </c>
      <c r="K116" s="4">
        <v>4781</v>
      </c>
      <c r="L116" s="5">
        <v>123</v>
      </c>
    </row>
    <row r="117" spans="1:12" x14ac:dyDescent="0.3">
      <c r="A117" t="s">
        <v>41</v>
      </c>
      <c r="B117" t="s">
        <v>35</v>
      </c>
      <c r="C117" t="s">
        <v>13</v>
      </c>
      <c r="D117" s="4">
        <v>4760</v>
      </c>
      <c r="E117" s="5">
        <v>69</v>
      </c>
      <c r="H117" t="s">
        <v>41</v>
      </c>
      <c r="I117" t="s">
        <v>35</v>
      </c>
      <c r="J117" t="s">
        <v>13</v>
      </c>
      <c r="K117" s="4">
        <v>4760</v>
      </c>
      <c r="L117" s="5">
        <v>69</v>
      </c>
    </row>
    <row r="118" spans="1:12" x14ac:dyDescent="0.3">
      <c r="A118" t="s">
        <v>8</v>
      </c>
      <c r="B118" t="s">
        <v>35</v>
      </c>
      <c r="C118" t="s">
        <v>27</v>
      </c>
      <c r="D118" s="4">
        <v>4753</v>
      </c>
      <c r="E118" s="5">
        <v>300</v>
      </c>
      <c r="H118" t="s">
        <v>8</v>
      </c>
      <c r="I118" t="s">
        <v>35</v>
      </c>
      <c r="J118" t="s">
        <v>27</v>
      </c>
      <c r="K118" s="4">
        <v>4753</v>
      </c>
      <c r="L118" s="5">
        <v>300</v>
      </c>
    </row>
    <row r="119" spans="1:12" x14ac:dyDescent="0.3">
      <c r="A119" t="s">
        <v>5</v>
      </c>
      <c r="B119" t="s">
        <v>35</v>
      </c>
      <c r="C119" t="s">
        <v>31</v>
      </c>
      <c r="D119" s="4">
        <v>4753</v>
      </c>
      <c r="E119" s="5">
        <v>246</v>
      </c>
      <c r="H119" t="s">
        <v>5</v>
      </c>
      <c r="I119" t="s">
        <v>35</v>
      </c>
      <c r="J119" t="s">
        <v>31</v>
      </c>
      <c r="K119" s="4">
        <v>4753</v>
      </c>
      <c r="L119" s="5">
        <v>246</v>
      </c>
    </row>
    <row r="120" spans="1:12" x14ac:dyDescent="0.3">
      <c r="A120" t="s">
        <v>40</v>
      </c>
      <c r="B120" t="s">
        <v>35</v>
      </c>
      <c r="C120" t="s">
        <v>16</v>
      </c>
      <c r="D120" s="4">
        <v>4725</v>
      </c>
      <c r="E120" s="5">
        <v>174</v>
      </c>
      <c r="H120" t="s">
        <v>40</v>
      </c>
      <c r="I120" t="s">
        <v>35</v>
      </c>
      <c r="J120" t="s">
        <v>16</v>
      </c>
      <c r="K120" s="4">
        <v>4725</v>
      </c>
      <c r="L120" s="5">
        <v>174</v>
      </c>
    </row>
    <row r="121" spans="1:12" x14ac:dyDescent="0.3">
      <c r="A121" t="s">
        <v>10</v>
      </c>
      <c r="B121" t="s">
        <v>37</v>
      </c>
      <c r="C121" t="s">
        <v>23</v>
      </c>
      <c r="D121" s="4">
        <v>4683</v>
      </c>
      <c r="E121" s="5">
        <v>30</v>
      </c>
      <c r="H121" t="s">
        <v>10</v>
      </c>
      <c r="I121" t="s">
        <v>37</v>
      </c>
      <c r="J121" t="s">
        <v>23</v>
      </c>
      <c r="K121" s="4">
        <v>4683</v>
      </c>
      <c r="L121" s="5">
        <v>30</v>
      </c>
    </row>
    <row r="122" spans="1:12" x14ac:dyDescent="0.3">
      <c r="A122" t="s">
        <v>7</v>
      </c>
      <c r="B122" t="s">
        <v>35</v>
      </c>
      <c r="C122" t="s">
        <v>14</v>
      </c>
      <c r="D122" s="4">
        <v>4606</v>
      </c>
      <c r="E122" s="5">
        <v>63</v>
      </c>
      <c r="H122" t="s">
        <v>7</v>
      </c>
      <c r="I122" t="s">
        <v>35</v>
      </c>
      <c r="J122" t="s">
        <v>14</v>
      </c>
      <c r="K122" s="4">
        <v>4606</v>
      </c>
      <c r="L122" s="5">
        <v>63</v>
      </c>
    </row>
    <row r="123" spans="1:12" x14ac:dyDescent="0.3">
      <c r="A123" t="s">
        <v>3</v>
      </c>
      <c r="B123" t="s">
        <v>37</v>
      </c>
      <c r="C123" t="s">
        <v>29</v>
      </c>
      <c r="D123" s="4">
        <v>4592</v>
      </c>
      <c r="E123" s="5">
        <v>324</v>
      </c>
      <c r="H123" t="s">
        <v>3</v>
      </c>
      <c r="I123" t="s">
        <v>37</v>
      </c>
      <c r="J123" t="s">
        <v>29</v>
      </c>
      <c r="K123" s="4">
        <v>4592</v>
      </c>
      <c r="L123" s="5">
        <v>324</v>
      </c>
    </row>
    <row r="124" spans="1:12" x14ac:dyDescent="0.3">
      <c r="A124" t="s">
        <v>7</v>
      </c>
      <c r="B124" t="s">
        <v>35</v>
      </c>
      <c r="C124" t="s">
        <v>19</v>
      </c>
      <c r="D124" s="4">
        <v>4585</v>
      </c>
      <c r="E124" s="5">
        <v>240</v>
      </c>
      <c r="H124" t="s">
        <v>7</v>
      </c>
      <c r="I124" t="s">
        <v>35</v>
      </c>
      <c r="J124" t="s">
        <v>19</v>
      </c>
      <c r="K124" s="4">
        <v>4585</v>
      </c>
      <c r="L124" s="5">
        <v>240</v>
      </c>
    </row>
    <row r="125" spans="1:12" x14ac:dyDescent="0.3">
      <c r="A125" t="s">
        <v>7</v>
      </c>
      <c r="B125" t="s">
        <v>37</v>
      </c>
      <c r="C125" t="s">
        <v>17</v>
      </c>
      <c r="D125" s="4">
        <v>4487</v>
      </c>
      <c r="E125" s="5">
        <v>111</v>
      </c>
      <c r="H125" t="s">
        <v>7</v>
      </c>
      <c r="I125" t="s">
        <v>37</v>
      </c>
      <c r="J125" t="s">
        <v>17</v>
      </c>
      <c r="K125" s="4">
        <v>4487</v>
      </c>
      <c r="L125" s="5">
        <v>111</v>
      </c>
    </row>
    <row r="126" spans="1:12" x14ac:dyDescent="0.3">
      <c r="A126" t="s">
        <v>7</v>
      </c>
      <c r="B126" t="s">
        <v>37</v>
      </c>
      <c r="C126" t="s">
        <v>16</v>
      </c>
      <c r="D126" s="4">
        <v>4487</v>
      </c>
      <c r="E126" s="5">
        <v>333</v>
      </c>
      <c r="H126" t="s">
        <v>7</v>
      </c>
      <c r="I126" t="s">
        <v>37</v>
      </c>
      <c r="J126" t="s">
        <v>16</v>
      </c>
      <c r="K126" s="4">
        <v>4487</v>
      </c>
      <c r="L126" s="5">
        <v>333</v>
      </c>
    </row>
    <row r="127" spans="1:12" x14ac:dyDescent="0.3">
      <c r="A127" t="s">
        <v>5</v>
      </c>
      <c r="B127" t="s">
        <v>35</v>
      </c>
      <c r="C127" t="s">
        <v>29</v>
      </c>
      <c r="D127" s="4">
        <v>4480</v>
      </c>
      <c r="E127" s="5">
        <v>357</v>
      </c>
      <c r="H127" t="s">
        <v>5</v>
      </c>
      <c r="I127" t="s">
        <v>35</v>
      </c>
      <c r="J127" t="s">
        <v>29</v>
      </c>
      <c r="K127" s="4">
        <v>4480</v>
      </c>
      <c r="L127" s="5">
        <v>357</v>
      </c>
    </row>
    <row r="128" spans="1:12" x14ac:dyDescent="0.3">
      <c r="A128" t="s">
        <v>7</v>
      </c>
      <c r="B128" t="s">
        <v>39</v>
      </c>
      <c r="C128" t="s">
        <v>17</v>
      </c>
      <c r="D128" s="4">
        <v>4438</v>
      </c>
      <c r="E128" s="5">
        <v>246</v>
      </c>
      <c r="H128" t="s">
        <v>7</v>
      </c>
      <c r="I128" t="s">
        <v>39</v>
      </c>
      <c r="J128" t="s">
        <v>17</v>
      </c>
      <c r="K128" s="4">
        <v>4438</v>
      </c>
      <c r="L128" s="5">
        <v>246</v>
      </c>
    </row>
    <row r="129" spans="1:12" x14ac:dyDescent="0.3">
      <c r="A129" t="s">
        <v>40</v>
      </c>
      <c r="B129" t="s">
        <v>36</v>
      </c>
      <c r="C129" t="s">
        <v>13</v>
      </c>
      <c r="D129" s="4">
        <v>4424</v>
      </c>
      <c r="E129" s="5">
        <v>201</v>
      </c>
      <c r="H129" t="s">
        <v>40</v>
      </c>
      <c r="I129" t="s">
        <v>36</v>
      </c>
      <c r="J129" t="s">
        <v>13</v>
      </c>
      <c r="K129" s="4">
        <v>4424</v>
      </c>
      <c r="L129" s="5">
        <v>201</v>
      </c>
    </row>
    <row r="130" spans="1:12" x14ac:dyDescent="0.3">
      <c r="A130" t="s">
        <v>2</v>
      </c>
      <c r="B130" t="s">
        <v>38</v>
      </c>
      <c r="C130" t="s">
        <v>23</v>
      </c>
      <c r="D130" s="4">
        <v>4417</v>
      </c>
      <c r="E130" s="5">
        <v>153</v>
      </c>
      <c r="H130" t="s">
        <v>2</v>
      </c>
      <c r="I130" t="s">
        <v>38</v>
      </c>
      <c r="J130" t="s">
        <v>23</v>
      </c>
      <c r="K130" s="4">
        <v>4417</v>
      </c>
      <c r="L130" s="5">
        <v>153</v>
      </c>
    </row>
    <row r="131" spans="1:12" x14ac:dyDescent="0.3">
      <c r="A131" t="s">
        <v>2</v>
      </c>
      <c r="B131" t="s">
        <v>38</v>
      </c>
      <c r="C131" t="s">
        <v>31</v>
      </c>
      <c r="D131" s="4">
        <v>4326</v>
      </c>
      <c r="E131" s="5">
        <v>348</v>
      </c>
      <c r="H131" t="s">
        <v>2</v>
      </c>
      <c r="I131" t="s">
        <v>38</v>
      </c>
      <c r="J131" t="s">
        <v>31</v>
      </c>
      <c r="K131" s="4">
        <v>4326</v>
      </c>
      <c r="L131" s="5">
        <v>348</v>
      </c>
    </row>
    <row r="132" spans="1:12" x14ac:dyDescent="0.3">
      <c r="A132" t="s">
        <v>6</v>
      </c>
      <c r="B132" t="s">
        <v>36</v>
      </c>
      <c r="C132" t="s">
        <v>13</v>
      </c>
      <c r="D132" s="4">
        <v>4319</v>
      </c>
      <c r="E132" s="5">
        <v>30</v>
      </c>
      <c r="H132" t="s">
        <v>6</v>
      </c>
      <c r="I132" t="s">
        <v>36</v>
      </c>
      <c r="J132" t="s">
        <v>13</v>
      </c>
      <c r="K132" s="4">
        <v>4319</v>
      </c>
      <c r="L132" s="5">
        <v>30</v>
      </c>
    </row>
    <row r="133" spans="1:12" x14ac:dyDescent="0.3">
      <c r="A133" t="s">
        <v>9</v>
      </c>
      <c r="B133" t="s">
        <v>37</v>
      </c>
      <c r="C133" t="s">
        <v>25</v>
      </c>
      <c r="D133" s="4">
        <v>4305</v>
      </c>
      <c r="E133" s="5">
        <v>156</v>
      </c>
      <c r="H133" t="s">
        <v>9</v>
      </c>
      <c r="I133" t="s">
        <v>37</v>
      </c>
      <c r="J133" t="s">
        <v>25</v>
      </c>
      <c r="K133" s="4">
        <v>4305</v>
      </c>
      <c r="L133" s="5">
        <v>156</v>
      </c>
    </row>
    <row r="134" spans="1:12" x14ac:dyDescent="0.3">
      <c r="A134" t="s">
        <v>6</v>
      </c>
      <c r="B134" t="s">
        <v>34</v>
      </c>
      <c r="C134" t="s">
        <v>27</v>
      </c>
      <c r="D134" s="4">
        <v>4242</v>
      </c>
      <c r="E134" s="5">
        <v>207</v>
      </c>
      <c r="H134" t="s">
        <v>6</v>
      </c>
      <c r="I134" t="s">
        <v>34</v>
      </c>
      <c r="J134" t="s">
        <v>27</v>
      </c>
      <c r="K134" s="4">
        <v>4242</v>
      </c>
      <c r="L134" s="5">
        <v>207</v>
      </c>
    </row>
    <row r="135" spans="1:12" x14ac:dyDescent="0.3">
      <c r="A135" t="s">
        <v>9</v>
      </c>
      <c r="B135" t="s">
        <v>38</v>
      </c>
      <c r="C135" t="s">
        <v>24</v>
      </c>
      <c r="D135" s="4">
        <v>4137</v>
      </c>
      <c r="E135" s="5">
        <v>60</v>
      </c>
      <c r="H135" t="s">
        <v>9</v>
      </c>
      <c r="I135" t="s">
        <v>38</v>
      </c>
      <c r="J135" t="s">
        <v>24</v>
      </c>
      <c r="K135" s="4">
        <v>4137</v>
      </c>
      <c r="L135" s="5">
        <v>60</v>
      </c>
    </row>
    <row r="136" spans="1:12" x14ac:dyDescent="0.3">
      <c r="A136" t="s">
        <v>10</v>
      </c>
      <c r="B136" t="s">
        <v>34</v>
      </c>
      <c r="C136" t="s">
        <v>22</v>
      </c>
      <c r="D136" s="4">
        <v>4053</v>
      </c>
      <c r="E136" s="5">
        <v>24</v>
      </c>
      <c r="H136" t="s">
        <v>10</v>
      </c>
      <c r="I136" t="s">
        <v>34</v>
      </c>
      <c r="J136" t="s">
        <v>22</v>
      </c>
      <c r="K136" s="4">
        <v>4053</v>
      </c>
      <c r="L136" s="5">
        <v>24</v>
      </c>
    </row>
    <row r="137" spans="1:12" x14ac:dyDescent="0.3">
      <c r="A137" t="s">
        <v>40</v>
      </c>
      <c r="B137" t="s">
        <v>34</v>
      </c>
      <c r="C137" t="s">
        <v>19</v>
      </c>
      <c r="D137" s="4">
        <v>4018</v>
      </c>
      <c r="E137" s="5">
        <v>162</v>
      </c>
      <c r="H137" t="s">
        <v>40</v>
      </c>
      <c r="I137" t="s">
        <v>34</v>
      </c>
      <c r="J137" t="s">
        <v>19</v>
      </c>
      <c r="K137" s="4">
        <v>4018</v>
      </c>
      <c r="L137" s="5">
        <v>162</v>
      </c>
    </row>
    <row r="138" spans="1:12" x14ac:dyDescent="0.3">
      <c r="A138" t="s">
        <v>5</v>
      </c>
      <c r="B138" t="s">
        <v>39</v>
      </c>
      <c r="C138" t="s">
        <v>24</v>
      </c>
      <c r="D138" s="4">
        <v>4018</v>
      </c>
      <c r="E138" s="5">
        <v>171</v>
      </c>
      <c r="H138" t="s">
        <v>5</v>
      </c>
      <c r="I138" t="s">
        <v>39</v>
      </c>
      <c r="J138" t="s">
        <v>24</v>
      </c>
      <c r="K138" s="4">
        <v>4018</v>
      </c>
      <c r="L138" s="5">
        <v>171</v>
      </c>
    </row>
    <row r="139" spans="1:12" x14ac:dyDescent="0.3">
      <c r="A139" t="s">
        <v>2</v>
      </c>
      <c r="B139" t="s">
        <v>39</v>
      </c>
      <c r="C139" t="s">
        <v>33</v>
      </c>
      <c r="D139" s="4">
        <v>4018</v>
      </c>
      <c r="E139" s="5">
        <v>126</v>
      </c>
      <c r="H139" t="s">
        <v>2</v>
      </c>
      <c r="I139" t="s">
        <v>39</v>
      </c>
      <c r="J139" t="s">
        <v>33</v>
      </c>
      <c r="K139" s="4">
        <v>4018</v>
      </c>
      <c r="L139" s="5">
        <v>126</v>
      </c>
    </row>
    <row r="140" spans="1:12" x14ac:dyDescent="0.3">
      <c r="A140" t="s">
        <v>3</v>
      </c>
      <c r="B140" t="s">
        <v>37</v>
      </c>
      <c r="C140" t="s">
        <v>17</v>
      </c>
      <c r="D140" s="4">
        <v>3983</v>
      </c>
      <c r="E140" s="5">
        <v>144</v>
      </c>
      <c r="H140" t="s">
        <v>3</v>
      </c>
      <c r="I140" t="s">
        <v>37</v>
      </c>
      <c r="J140" t="s">
        <v>17</v>
      </c>
      <c r="K140" s="4">
        <v>3983</v>
      </c>
      <c r="L140" s="5">
        <v>144</v>
      </c>
    </row>
    <row r="141" spans="1:12" x14ac:dyDescent="0.3">
      <c r="A141" t="s">
        <v>41</v>
      </c>
      <c r="B141" t="s">
        <v>39</v>
      </c>
      <c r="C141" t="s">
        <v>14</v>
      </c>
      <c r="D141" s="4">
        <v>3976</v>
      </c>
      <c r="E141" s="5">
        <v>72</v>
      </c>
      <c r="H141" t="s">
        <v>41</v>
      </c>
      <c r="I141" t="s">
        <v>39</v>
      </c>
      <c r="J141" t="s">
        <v>14</v>
      </c>
      <c r="K141" s="4">
        <v>3976</v>
      </c>
      <c r="L141" s="5">
        <v>72</v>
      </c>
    </row>
    <row r="142" spans="1:12" x14ac:dyDescent="0.3">
      <c r="A142" t="s">
        <v>9</v>
      </c>
      <c r="B142" t="s">
        <v>39</v>
      </c>
      <c r="C142" t="s">
        <v>24</v>
      </c>
      <c r="D142" s="4">
        <v>3920</v>
      </c>
      <c r="E142" s="5">
        <v>306</v>
      </c>
      <c r="H142" t="s">
        <v>9</v>
      </c>
      <c r="I142" t="s">
        <v>39</v>
      </c>
      <c r="J142" t="s">
        <v>24</v>
      </c>
      <c r="K142" s="4">
        <v>3920</v>
      </c>
      <c r="L142" s="5">
        <v>306</v>
      </c>
    </row>
    <row r="143" spans="1:12" x14ac:dyDescent="0.3">
      <c r="A143" t="s">
        <v>6</v>
      </c>
      <c r="B143" t="s">
        <v>35</v>
      </c>
      <c r="C143" t="s">
        <v>27</v>
      </c>
      <c r="D143" s="4">
        <v>3864</v>
      </c>
      <c r="E143" s="5">
        <v>177</v>
      </c>
      <c r="H143" t="s">
        <v>6</v>
      </c>
      <c r="I143" t="s">
        <v>35</v>
      </c>
      <c r="J143" t="s">
        <v>27</v>
      </c>
      <c r="K143" s="4">
        <v>3864</v>
      </c>
      <c r="L143" s="5">
        <v>177</v>
      </c>
    </row>
    <row r="144" spans="1:12" x14ac:dyDescent="0.3">
      <c r="A144" t="s">
        <v>9</v>
      </c>
      <c r="B144" t="s">
        <v>38</v>
      </c>
      <c r="C144" t="s">
        <v>25</v>
      </c>
      <c r="D144" s="4">
        <v>3850</v>
      </c>
      <c r="E144" s="5">
        <v>102</v>
      </c>
      <c r="H144" t="s">
        <v>9</v>
      </c>
      <c r="I144" t="s">
        <v>38</v>
      </c>
      <c r="J144" t="s">
        <v>25</v>
      </c>
      <c r="K144" s="4">
        <v>3850</v>
      </c>
      <c r="L144" s="5">
        <v>102</v>
      </c>
    </row>
    <row r="145" spans="1:12" x14ac:dyDescent="0.3">
      <c r="A145" t="s">
        <v>7</v>
      </c>
      <c r="B145" t="s">
        <v>34</v>
      </c>
      <c r="C145" t="s">
        <v>15</v>
      </c>
      <c r="D145" s="4">
        <v>3829</v>
      </c>
      <c r="E145" s="5">
        <v>24</v>
      </c>
      <c r="H145" t="s">
        <v>7</v>
      </c>
      <c r="I145" t="s">
        <v>34</v>
      </c>
      <c r="J145" t="s">
        <v>15</v>
      </c>
      <c r="K145" s="4">
        <v>3829</v>
      </c>
      <c r="L145" s="5">
        <v>24</v>
      </c>
    </row>
    <row r="146" spans="1:12" x14ac:dyDescent="0.3">
      <c r="A146" t="s">
        <v>10</v>
      </c>
      <c r="B146" t="s">
        <v>35</v>
      </c>
      <c r="C146" t="s">
        <v>18</v>
      </c>
      <c r="D146" s="4">
        <v>3808</v>
      </c>
      <c r="E146" s="5">
        <v>279</v>
      </c>
      <c r="H146" t="s">
        <v>10</v>
      </c>
      <c r="I146" t="s">
        <v>35</v>
      </c>
      <c r="J146" t="s">
        <v>18</v>
      </c>
      <c r="K146" s="4">
        <v>3808</v>
      </c>
      <c r="L146" s="5">
        <v>279</v>
      </c>
    </row>
    <row r="147" spans="1:12" x14ac:dyDescent="0.3">
      <c r="A147" t="s">
        <v>40</v>
      </c>
      <c r="B147" t="s">
        <v>34</v>
      </c>
      <c r="C147" t="s">
        <v>33</v>
      </c>
      <c r="D147" s="4">
        <v>3794</v>
      </c>
      <c r="E147" s="5">
        <v>159</v>
      </c>
      <c r="H147" t="s">
        <v>40</v>
      </c>
      <c r="I147" t="s">
        <v>34</v>
      </c>
      <c r="J147" t="s">
        <v>33</v>
      </c>
      <c r="K147" s="4">
        <v>3794</v>
      </c>
      <c r="L147" s="5">
        <v>159</v>
      </c>
    </row>
    <row r="148" spans="1:12" x14ac:dyDescent="0.3">
      <c r="A148" t="s">
        <v>3</v>
      </c>
      <c r="B148" t="s">
        <v>36</v>
      </c>
      <c r="C148" t="s">
        <v>23</v>
      </c>
      <c r="D148" s="4">
        <v>3773</v>
      </c>
      <c r="E148" s="5">
        <v>165</v>
      </c>
      <c r="H148" t="s">
        <v>3</v>
      </c>
      <c r="I148" t="s">
        <v>36</v>
      </c>
      <c r="J148" t="s">
        <v>23</v>
      </c>
      <c r="K148" s="4">
        <v>3773</v>
      </c>
      <c r="L148" s="5">
        <v>165</v>
      </c>
    </row>
    <row r="149" spans="1:12" x14ac:dyDescent="0.3">
      <c r="A149" t="s">
        <v>6</v>
      </c>
      <c r="B149" t="s">
        <v>34</v>
      </c>
      <c r="C149" t="s">
        <v>17</v>
      </c>
      <c r="D149" s="4">
        <v>3759</v>
      </c>
      <c r="E149" s="5">
        <v>150</v>
      </c>
      <c r="H149" t="s">
        <v>6</v>
      </c>
      <c r="I149" t="s">
        <v>34</v>
      </c>
      <c r="J149" t="s">
        <v>17</v>
      </c>
      <c r="K149" s="4">
        <v>3759</v>
      </c>
      <c r="L149" s="5">
        <v>150</v>
      </c>
    </row>
    <row r="150" spans="1:12" x14ac:dyDescent="0.3">
      <c r="A150" t="s">
        <v>8</v>
      </c>
      <c r="B150" t="s">
        <v>38</v>
      </c>
      <c r="C150" t="s">
        <v>32</v>
      </c>
      <c r="D150" s="4">
        <v>3752</v>
      </c>
      <c r="E150" s="5">
        <v>213</v>
      </c>
      <c r="H150" t="s">
        <v>8</v>
      </c>
      <c r="I150" t="s">
        <v>38</v>
      </c>
      <c r="J150" t="s">
        <v>32</v>
      </c>
      <c r="K150" s="4">
        <v>3752</v>
      </c>
      <c r="L150" s="5">
        <v>213</v>
      </c>
    </row>
    <row r="151" spans="1:12" x14ac:dyDescent="0.3">
      <c r="A151" t="s">
        <v>3</v>
      </c>
      <c r="B151" t="s">
        <v>34</v>
      </c>
      <c r="C151" t="s">
        <v>28</v>
      </c>
      <c r="D151" s="4">
        <v>3689</v>
      </c>
      <c r="E151" s="5">
        <v>312</v>
      </c>
      <c r="H151" t="s">
        <v>3</v>
      </c>
      <c r="I151" t="s">
        <v>34</v>
      </c>
      <c r="J151" t="s">
        <v>28</v>
      </c>
      <c r="K151" s="4">
        <v>3689</v>
      </c>
      <c r="L151" s="5">
        <v>312</v>
      </c>
    </row>
    <row r="152" spans="1:12" x14ac:dyDescent="0.3">
      <c r="A152" t="s">
        <v>3</v>
      </c>
      <c r="B152" t="s">
        <v>39</v>
      </c>
      <c r="C152" t="s">
        <v>29</v>
      </c>
      <c r="D152" s="4">
        <v>3640</v>
      </c>
      <c r="E152" s="5">
        <v>51</v>
      </c>
      <c r="H152" t="s">
        <v>3</v>
      </c>
      <c r="I152" t="s">
        <v>39</v>
      </c>
      <c r="J152" t="s">
        <v>29</v>
      </c>
      <c r="K152" s="4">
        <v>3640</v>
      </c>
      <c r="L152" s="5">
        <v>51</v>
      </c>
    </row>
    <row r="153" spans="1:12" x14ac:dyDescent="0.3">
      <c r="A153" t="s">
        <v>8</v>
      </c>
      <c r="B153" t="s">
        <v>35</v>
      </c>
      <c r="C153" t="s">
        <v>30</v>
      </c>
      <c r="D153" s="4">
        <v>3598</v>
      </c>
      <c r="E153" s="5">
        <v>81</v>
      </c>
      <c r="H153" t="s">
        <v>8</v>
      </c>
      <c r="I153" t="s">
        <v>35</v>
      </c>
      <c r="J153" t="s">
        <v>30</v>
      </c>
      <c r="K153" s="4">
        <v>3598</v>
      </c>
      <c r="L153" s="5">
        <v>81</v>
      </c>
    </row>
    <row r="154" spans="1:12" x14ac:dyDescent="0.3">
      <c r="A154" t="s">
        <v>6</v>
      </c>
      <c r="B154" t="s">
        <v>37</v>
      </c>
      <c r="C154" t="s">
        <v>28</v>
      </c>
      <c r="D154" s="4">
        <v>3556</v>
      </c>
      <c r="E154" s="5">
        <v>459</v>
      </c>
      <c r="H154" t="s">
        <v>6</v>
      </c>
      <c r="I154" t="s">
        <v>37</v>
      </c>
      <c r="J154" t="s">
        <v>28</v>
      </c>
      <c r="K154" s="4">
        <v>3556</v>
      </c>
      <c r="L154" s="5">
        <v>459</v>
      </c>
    </row>
    <row r="155" spans="1:12" x14ac:dyDescent="0.3">
      <c r="A155" t="s">
        <v>2</v>
      </c>
      <c r="B155" t="s">
        <v>38</v>
      </c>
      <c r="C155" t="s">
        <v>4</v>
      </c>
      <c r="D155" s="4">
        <v>3549</v>
      </c>
      <c r="E155" s="5">
        <v>3</v>
      </c>
      <c r="H155" t="s">
        <v>2</v>
      </c>
      <c r="I155" t="s">
        <v>38</v>
      </c>
      <c r="J155" t="s">
        <v>4</v>
      </c>
      <c r="K155" s="4">
        <v>3549</v>
      </c>
      <c r="L155" s="5">
        <v>3</v>
      </c>
    </row>
    <row r="156" spans="1:12" x14ac:dyDescent="0.3">
      <c r="A156" t="s">
        <v>8</v>
      </c>
      <c r="B156" t="s">
        <v>34</v>
      </c>
      <c r="C156" t="s">
        <v>31</v>
      </c>
      <c r="D156" s="4">
        <v>3507</v>
      </c>
      <c r="E156" s="5">
        <v>288</v>
      </c>
      <c r="H156" t="s">
        <v>8</v>
      </c>
      <c r="I156" t="s">
        <v>34</v>
      </c>
      <c r="J156" t="s">
        <v>31</v>
      </c>
      <c r="K156" s="4">
        <v>3507</v>
      </c>
      <c r="L156" s="5">
        <v>288</v>
      </c>
    </row>
    <row r="157" spans="1:12" x14ac:dyDescent="0.3">
      <c r="A157" t="s">
        <v>10</v>
      </c>
      <c r="B157" t="s">
        <v>35</v>
      </c>
      <c r="C157" t="s">
        <v>14</v>
      </c>
      <c r="D157" s="4">
        <v>3472</v>
      </c>
      <c r="E157" s="5">
        <v>96</v>
      </c>
      <c r="H157" t="s">
        <v>10</v>
      </c>
      <c r="I157" t="s">
        <v>35</v>
      </c>
      <c r="J157" t="s">
        <v>14</v>
      </c>
      <c r="K157" s="4">
        <v>3472</v>
      </c>
      <c r="L157" s="5">
        <v>96</v>
      </c>
    </row>
    <row r="158" spans="1:12" x14ac:dyDescent="0.3">
      <c r="A158" t="s">
        <v>6</v>
      </c>
      <c r="B158" t="s">
        <v>34</v>
      </c>
      <c r="C158" t="s">
        <v>30</v>
      </c>
      <c r="D158" s="4">
        <v>3402</v>
      </c>
      <c r="E158" s="5">
        <v>366</v>
      </c>
      <c r="H158" t="s">
        <v>6</v>
      </c>
      <c r="I158" t="s">
        <v>34</v>
      </c>
      <c r="J158" t="s">
        <v>30</v>
      </c>
      <c r="K158" s="4">
        <v>3402</v>
      </c>
      <c r="L158" s="5">
        <v>366</v>
      </c>
    </row>
    <row r="159" spans="1:12" x14ac:dyDescent="0.3">
      <c r="A159" t="s">
        <v>41</v>
      </c>
      <c r="B159" t="s">
        <v>37</v>
      </c>
      <c r="C159" t="s">
        <v>20</v>
      </c>
      <c r="D159" s="4">
        <v>3388</v>
      </c>
      <c r="E159" s="5">
        <v>123</v>
      </c>
      <c r="H159" t="s">
        <v>41</v>
      </c>
      <c r="I159" t="s">
        <v>37</v>
      </c>
      <c r="J159" t="s">
        <v>20</v>
      </c>
      <c r="K159" s="4">
        <v>3388</v>
      </c>
      <c r="L159" s="5">
        <v>123</v>
      </c>
    </row>
    <row r="160" spans="1:12" x14ac:dyDescent="0.3">
      <c r="A160" t="s">
        <v>6</v>
      </c>
      <c r="B160" t="s">
        <v>34</v>
      </c>
      <c r="C160" t="s">
        <v>29</v>
      </c>
      <c r="D160" s="4">
        <v>3339</v>
      </c>
      <c r="E160" s="5">
        <v>75</v>
      </c>
      <c r="H160" t="s">
        <v>6</v>
      </c>
      <c r="I160" t="s">
        <v>34</v>
      </c>
      <c r="J160" t="s">
        <v>29</v>
      </c>
      <c r="K160" s="4">
        <v>3339</v>
      </c>
      <c r="L160" s="5">
        <v>75</v>
      </c>
    </row>
    <row r="161" spans="1:12" x14ac:dyDescent="0.3">
      <c r="A161" t="s">
        <v>3</v>
      </c>
      <c r="B161" t="s">
        <v>36</v>
      </c>
      <c r="C161" t="s">
        <v>25</v>
      </c>
      <c r="D161" s="4">
        <v>3339</v>
      </c>
      <c r="E161" s="5">
        <v>39</v>
      </c>
      <c r="H161" t="s">
        <v>3</v>
      </c>
      <c r="I161" t="s">
        <v>36</v>
      </c>
      <c r="J161" t="s">
        <v>25</v>
      </c>
      <c r="K161" s="4">
        <v>3339</v>
      </c>
      <c r="L161" s="5">
        <v>39</v>
      </c>
    </row>
    <row r="162" spans="1:12" x14ac:dyDescent="0.3">
      <c r="A162" t="s">
        <v>5</v>
      </c>
      <c r="B162" t="s">
        <v>36</v>
      </c>
      <c r="C162" t="s">
        <v>17</v>
      </c>
      <c r="D162" s="4">
        <v>3339</v>
      </c>
      <c r="E162" s="5">
        <v>348</v>
      </c>
      <c r="H162" t="s">
        <v>5</v>
      </c>
      <c r="I162" t="s">
        <v>36</v>
      </c>
      <c r="J162" t="s">
        <v>17</v>
      </c>
      <c r="K162" s="4">
        <v>3339</v>
      </c>
      <c r="L162" s="5">
        <v>348</v>
      </c>
    </row>
    <row r="163" spans="1:12" x14ac:dyDescent="0.3">
      <c r="A163" t="s">
        <v>7</v>
      </c>
      <c r="B163" t="s">
        <v>34</v>
      </c>
      <c r="C163" t="s">
        <v>32</v>
      </c>
      <c r="D163" s="4">
        <v>3262</v>
      </c>
      <c r="E163" s="5">
        <v>75</v>
      </c>
      <c r="H163" t="s">
        <v>7</v>
      </c>
      <c r="I163" t="s">
        <v>34</v>
      </c>
      <c r="J163" t="s">
        <v>32</v>
      </c>
      <c r="K163" s="4">
        <v>3262</v>
      </c>
      <c r="L163" s="5">
        <v>75</v>
      </c>
    </row>
    <row r="164" spans="1:12" x14ac:dyDescent="0.3">
      <c r="A164" t="s">
        <v>9</v>
      </c>
      <c r="B164" t="s">
        <v>39</v>
      </c>
      <c r="C164" t="s">
        <v>25</v>
      </c>
      <c r="D164" s="4">
        <v>3192</v>
      </c>
      <c r="E164" s="5">
        <v>72</v>
      </c>
      <c r="H164" t="s">
        <v>9</v>
      </c>
      <c r="I164" t="s">
        <v>39</v>
      </c>
      <c r="J164" t="s">
        <v>25</v>
      </c>
      <c r="K164" s="4">
        <v>3192</v>
      </c>
      <c r="L164" s="5">
        <v>72</v>
      </c>
    </row>
    <row r="165" spans="1:12" x14ac:dyDescent="0.3">
      <c r="A165" t="s">
        <v>40</v>
      </c>
      <c r="B165" t="s">
        <v>36</v>
      </c>
      <c r="C165" t="s">
        <v>27</v>
      </c>
      <c r="D165" s="4">
        <v>3164</v>
      </c>
      <c r="E165" s="5">
        <v>306</v>
      </c>
      <c r="H165" t="s">
        <v>40</v>
      </c>
      <c r="I165" t="s">
        <v>36</v>
      </c>
      <c r="J165" t="s">
        <v>27</v>
      </c>
      <c r="K165" s="4">
        <v>3164</v>
      </c>
      <c r="L165" s="5">
        <v>306</v>
      </c>
    </row>
    <row r="166" spans="1:12" x14ac:dyDescent="0.3">
      <c r="A166" t="s">
        <v>3</v>
      </c>
      <c r="B166" t="s">
        <v>34</v>
      </c>
      <c r="C166" t="s">
        <v>26</v>
      </c>
      <c r="D166" s="4">
        <v>3108</v>
      </c>
      <c r="E166" s="5">
        <v>54</v>
      </c>
      <c r="H166" t="s">
        <v>3</v>
      </c>
      <c r="I166" t="s">
        <v>34</v>
      </c>
      <c r="J166" t="s">
        <v>26</v>
      </c>
      <c r="K166" s="4">
        <v>3108</v>
      </c>
      <c r="L166" s="5">
        <v>54</v>
      </c>
    </row>
    <row r="167" spans="1:12" x14ac:dyDescent="0.3">
      <c r="A167" t="s">
        <v>40</v>
      </c>
      <c r="B167" t="s">
        <v>39</v>
      </c>
      <c r="C167" t="s">
        <v>28</v>
      </c>
      <c r="D167" s="4">
        <v>3101</v>
      </c>
      <c r="E167" s="5">
        <v>225</v>
      </c>
      <c r="H167" t="s">
        <v>40</v>
      </c>
      <c r="I167" t="s">
        <v>39</v>
      </c>
      <c r="J167" t="s">
        <v>28</v>
      </c>
      <c r="K167" s="4">
        <v>3101</v>
      </c>
      <c r="L167" s="5">
        <v>225</v>
      </c>
    </row>
    <row r="168" spans="1:12" x14ac:dyDescent="0.3">
      <c r="A168" t="s">
        <v>2</v>
      </c>
      <c r="B168" t="s">
        <v>36</v>
      </c>
      <c r="C168" t="s">
        <v>31</v>
      </c>
      <c r="D168" s="4">
        <v>3094</v>
      </c>
      <c r="E168" s="5">
        <v>246</v>
      </c>
      <c r="H168" t="s">
        <v>2</v>
      </c>
      <c r="I168" t="s">
        <v>36</v>
      </c>
      <c r="J168" t="s">
        <v>31</v>
      </c>
      <c r="K168" s="4">
        <v>3094</v>
      </c>
      <c r="L168" s="5">
        <v>246</v>
      </c>
    </row>
    <row r="169" spans="1:12" x14ac:dyDescent="0.3">
      <c r="A169" t="s">
        <v>10</v>
      </c>
      <c r="B169" t="s">
        <v>37</v>
      </c>
      <c r="C169" t="s">
        <v>28</v>
      </c>
      <c r="D169" s="4">
        <v>3059</v>
      </c>
      <c r="E169" s="5">
        <v>27</v>
      </c>
      <c r="H169" t="s">
        <v>10</v>
      </c>
      <c r="I169" t="s">
        <v>37</v>
      </c>
      <c r="J169" t="s">
        <v>28</v>
      </c>
      <c r="K169" s="4">
        <v>3059</v>
      </c>
      <c r="L169" s="5">
        <v>27</v>
      </c>
    </row>
    <row r="170" spans="1:12" x14ac:dyDescent="0.3">
      <c r="A170" t="s">
        <v>6</v>
      </c>
      <c r="B170" t="s">
        <v>39</v>
      </c>
      <c r="C170" t="s">
        <v>29</v>
      </c>
      <c r="D170" s="4">
        <v>3052</v>
      </c>
      <c r="E170" s="5">
        <v>378</v>
      </c>
      <c r="H170" t="s">
        <v>6</v>
      </c>
      <c r="I170" t="s">
        <v>39</v>
      </c>
      <c r="J170" t="s">
        <v>29</v>
      </c>
      <c r="K170" s="4">
        <v>3052</v>
      </c>
      <c r="L170" s="5">
        <v>378</v>
      </c>
    </row>
    <row r="171" spans="1:12" x14ac:dyDescent="0.3">
      <c r="A171" t="s">
        <v>6</v>
      </c>
      <c r="B171" t="s">
        <v>39</v>
      </c>
      <c r="C171" t="s">
        <v>24</v>
      </c>
      <c r="D171" s="4">
        <v>2989</v>
      </c>
      <c r="E171" s="5">
        <v>3</v>
      </c>
      <c r="H171" t="s">
        <v>6</v>
      </c>
      <c r="I171" t="s">
        <v>39</v>
      </c>
      <c r="J171" t="s">
        <v>24</v>
      </c>
      <c r="K171" s="4">
        <v>2989</v>
      </c>
      <c r="L171" s="5">
        <v>3</v>
      </c>
    </row>
    <row r="172" spans="1:12" x14ac:dyDescent="0.3">
      <c r="A172" t="s">
        <v>9</v>
      </c>
      <c r="B172" t="s">
        <v>36</v>
      </c>
      <c r="C172" t="s">
        <v>32</v>
      </c>
      <c r="D172" s="4">
        <v>2954</v>
      </c>
      <c r="E172" s="5">
        <v>189</v>
      </c>
      <c r="H172" t="s">
        <v>9</v>
      </c>
      <c r="I172" t="s">
        <v>36</v>
      </c>
      <c r="J172" t="s">
        <v>32</v>
      </c>
      <c r="K172" s="4">
        <v>2954</v>
      </c>
      <c r="L172" s="5">
        <v>189</v>
      </c>
    </row>
    <row r="173" spans="1:12" x14ac:dyDescent="0.3">
      <c r="A173" t="s">
        <v>41</v>
      </c>
      <c r="B173" t="s">
        <v>37</v>
      </c>
      <c r="C173" t="s">
        <v>21</v>
      </c>
      <c r="D173" s="4">
        <v>2933</v>
      </c>
      <c r="E173" s="5">
        <v>9</v>
      </c>
      <c r="H173" t="s">
        <v>41</v>
      </c>
      <c r="I173" t="s">
        <v>37</v>
      </c>
      <c r="J173" t="s">
        <v>21</v>
      </c>
      <c r="K173" s="4">
        <v>2933</v>
      </c>
      <c r="L173" s="5">
        <v>9</v>
      </c>
    </row>
    <row r="174" spans="1:12" x14ac:dyDescent="0.3">
      <c r="A174" t="s">
        <v>9</v>
      </c>
      <c r="B174" t="s">
        <v>37</v>
      </c>
      <c r="C174" t="s">
        <v>28</v>
      </c>
      <c r="D174" s="4">
        <v>2919</v>
      </c>
      <c r="E174" s="5">
        <v>45</v>
      </c>
      <c r="H174" t="s">
        <v>9</v>
      </c>
      <c r="I174" t="s">
        <v>37</v>
      </c>
      <c r="J174" t="s">
        <v>28</v>
      </c>
      <c r="K174" s="4">
        <v>2919</v>
      </c>
      <c r="L174" s="5">
        <v>45</v>
      </c>
    </row>
    <row r="175" spans="1:12" x14ac:dyDescent="0.3">
      <c r="A175" t="s">
        <v>3</v>
      </c>
      <c r="B175" t="s">
        <v>34</v>
      </c>
      <c r="C175" t="s">
        <v>17</v>
      </c>
      <c r="D175" s="4">
        <v>2919</v>
      </c>
      <c r="E175" s="5">
        <v>93</v>
      </c>
      <c r="H175" t="s">
        <v>3</v>
      </c>
      <c r="I175" t="s">
        <v>34</v>
      </c>
      <c r="J175" t="s">
        <v>17</v>
      </c>
      <c r="K175" s="4">
        <v>2919</v>
      </c>
      <c r="L175" s="5">
        <v>93</v>
      </c>
    </row>
    <row r="176" spans="1:12" x14ac:dyDescent="0.3">
      <c r="A176" t="s">
        <v>5</v>
      </c>
      <c r="B176" t="s">
        <v>34</v>
      </c>
      <c r="C176" t="s">
        <v>29</v>
      </c>
      <c r="D176" s="4">
        <v>2891</v>
      </c>
      <c r="E176" s="5">
        <v>102</v>
      </c>
      <c r="H176" t="s">
        <v>5</v>
      </c>
      <c r="I176" t="s">
        <v>34</v>
      </c>
      <c r="J176" t="s">
        <v>29</v>
      </c>
      <c r="K176" s="4">
        <v>2891</v>
      </c>
      <c r="L176" s="5">
        <v>102</v>
      </c>
    </row>
    <row r="177" spans="1:12" x14ac:dyDescent="0.3">
      <c r="A177" t="s">
        <v>7</v>
      </c>
      <c r="B177" t="s">
        <v>36</v>
      </c>
      <c r="C177" t="s">
        <v>19</v>
      </c>
      <c r="D177" s="4">
        <v>2870</v>
      </c>
      <c r="E177" s="5">
        <v>300</v>
      </c>
      <c r="H177" t="s">
        <v>7</v>
      </c>
      <c r="I177" t="s">
        <v>36</v>
      </c>
      <c r="J177" t="s">
        <v>19</v>
      </c>
      <c r="K177" s="4">
        <v>2870</v>
      </c>
      <c r="L177" s="5">
        <v>300</v>
      </c>
    </row>
    <row r="178" spans="1:12" x14ac:dyDescent="0.3">
      <c r="A178" t="s">
        <v>2</v>
      </c>
      <c r="B178" t="s">
        <v>37</v>
      </c>
      <c r="C178" t="s">
        <v>15</v>
      </c>
      <c r="D178" s="4">
        <v>2863</v>
      </c>
      <c r="E178" s="5">
        <v>42</v>
      </c>
      <c r="H178" t="s">
        <v>2</v>
      </c>
      <c r="I178" t="s">
        <v>37</v>
      </c>
      <c r="J178" t="s">
        <v>15</v>
      </c>
      <c r="K178" s="4">
        <v>2863</v>
      </c>
      <c r="L178" s="5">
        <v>42</v>
      </c>
    </row>
    <row r="179" spans="1:12" x14ac:dyDescent="0.3">
      <c r="A179" t="s">
        <v>9</v>
      </c>
      <c r="B179" t="s">
        <v>37</v>
      </c>
      <c r="C179" t="s">
        <v>26</v>
      </c>
      <c r="D179" s="4">
        <v>2856</v>
      </c>
      <c r="E179" s="5">
        <v>246</v>
      </c>
      <c r="H179" t="s">
        <v>9</v>
      </c>
      <c r="I179" t="s">
        <v>37</v>
      </c>
      <c r="J179" t="s">
        <v>26</v>
      </c>
      <c r="K179" s="4">
        <v>2856</v>
      </c>
      <c r="L179" s="5">
        <v>246</v>
      </c>
    </row>
    <row r="180" spans="1:12" x14ac:dyDescent="0.3">
      <c r="A180" t="s">
        <v>7</v>
      </c>
      <c r="B180" t="s">
        <v>35</v>
      </c>
      <c r="C180" t="s">
        <v>24</v>
      </c>
      <c r="D180" s="4">
        <v>2793</v>
      </c>
      <c r="E180" s="5">
        <v>114</v>
      </c>
      <c r="H180" t="s">
        <v>7</v>
      </c>
      <c r="I180" t="s">
        <v>35</v>
      </c>
      <c r="J180" t="s">
        <v>24</v>
      </c>
      <c r="K180" s="4">
        <v>2793</v>
      </c>
      <c r="L180" s="5">
        <v>114</v>
      </c>
    </row>
    <row r="181" spans="1:12" x14ac:dyDescent="0.3">
      <c r="A181" t="s">
        <v>40</v>
      </c>
      <c r="B181" t="s">
        <v>34</v>
      </c>
      <c r="C181" t="s">
        <v>23</v>
      </c>
      <c r="D181" s="4">
        <v>2779</v>
      </c>
      <c r="E181" s="5">
        <v>75</v>
      </c>
      <c r="H181" t="s">
        <v>40</v>
      </c>
      <c r="I181" t="s">
        <v>34</v>
      </c>
      <c r="J181" t="s">
        <v>23</v>
      </c>
      <c r="K181" s="4">
        <v>2779</v>
      </c>
      <c r="L181" s="5">
        <v>75</v>
      </c>
    </row>
    <row r="182" spans="1:12" x14ac:dyDescent="0.3">
      <c r="A182" t="s">
        <v>5</v>
      </c>
      <c r="B182" t="s">
        <v>35</v>
      </c>
      <c r="C182" t="s">
        <v>4</v>
      </c>
      <c r="D182" s="4">
        <v>2744</v>
      </c>
      <c r="E182" s="5">
        <v>9</v>
      </c>
      <c r="H182" t="s">
        <v>5</v>
      </c>
      <c r="I182" t="s">
        <v>35</v>
      </c>
      <c r="J182" t="s">
        <v>4</v>
      </c>
      <c r="K182" s="4">
        <v>2744</v>
      </c>
      <c r="L182" s="5">
        <v>9</v>
      </c>
    </row>
    <row r="183" spans="1:12" x14ac:dyDescent="0.3">
      <c r="A183" t="s">
        <v>9</v>
      </c>
      <c r="B183" t="s">
        <v>37</v>
      </c>
      <c r="C183" t="s">
        <v>23</v>
      </c>
      <c r="D183" s="4">
        <v>2737</v>
      </c>
      <c r="E183" s="5">
        <v>93</v>
      </c>
      <c r="H183" t="s">
        <v>9</v>
      </c>
      <c r="I183" t="s">
        <v>37</v>
      </c>
      <c r="J183" t="s">
        <v>23</v>
      </c>
      <c r="K183" s="4">
        <v>2737</v>
      </c>
      <c r="L183" s="5">
        <v>93</v>
      </c>
    </row>
    <row r="184" spans="1:12" x14ac:dyDescent="0.3">
      <c r="A184" t="s">
        <v>8</v>
      </c>
      <c r="B184" t="s">
        <v>35</v>
      </c>
      <c r="C184" t="s">
        <v>20</v>
      </c>
      <c r="D184" s="4">
        <v>2702</v>
      </c>
      <c r="E184" s="5">
        <v>363</v>
      </c>
      <c r="H184" t="s">
        <v>8</v>
      </c>
      <c r="I184" t="s">
        <v>35</v>
      </c>
      <c r="J184" t="s">
        <v>20</v>
      </c>
      <c r="K184" s="4">
        <v>2702</v>
      </c>
      <c r="L184" s="5">
        <v>363</v>
      </c>
    </row>
    <row r="185" spans="1:12" x14ac:dyDescent="0.3">
      <c r="A185" t="s">
        <v>6</v>
      </c>
      <c r="B185" t="s">
        <v>38</v>
      </c>
      <c r="C185" t="s">
        <v>31</v>
      </c>
      <c r="D185" s="4">
        <v>2681</v>
      </c>
      <c r="E185" s="5">
        <v>54</v>
      </c>
      <c r="H185" t="s">
        <v>6</v>
      </c>
      <c r="I185" t="s">
        <v>38</v>
      </c>
      <c r="J185" t="s">
        <v>31</v>
      </c>
      <c r="K185" s="4">
        <v>2681</v>
      </c>
      <c r="L185" s="5">
        <v>54</v>
      </c>
    </row>
    <row r="186" spans="1:12" x14ac:dyDescent="0.3">
      <c r="A186" t="s">
        <v>9</v>
      </c>
      <c r="B186" t="s">
        <v>38</v>
      </c>
      <c r="C186" t="s">
        <v>16</v>
      </c>
      <c r="D186" s="4">
        <v>2646</v>
      </c>
      <c r="E186" s="5">
        <v>120</v>
      </c>
      <c r="H186" t="s">
        <v>9</v>
      </c>
      <c r="I186" t="s">
        <v>38</v>
      </c>
      <c r="J186" t="s">
        <v>16</v>
      </c>
      <c r="K186" s="4">
        <v>2646</v>
      </c>
      <c r="L186" s="5">
        <v>120</v>
      </c>
    </row>
    <row r="187" spans="1:12" x14ac:dyDescent="0.3">
      <c r="A187" t="s">
        <v>7</v>
      </c>
      <c r="B187" t="s">
        <v>36</v>
      </c>
      <c r="C187" t="s">
        <v>18</v>
      </c>
      <c r="D187" s="4">
        <v>2646</v>
      </c>
      <c r="E187" s="5">
        <v>177</v>
      </c>
      <c r="H187" t="s">
        <v>7</v>
      </c>
      <c r="I187" t="s">
        <v>36</v>
      </c>
      <c r="J187" t="s">
        <v>18</v>
      </c>
      <c r="K187" s="4">
        <v>2646</v>
      </c>
      <c r="L187" s="5">
        <v>177</v>
      </c>
    </row>
    <row r="188" spans="1:12" x14ac:dyDescent="0.3">
      <c r="A188" t="s">
        <v>9</v>
      </c>
      <c r="B188" t="s">
        <v>39</v>
      </c>
      <c r="C188" t="s">
        <v>18</v>
      </c>
      <c r="D188" s="4">
        <v>2639</v>
      </c>
      <c r="E188" s="5">
        <v>204</v>
      </c>
      <c r="H188" t="s">
        <v>9</v>
      </c>
      <c r="I188" t="s">
        <v>39</v>
      </c>
      <c r="J188" t="s">
        <v>18</v>
      </c>
      <c r="K188" s="4">
        <v>2639</v>
      </c>
      <c r="L188" s="5">
        <v>204</v>
      </c>
    </row>
    <row r="189" spans="1:12" x14ac:dyDescent="0.3">
      <c r="A189" t="s">
        <v>3</v>
      </c>
      <c r="B189" t="s">
        <v>34</v>
      </c>
      <c r="C189" t="s">
        <v>20</v>
      </c>
      <c r="D189" s="4">
        <v>2583</v>
      </c>
      <c r="E189" s="5">
        <v>18</v>
      </c>
      <c r="H189" t="s">
        <v>3</v>
      </c>
      <c r="I189" t="s">
        <v>34</v>
      </c>
      <c r="J189" t="s">
        <v>20</v>
      </c>
      <c r="K189" s="4">
        <v>2583</v>
      </c>
      <c r="L189" s="5">
        <v>18</v>
      </c>
    </row>
    <row r="190" spans="1:12" x14ac:dyDescent="0.3">
      <c r="A190" t="s">
        <v>10</v>
      </c>
      <c r="B190" t="s">
        <v>35</v>
      </c>
      <c r="C190" t="s">
        <v>15</v>
      </c>
      <c r="D190" s="4">
        <v>2562</v>
      </c>
      <c r="E190" s="5">
        <v>6</v>
      </c>
      <c r="H190" t="s">
        <v>10</v>
      </c>
      <c r="I190" t="s">
        <v>35</v>
      </c>
      <c r="J190" t="s">
        <v>15</v>
      </c>
      <c r="K190" s="4">
        <v>2562</v>
      </c>
      <c r="L190" s="5">
        <v>6</v>
      </c>
    </row>
    <row r="191" spans="1:12" x14ac:dyDescent="0.3">
      <c r="A191" t="s">
        <v>40</v>
      </c>
      <c r="B191" t="s">
        <v>38</v>
      </c>
      <c r="C191" t="s">
        <v>25</v>
      </c>
      <c r="D191" s="4">
        <v>2541</v>
      </c>
      <c r="E191" s="5">
        <v>90</v>
      </c>
      <c r="H191" t="s">
        <v>40</v>
      </c>
      <c r="I191" t="s">
        <v>38</v>
      </c>
      <c r="J191" t="s">
        <v>25</v>
      </c>
      <c r="K191" s="4">
        <v>2541</v>
      </c>
      <c r="L191" s="5">
        <v>90</v>
      </c>
    </row>
    <row r="192" spans="1:12" x14ac:dyDescent="0.3">
      <c r="A192" t="s">
        <v>40</v>
      </c>
      <c r="B192" t="s">
        <v>38</v>
      </c>
      <c r="C192" t="s">
        <v>29</v>
      </c>
      <c r="D192" s="4">
        <v>2541</v>
      </c>
      <c r="E192" s="5">
        <v>45</v>
      </c>
      <c r="H192" t="s">
        <v>40</v>
      </c>
      <c r="I192" t="s">
        <v>38</v>
      </c>
      <c r="J192" t="s">
        <v>29</v>
      </c>
      <c r="K192" s="4">
        <v>2541</v>
      </c>
      <c r="L192" s="5">
        <v>45</v>
      </c>
    </row>
    <row r="193" spans="1:12" x14ac:dyDescent="0.3">
      <c r="A193" t="s">
        <v>7</v>
      </c>
      <c r="B193" t="s">
        <v>35</v>
      </c>
      <c r="C193" t="s">
        <v>27</v>
      </c>
      <c r="D193" s="4">
        <v>2478</v>
      </c>
      <c r="E193" s="5">
        <v>21</v>
      </c>
      <c r="H193" t="s">
        <v>7</v>
      </c>
      <c r="I193" t="s">
        <v>35</v>
      </c>
      <c r="J193" t="s">
        <v>27</v>
      </c>
      <c r="K193" s="4">
        <v>2478</v>
      </c>
      <c r="L193" s="5">
        <v>21</v>
      </c>
    </row>
    <row r="194" spans="1:12" x14ac:dyDescent="0.3">
      <c r="A194" t="s">
        <v>10</v>
      </c>
      <c r="B194" t="s">
        <v>36</v>
      </c>
      <c r="C194" t="s">
        <v>29</v>
      </c>
      <c r="D194" s="4">
        <v>2471</v>
      </c>
      <c r="E194" s="5">
        <v>342</v>
      </c>
      <c r="H194" t="s">
        <v>10</v>
      </c>
      <c r="I194" t="s">
        <v>36</v>
      </c>
      <c r="J194" t="s">
        <v>29</v>
      </c>
      <c r="K194" s="4">
        <v>2471</v>
      </c>
      <c r="L194" s="5">
        <v>342</v>
      </c>
    </row>
    <row r="195" spans="1:12" x14ac:dyDescent="0.3">
      <c r="A195" t="s">
        <v>3</v>
      </c>
      <c r="B195" t="s">
        <v>35</v>
      </c>
      <c r="C195" t="s">
        <v>25</v>
      </c>
      <c r="D195" s="4">
        <v>2464</v>
      </c>
      <c r="E195" s="5">
        <v>234</v>
      </c>
      <c r="H195" t="s">
        <v>3</v>
      </c>
      <c r="I195" t="s">
        <v>35</v>
      </c>
      <c r="J195" t="s">
        <v>25</v>
      </c>
      <c r="K195" s="4">
        <v>2464</v>
      </c>
      <c r="L195" s="5">
        <v>234</v>
      </c>
    </row>
    <row r="196" spans="1:12" x14ac:dyDescent="0.3">
      <c r="A196" t="s">
        <v>9</v>
      </c>
      <c r="B196" t="s">
        <v>38</v>
      </c>
      <c r="C196" t="s">
        <v>26</v>
      </c>
      <c r="D196" s="4">
        <v>2436</v>
      </c>
      <c r="E196" s="5">
        <v>99</v>
      </c>
      <c r="H196" t="s">
        <v>9</v>
      </c>
      <c r="I196" t="s">
        <v>38</v>
      </c>
      <c r="J196" t="s">
        <v>26</v>
      </c>
      <c r="K196" s="4">
        <v>2436</v>
      </c>
      <c r="L196" s="5">
        <v>99</v>
      </c>
    </row>
    <row r="197" spans="1:12" x14ac:dyDescent="0.3">
      <c r="A197" t="s">
        <v>9</v>
      </c>
      <c r="B197" t="s">
        <v>35</v>
      </c>
      <c r="C197" t="s">
        <v>27</v>
      </c>
      <c r="D197" s="4">
        <v>2429</v>
      </c>
      <c r="E197" s="5">
        <v>144</v>
      </c>
      <c r="H197" t="s">
        <v>9</v>
      </c>
      <c r="I197" t="s">
        <v>35</v>
      </c>
      <c r="J197" t="s">
        <v>27</v>
      </c>
      <c r="K197" s="4">
        <v>2429</v>
      </c>
      <c r="L197" s="5">
        <v>144</v>
      </c>
    </row>
    <row r="198" spans="1:12" x14ac:dyDescent="0.3">
      <c r="A198" t="s">
        <v>3</v>
      </c>
      <c r="B198" t="s">
        <v>35</v>
      </c>
      <c r="C198" t="s">
        <v>14</v>
      </c>
      <c r="D198" s="4">
        <v>2415</v>
      </c>
      <c r="E198" s="5">
        <v>255</v>
      </c>
      <c r="H198" t="s">
        <v>3</v>
      </c>
      <c r="I198" t="s">
        <v>35</v>
      </c>
      <c r="J198" t="s">
        <v>14</v>
      </c>
      <c r="K198" s="4">
        <v>2415</v>
      </c>
      <c r="L198" s="5">
        <v>255</v>
      </c>
    </row>
    <row r="199" spans="1:12" x14ac:dyDescent="0.3">
      <c r="A199" t="s">
        <v>5</v>
      </c>
      <c r="B199" t="s">
        <v>35</v>
      </c>
      <c r="C199" t="s">
        <v>18</v>
      </c>
      <c r="D199" s="4">
        <v>2415</v>
      </c>
      <c r="E199" s="5">
        <v>15</v>
      </c>
      <c r="H199" t="s">
        <v>5</v>
      </c>
      <c r="I199" t="s">
        <v>35</v>
      </c>
      <c r="J199" t="s">
        <v>18</v>
      </c>
      <c r="K199" s="4">
        <v>2415</v>
      </c>
      <c r="L199" s="5">
        <v>15</v>
      </c>
    </row>
    <row r="200" spans="1:12" x14ac:dyDescent="0.3">
      <c r="A200" t="s">
        <v>9</v>
      </c>
      <c r="B200" t="s">
        <v>38</v>
      </c>
      <c r="C200" t="s">
        <v>17</v>
      </c>
      <c r="D200" s="4">
        <v>2408</v>
      </c>
      <c r="E200" s="5">
        <v>9</v>
      </c>
      <c r="H200" t="s">
        <v>9</v>
      </c>
      <c r="I200" t="s">
        <v>38</v>
      </c>
      <c r="J200" t="s">
        <v>17</v>
      </c>
      <c r="K200" s="4">
        <v>2408</v>
      </c>
      <c r="L200" s="5">
        <v>9</v>
      </c>
    </row>
    <row r="201" spans="1:12" x14ac:dyDescent="0.3">
      <c r="A201" t="s">
        <v>41</v>
      </c>
      <c r="B201" t="s">
        <v>37</v>
      </c>
      <c r="C201" t="s">
        <v>26</v>
      </c>
      <c r="D201" s="4">
        <v>2324</v>
      </c>
      <c r="E201" s="5">
        <v>177</v>
      </c>
      <c r="H201" t="s">
        <v>41</v>
      </c>
      <c r="I201" t="s">
        <v>37</v>
      </c>
      <c r="J201" t="s">
        <v>26</v>
      </c>
      <c r="K201" s="4">
        <v>2324</v>
      </c>
      <c r="L201" s="5">
        <v>177</v>
      </c>
    </row>
    <row r="202" spans="1:12" x14ac:dyDescent="0.3">
      <c r="A202" t="s">
        <v>10</v>
      </c>
      <c r="B202" t="s">
        <v>36</v>
      </c>
      <c r="C202" t="s">
        <v>23</v>
      </c>
      <c r="D202" s="4">
        <v>2317</v>
      </c>
      <c r="E202" s="5">
        <v>261</v>
      </c>
      <c r="H202" t="s">
        <v>10</v>
      </c>
      <c r="I202" t="s">
        <v>36</v>
      </c>
      <c r="J202" t="s">
        <v>23</v>
      </c>
      <c r="K202" s="4">
        <v>2317</v>
      </c>
      <c r="L202" s="5">
        <v>261</v>
      </c>
    </row>
    <row r="203" spans="1:12" x14ac:dyDescent="0.3">
      <c r="A203" t="s">
        <v>6</v>
      </c>
      <c r="B203" t="s">
        <v>38</v>
      </c>
      <c r="C203" t="s">
        <v>13</v>
      </c>
      <c r="D203" s="4">
        <v>2317</v>
      </c>
      <c r="E203" s="5">
        <v>123</v>
      </c>
      <c r="H203" t="s">
        <v>6</v>
      </c>
      <c r="I203" t="s">
        <v>38</v>
      </c>
      <c r="J203" t="s">
        <v>13</v>
      </c>
      <c r="K203" s="4">
        <v>2317</v>
      </c>
      <c r="L203" s="5">
        <v>123</v>
      </c>
    </row>
    <row r="204" spans="1:12" x14ac:dyDescent="0.3">
      <c r="A204" t="s">
        <v>40</v>
      </c>
      <c r="B204" t="s">
        <v>34</v>
      </c>
      <c r="C204" t="s">
        <v>27</v>
      </c>
      <c r="D204" s="4">
        <v>2289</v>
      </c>
      <c r="E204" s="5">
        <v>135</v>
      </c>
      <c r="H204" t="s">
        <v>40</v>
      </c>
      <c r="I204" t="s">
        <v>34</v>
      </c>
      <c r="J204" t="s">
        <v>27</v>
      </c>
      <c r="K204" s="4">
        <v>2289</v>
      </c>
      <c r="L204" s="5">
        <v>135</v>
      </c>
    </row>
    <row r="205" spans="1:12" x14ac:dyDescent="0.3">
      <c r="A205" t="s">
        <v>40</v>
      </c>
      <c r="B205" t="s">
        <v>35</v>
      </c>
      <c r="C205" t="s">
        <v>30</v>
      </c>
      <c r="D205" s="4">
        <v>2275</v>
      </c>
      <c r="E205" s="5">
        <v>447</v>
      </c>
      <c r="H205" t="s">
        <v>40</v>
      </c>
      <c r="I205" t="s">
        <v>35</v>
      </c>
      <c r="J205" t="s">
        <v>30</v>
      </c>
      <c r="K205" s="4">
        <v>2275</v>
      </c>
      <c r="L205" s="5">
        <v>447</v>
      </c>
    </row>
    <row r="206" spans="1:12" x14ac:dyDescent="0.3">
      <c r="A206" t="s">
        <v>8</v>
      </c>
      <c r="B206" t="s">
        <v>38</v>
      </c>
      <c r="C206" t="s">
        <v>27</v>
      </c>
      <c r="D206" s="4">
        <v>2268</v>
      </c>
      <c r="E206" s="5">
        <v>63</v>
      </c>
      <c r="H206" t="s">
        <v>8</v>
      </c>
      <c r="I206" t="s">
        <v>38</v>
      </c>
      <c r="J206" t="s">
        <v>27</v>
      </c>
      <c r="K206" s="4">
        <v>2268</v>
      </c>
      <c r="L206" s="5">
        <v>63</v>
      </c>
    </row>
    <row r="207" spans="1:12" x14ac:dyDescent="0.3">
      <c r="A207" t="s">
        <v>7</v>
      </c>
      <c r="B207" t="s">
        <v>34</v>
      </c>
      <c r="C207" t="s">
        <v>33</v>
      </c>
      <c r="D207" s="4">
        <v>2226</v>
      </c>
      <c r="E207" s="5">
        <v>48</v>
      </c>
      <c r="H207" t="s">
        <v>7</v>
      </c>
      <c r="I207" t="s">
        <v>34</v>
      </c>
      <c r="J207" t="s">
        <v>33</v>
      </c>
      <c r="K207" s="4">
        <v>2226</v>
      </c>
      <c r="L207" s="5">
        <v>48</v>
      </c>
    </row>
    <row r="208" spans="1:12" x14ac:dyDescent="0.3">
      <c r="A208" t="s">
        <v>6</v>
      </c>
      <c r="B208" t="s">
        <v>34</v>
      </c>
      <c r="C208" t="s">
        <v>16</v>
      </c>
      <c r="D208" s="4">
        <v>2219</v>
      </c>
      <c r="E208" s="5">
        <v>75</v>
      </c>
      <c r="H208" t="s">
        <v>6</v>
      </c>
      <c r="I208" t="s">
        <v>34</v>
      </c>
      <c r="J208" t="s">
        <v>16</v>
      </c>
      <c r="K208" s="4">
        <v>2219</v>
      </c>
      <c r="L208" s="5">
        <v>75</v>
      </c>
    </row>
    <row r="209" spans="1:12" x14ac:dyDescent="0.3">
      <c r="A209" t="s">
        <v>3</v>
      </c>
      <c r="B209" t="s">
        <v>34</v>
      </c>
      <c r="C209" t="s">
        <v>23</v>
      </c>
      <c r="D209" s="4">
        <v>2212</v>
      </c>
      <c r="E209" s="5">
        <v>117</v>
      </c>
      <c r="H209" t="s">
        <v>3</v>
      </c>
      <c r="I209" t="s">
        <v>34</v>
      </c>
      <c r="J209" t="s">
        <v>23</v>
      </c>
      <c r="K209" s="4">
        <v>2212</v>
      </c>
      <c r="L209" s="5">
        <v>117</v>
      </c>
    </row>
    <row r="210" spans="1:12" x14ac:dyDescent="0.3">
      <c r="A210" t="s">
        <v>10</v>
      </c>
      <c r="B210" t="s">
        <v>38</v>
      </c>
      <c r="C210" t="s">
        <v>22</v>
      </c>
      <c r="D210" s="4">
        <v>2205</v>
      </c>
      <c r="E210" s="5">
        <v>141</v>
      </c>
      <c r="H210" t="s">
        <v>10</v>
      </c>
      <c r="I210" t="s">
        <v>38</v>
      </c>
      <c r="J210" t="s">
        <v>22</v>
      </c>
      <c r="K210" s="4">
        <v>2205</v>
      </c>
      <c r="L210" s="5">
        <v>141</v>
      </c>
    </row>
    <row r="211" spans="1:12" x14ac:dyDescent="0.3">
      <c r="A211" t="s">
        <v>7</v>
      </c>
      <c r="B211" t="s">
        <v>34</v>
      </c>
      <c r="C211" t="s">
        <v>20</v>
      </c>
      <c r="D211" s="4">
        <v>2205</v>
      </c>
      <c r="E211" s="5">
        <v>138</v>
      </c>
      <c r="H211" t="s">
        <v>7</v>
      </c>
      <c r="I211" t="s">
        <v>34</v>
      </c>
      <c r="J211" t="s">
        <v>20</v>
      </c>
      <c r="K211" s="4">
        <v>2205</v>
      </c>
      <c r="L211" s="5">
        <v>138</v>
      </c>
    </row>
    <row r="212" spans="1:12" x14ac:dyDescent="0.3">
      <c r="A212" t="s">
        <v>7</v>
      </c>
      <c r="B212" t="s">
        <v>36</v>
      </c>
      <c r="C212" t="s">
        <v>31</v>
      </c>
      <c r="D212" s="4">
        <v>2149</v>
      </c>
      <c r="E212" s="5">
        <v>117</v>
      </c>
      <c r="H212" t="s">
        <v>7</v>
      </c>
      <c r="I212" t="s">
        <v>36</v>
      </c>
      <c r="J212" t="s">
        <v>31</v>
      </c>
      <c r="K212" s="4">
        <v>2149</v>
      </c>
      <c r="L212" s="5">
        <v>117</v>
      </c>
    </row>
    <row r="213" spans="1:12" x14ac:dyDescent="0.3">
      <c r="A213" t="s">
        <v>9</v>
      </c>
      <c r="B213" t="s">
        <v>36</v>
      </c>
      <c r="C213" t="s">
        <v>25</v>
      </c>
      <c r="D213" s="4">
        <v>2142</v>
      </c>
      <c r="E213" s="5">
        <v>114</v>
      </c>
      <c r="H213" t="s">
        <v>9</v>
      </c>
      <c r="I213" t="s">
        <v>36</v>
      </c>
      <c r="J213" t="s">
        <v>25</v>
      </c>
      <c r="K213" s="4">
        <v>2142</v>
      </c>
      <c r="L213" s="5">
        <v>114</v>
      </c>
    </row>
    <row r="214" spans="1:12" x14ac:dyDescent="0.3">
      <c r="A214" t="s">
        <v>7</v>
      </c>
      <c r="B214" t="s">
        <v>35</v>
      </c>
      <c r="C214" t="s">
        <v>16</v>
      </c>
      <c r="D214" s="4">
        <v>2135</v>
      </c>
      <c r="E214" s="5">
        <v>27</v>
      </c>
      <c r="H214" t="s">
        <v>7</v>
      </c>
      <c r="I214" t="s">
        <v>35</v>
      </c>
      <c r="J214" t="s">
        <v>16</v>
      </c>
      <c r="K214" s="4">
        <v>2135</v>
      </c>
      <c r="L214" s="5">
        <v>27</v>
      </c>
    </row>
    <row r="215" spans="1:12" x14ac:dyDescent="0.3">
      <c r="A215" t="s">
        <v>3</v>
      </c>
      <c r="B215" t="s">
        <v>35</v>
      </c>
      <c r="C215" t="s">
        <v>29</v>
      </c>
      <c r="D215" s="4">
        <v>2114</v>
      </c>
      <c r="E215" s="5">
        <v>66</v>
      </c>
      <c r="H215" t="s">
        <v>3</v>
      </c>
      <c r="I215" t="s">
        <v>35</v>
      </c>
      <c r="J215" t="s">
        <v>29</v>
      </c>
      <c r="K215" s="4">
        <v>2114</v>
      </c>
      <c r="L215" s="5">
        <v>66</v>
      </c>
    </row>
    <row r="216" spans="1:12" x14ac:dyDescent="0.3">
      <c r="A216" t="s">
        <v>41</v>
      </c>
      <c r="B216" t="s">
        <v>35</v>
      </c>
      <c r="C216" t="s">
        <v>15</v>
      </c>
      <c r="D216" s="4">
        <v>2114</v>
      </c>
      <c r="E216" s="5">
        <v>186</v>
      </c>
      <c r="H216" t="s">
        <v>41</v>
      </c>
      <c r="I216" t="s">
        <v>35</v>
      </c>
      <c r="J216" t="s">
        <v>15</v>
      </c>
      <c r="K216" s="4">
        <v>2114</v>
      </c>
      <c r="L216" s="5">
        <v>186</v>
      </c>
    </row>
    <row r="217" spans="1:12" x14ac:dyDescent="0.3">
      <c r="A217" t="s">
        <v>6</v>
      </c>
      <c r="B217" t="s">
        <v>39</v>
      </c>
      <c r="C217" t="s">
        <v>25</v>
      </c>
      <c r="D217" s="4">
        <v>2100</v>
      </c>
      <c r="E217" s="5">
        <v>414</v>
      </c>
      <c r="H217" t="s">
        <v>6</v>
      </c>
      <c r="I217" t="s">
        <v>39</v>
      </c>
      <c r="J217" t="s">
        <v>25</v>
      </c>
      <c r="K217" s="4">
        <v>2100</v>
      </c>
      <c r="L217" s="5">
        <v>414</v>
      </c>
    </row>
    <row r="218" spans="1:12" x14ac:dyDescent="0.3">
      <c r="A218" t="s">
        <v>8</v>
      </c>
      <c r="B218" t="s">
        <v>35</v>
      </c>
      <c r="C218" t="s">
        <v>29</v>
      </c>
      <c r="D218" s="4">
        <v>2023</v>
      </c>
      <c r="E218" s="5">
        <v>168</v>
      </c>
      <c r="H218" t="s">
        <v>8</v>
      </c>
      <c r="I218" t="s">
        <v>35</v>
      </c>
      <c r="J218" t="s">
        <v>29</v>
      </c>
      <c r="K218" s="4">
        <v>2023</v>
      </c>
      <c r="L218" s="5">
        <v>168</v>
      </c>
    </row>
    <row r="219" spans="1:12" x14ac:dyDescent="0.3">
      <c r="A219" t="s">
        <v>3</v>
      </c>
      <c r="B219" t="s">
        <v>35</v>
      </c>
      <c r="C219" t="s">
        <v>23</v>
      </c>
      <c r="D219" s="4">
        <v>2023</v>
      </c>
      <c r="E219" s="5">
        <v>78</v>
      </c>
      <c r="H219" t="s">
        <v>3</v>
      </c>
      <c r="I219" t="s">
        <v>35</v>
      </c>
      <c r="J219" t="s">
        <v>23</v>
      </c>
      <c r="K219" s="4">
        <v>2023</v>
      </c>
      <c r="L219" s="5">
        <v>78</v>
      </c>
    </row>
    <row r="220" spans="1:12" x14ac:dyDescent="0.3">
      <c r="A220" t="s">
        <v>2</v>
      </c>
      <c r="B220" t="s">
        <v>39</v>
      </c>
      <c r="C220" t="s">
        <v>16</v>
      </c>
      <c r="D220" s="4">
        <v>2016</v>
      </c>
      <c r="E220" s="5">
        <v>117</v>
      </c>
      <c r="H220" t="s">
        <v>2</v>
      </c>
      <c r="I220" t="s">
        <v>39</v>
      </c>
      <c r="J220" t="s">
        <v>16</v>
      </c>
      <c r="K220" s="4">
        <v>2016</v>
      </c>
      <c r="L220" s="5">
        <v>117</v>
      </c>
    </row>
    <row r="221" spans="1:12" x14ac:dyDescent="0.3">
      <c r="A221" t="s">
        <v>8</v>
      </c>
      <c r="B221" t="s">
        <v>34</v>
      </c>
      <c r="C221" t="s">
        <v>16</v>
      </c>
      <c r="D221" s="4">
        <v>2009</v>
      </c>
      <c r="E221" s="5">
        <v>219</v>
      </c>
      <c r="H221" t="s">
        <v>8</v>
      </c>
      <c r="I221" t="s">
        <v>34</v>
      </c>
      <c r="J221" t="s">
        <v>16</v>
      </c>
      <c r="K221" s="4">
        <v>2009</v>
      </c>
      <c r="L221" s="5">
        <v>219</v>
      </c>
    </row>
    <row r="222" spans="1:12" x14ac:dyDescent="0.3">
      <c r="A222" t="s">
        <v>40</v>
      </c>
      <c r="B222" t="s">
        <v>38</v>
      </c>
      <c r="C222" t="s">
        <v>31</v>
      </c>
      <c r="D222" s="4">
        <v>1988</v>
      </c>
      <c r="E222" s="5">
        <v>39</v>
      </c>
      <c r="H222" t="s">
        <v>40</v>
      </c>
      <c r="I222" t="s">
        <v>38</v>
      </c>
      <c r="J222" t="s">
        <v>31</v>
      </c>
      <c r="K222" s="4">
        <v>1988</v>
      </c>
      <c r="L222" s="5">
        <v>39</v>
      </c>
    </row>
    <row r="223" spans="1:12" x14ac:dyDescent="0.3">
      <c r="A223" t="s">
        <v>10</v>
      </c>
      <c r="B223" t="s">
        <v>35</v>
      </c>
      <c r="C223" t="s">
        <v>20</v>
      </c>
      <c r="D223" s="4">
        <v>1974</v>
      </c>
      <c r="E223" s="5">
        <v>195</v>
      </c>
      <c r="H223" t="s">
        <v>10</v>
      </c>
      <c r="I223" t="s">
        <v>35</v>
      </c>
      <c r="J223" t="s">
        <v>20</v>
      </c>
      <c r="K223" s="4">
        <v>1974</v>
      </c>
      <c r="L223" s="5">
        <v>195</v>
      </c>
    </row>
    <row r="224" spans="1:12" x14ac:dyDescent="0.3">
      <c r="A224" t="s">
        <v>7</v>
      </c>
      <c r="B224" t="s">
        <v>34</v>
      </c>
      <c r="C224" t="s">
        <v>14</v>
      </c>
      <c r="D224" s="4">
        <v>1932</v>
      </c>
      <c r="E224" s="5">
        <v>369</v>
      </c>
      <c r="H224" t="s">
        <v>7</v>
      </c>
      <c r="I224" t="s">
        <v>34</v>
      </c>
      <c r="J224" t="s">
        <v>14</v>
      </c>
      <c r="K224" s="4">
        <v>1932</v>
      </c>
      <c r="L224" s="5">
        <v>369</v>
      </c>
    </row>
    <row r="225" spans="1:12" x14ac:dyDescent="0.3">
      <c r="A225" t="s">
        <v>41</v>
      </c>
      <c r="B225" t="s">
        <v>36</v>
      </c>
      <c r="C225" t="s">
        <v>19</v>
      </c>
      <c r="D225" s="4">
        <v>1925</v>
      </c>
      <c r="E225" s="5">
        <v>192</v>
      </c>
      <c r="H225" t="s">
        <v>41</v>
      </c>
      <c r="I225" t="s">
        <v>36</v>
      </c>
      <c r="J225" t="s">
        <v>19</v>
      </c>
      <c r="K225" s="4">
        <v>1925</v>
      </c>
      <c r="L225" s="5">
        <v>192</v>
      </c>
    </row>
    <row r="226" spans="1:12" x14ac:dyDescent="0.3">
      <c r="A226" t="s">
        <v>6</v>
      </c>
      <c r="B226" t="s">
        <v>37</v>
      </c>
      <c r="C226" t="s">
        <v>16</v>
      </c>
      <c r="D226" s="4">
        <v>1904</v>
      </c>
      <c r="E226" s="5">
        <v>405</v>
      </c>
      <c r="H226" t="s">
        <v>6</v>
      </c>
      <c r="I226" t="s">
        <v>37</v>
      </c>
      <c r="J226" t="s">
        <v>16</v>
      </c>
      <c r="K226" s="4">
        <v>1904</v>
      </c>
      <c r="L226" s="5">
        <v>405</v>
      </c>
    </row>
    <row r="227" spans="1:12" x14ac:dyDescent="0.3">
      <c r="A227" t="s">
        <v>8</v>
      </c>
      <c r="B227" t="s">
        <v>37</v>
      </c>
      <c r="C227" t="s">
        <v>22</v>
      </c>
      <c r="D227" s="4">
        <v>1890</v>
      </c>
      <c r="E227" s="5">
        <v>195</v>
      </c>
      <c r="H227" t="s">
        <v>8</v>
      </c>
      <c r="I227" t="s">
        <v>37</v>
      </c>
      <c r="J227" t="s">
        <v>22</v>
      </c>
      <c r="K227" s="4">
        <v>1890</v>
      </c>
      <c r="L227" s="5">
        <v>195</v>
      </c>
    </row>
    <row r="228" spans="1:12" x14ac:dyDescent="0.3">
      <c r="A228" t="s">
        <v>2</v>
      </c>
      <c r="B228" t="s">
        <v>39</v>
      </c>
      <c r="C228" t="s">
        <v>25</v>
      </c>
      <c r="D228" s="4">
        <v>1785</v>
      </c>
      <c r="E228" s="5">
        <v>462</v>
      </c>
      <c r="H228" t="s">
        <v>2</v>
      </c>
      <c r="I228" t="s">
        <v>39</v>
      </c>
      <c r="J228" t="s">
        <v>25</v>
      </c>
      <c r="K228" s="4">
        <v>1785</v>
      </c>
      <c r="L228" s="5">
        <v>462</v>
      </c>
    </row>
    <row r="229" spans="1:12" x14ac:dyDescent="0.3">
      <c r="A229" t="s">
        <v>7</v>
      </c>
      <c r="B229" t="s">
        <v>38</v>
      </c>
      <c r="C229" t="s">
        <v>18</v>
      </c>
      <c r="D229" s="4">
        <v>1778</v>
      </c>
      <c r="E229" s="5">
        <v>270</v>
      </c>
      <c r="H229" t="s">
        <v>7</v>
      </c>
      <c r="I229" t="s">
        <v>38</v>
      </c>
      <c r="J229" t="s">
        <v>18</v>
      </c>
      <c r="K229" s="4">
        <v>1778</v>
      </c>
      <c r="L229" s="5">
        <v>270</v>
      </c>
    </row>
    <row r="230" spans="1:12" x14ac:dyDescent="0.3">
      <c r="A230" t="s">
        <v>8</v>
      </c>
      <c r="B230" t="s">
        <v>37</v>
      </c>
      <c r="C230" t="s">
        <v>19</v>
      </c>
      <c r="D230" s="4">
        <v>1771</v>
      </c>
      <c r="E230" s="5">
        <v>204</v>
      </c>
      <c r="H230" t="s">
        <v>8</v>
      </c>
      <c r="I230" t="s">
        <v>37</v>
      </c>
      <c r="J230" t="s">
        <v>19</v>
      </c>
      <c r="K230" s="4">
        <v>1771</v>
      </c>
      <c r="L230" s="5">
        <v>204</v>
      </c>
    </row>
    <row r="231" spans="1:12" x14ac:dyDescent="0.3">
      <c r="A231" t="s">
        <v>8</v>
      </c>
      <c r="B231" t="s">
        <v>38</v>
      </c>
      <c r="C231" t="s">
        <v>23</v>
      </c>
      <c r="D231" s="4">
        <v>1701</v>
      </c>
      <c r="E231" s="5">
        <v>234</v>
      </c>
      <c r="H231" t="s">
        <v>8</v>
      </c>
      <c r="I231" t="s">
        <v>38</v>
      </c>
      <c r="J231" t="s">
        <v>23</v>
      </c>
      <c r="K231" s="4">
        <v>1701</v>
      </c>
      <c r="L231" s="5">
        <v>234</v>
      </c>
    </row>
    <row r="232" spans="1:12" x14ac:dyDescent="0.3">
      <c r="A232" t="s">
        <v>5</v>
      </c>
      <c r="B232" t="s">
        <v>34</v>
      </c>
      <c r="C232" t="s">
        <v>33</v>
      </c>
      <c r="D232" s="4">
        <v>1652</v>
      </c>
      <c r="E232" s="5">
        <v>93</v>
      </c>
      <c r="H232" t="s">
        <v>5</v>
      </c>
      <c r="I232" t="s">
        <v>34</v>
      </c>
      <c r="J232" t="s">
        <v>33</v>
      </c>
      <c r="K232" s="4">
        <v>1652</v>
      </c>
      <c r="L232" s="5">
        <v>93</v>
      </c>
    </row>
    <row r="233" spans="1:12" x14ac:dyDescent="0.3">
      <c r="A233" t="s">
        <v>3</v>
      </c>
      <c r="B233" t="s">
        <v>39</v>
      </c>
      <c r="C233" t="s">
        <v>28</v>
      </c>
      <c r="D233" s="4">
        <v>1652</v>
      </c>
      <c r="E233" s="5">
        <v>102</v>
      </c>
      <c r="H233" t="s">
        <v>3</v>
      </c>
      <c r="I233" t="s">
        <v>39</v>
      </c>
      <c r="J233" t="s">
        <v>28</v>
      </c>
      <c r="K233" s="4">
        <v>1652</v>
      </c>
      <c r="L233" s="5">
        <v>102</v>
      </c>
    </row>
    <row r="234" spans="1:12" x14ac:dyDescent="0.3">
      <c r="A234" t="s">
        <v>6</v>
      </c>
      <c r="B234" t="s">
        <v>39</v>
      </c>
      <c r="C234" t="s">
        <v>30</v>
      </c>
      <c r="D234" s="4">
        <v>1638</v>
      </c>
      <c r="E234" s="5">
        <v>63</v>
      </c>
      <c r="H234" t="s">
        <v>6</v>
      </c>
      <c r="I234" t="s">
        <v>39</v>
      </c>
      <c r="J234" t="s">
        <v>30</v>
      </c>
      <c r="K234" s="4">
        <v>1638</v>
      </c>
      <c r="L234" s="5">
        <v>63</v>
      </c>
    </row>
    <row r="235" spans="1:12" x14ac:dyDescent="0.3">
      <c r="A235" t="s">
        <v>40</v>
      </c>
      <c r="B235" t="s">
        <v>35</v>
      </c>
      <c r="C235" t="s">
        <v>24</v>
      </c>
      <c r="D235" s="4">
        <v>1638</v>
      </c>
      <c r="E235" s="5">
        <v>48</v>
      </c>
      <c r="H235" t="s">
        <v>40</v>
      </c>
      <c r="I235" t="s">
        <v>35</v>
      </c>
      <c r="J235" t="s">
        <v>24</v>
      </c>
      <c r="K235" s="4">
        <v>1638</v>
      </c>
      <c r="L235" s="5">
        <v>48</v>
      </c>
    </row>
    <row r="236" spans="1:12" x14ac:dyDescent="0.3">
      <c r="A236" t="s">
        <v>40</v>
      </c>
      <c r="B236" t="s">
        <v>37</v>
      </c>
      <c r="C236" t="s">
        <v>30</v>
      </c>
      <c r="D236" s="4">
        <v>1624</v>
      </c>
      <c r="E236" s="5">
        <v>114</v>
      </c>
      <c r="H236" t="s">
        <v>40</v>
      </c>
      <c r="I236" t="s">
        <v>37</v>
      </c>
      <c r="J236" t="s">
        <v>30</v>
      </c>
      <c r="K236" s="4">
        <v>1624</v>
      </c>
      <c r="L236" s="5">
        <v>114</v>
      </c>
    </row>
    <row r="237" spans="1:12" x14ac:dyDescent="0.3">
      <c r="A237" t="s">
        <v>40</v>
      </c>
      <c r="B237" t="s">
        <v>35</v>
      </c>
      <c r="C237" t="s">
        <v>29</v>
      </c>
      <c r="D237" s="4">
        <v>1617</v>
      </c>
      <c r="E237" s="5">
        <v>126</v>
      </c>
      <c r="H237" t="s">
        <v>40</v>
      </c>
      <c r="I237" t="s">
        <v>35</v>
      </c>
      <c r="J237" t="s">
        <v>29</v>
      </c>
      <c r="K237" s="4">
        <v>1617</v>
      </c>
      <c r="L237" s="5">
        <v>126</v>
      </c>
    </row>
    <row r="238" spans="1:12" x14ac:dyDescent="0.3">
      <c r="A238" t="s">
        <v>2</v>
      </c>
      <c r="B238" t="s">
        <v>35</v>
      </c>
      <c r="C238" t="s">
        <v>17</v>
      </c>
      <c r="D238" s="4">
        <v>1589</v>
      </c>
      <c r="E238" s="5">
        <v>303</v>
      </c>
      <c r="H238" t="s">
        <v>2</v>
      </c>
      <c r="I238" t="s">
        <v>35</v>
      </c>
      <c r="J238" t="s">
        <v>17</v>
      </c>
      <c r="K238" s="4">
        <v>1589</v>
      </c>
      <c r="L238" s="5">
        <v>303</v>
      </c>
    </row>
    <row r="239" spans="1:12" x14ac:dyDescent="0.3">
      <c r="A239" t="s">
        <v>7</v>
      </c>
      <c r="B239" t="s">
        <v>34</v>
      </c>
      <c r="C239" t="s">
        <v>25</v>
      </c>
      <c r="D239" s="4">
        <v>1568</v>
      </c>
      <c r="E239" s="5">
        <v>96</v>
      </c>
      <c r="H239" t="s">
        <v>7</v>
      </c>
      <c r="I239" t="s">
        <v>34</v>
      </c>
      <c r="J239" t="s">
        <v>25</v>
      </c>
      <c r="K239" s="4">
        <v>1568</v>
      </c>
      <c r="L239" s="5">
        <v>96</v>
      </c>
    </row>
    <row r="240" spans="1:12" x14ac:dyDescent="0.3">
      <c r="A240" t="s">
        <v>2</v>
      </c>
      <c r="B240" t="s">
        <v>39</v>
      </c>
      <c r="C240" t="s">
        <v>22</v>
      </c>
      <c r="D240" s="4">
        <v>1568</v>
      </c>
      <c r="E240" s="5">
        <v>141</v>
      </c>
      <c r="H240" t="s">
        <v>2</v>
      </c>
      <c r="I240" t="s">
        <v>39</v>
      </c>
      <c r="J240" t="s">
        <v>22</v>
      </c>
      <c r="K240" s="4">
        <v>1568</v>
      </c>
      <c r="L240" s="5">
        <v>141</v>
      </c>
    </row>
    <row r="241" spans="1:12" x14ac:dyDescent="0.3">
      <c r="A241" t="s">
        <v>8</v>
      </c>
      <c r="B241" t="s">
        <v>39</v>
      </c>
      <c r="C241" t="s">
        <v>26</v>
      </c>
      <c r="D241" s="4">
        <v>1561</v>
      </c>
      <c r="E241" s="5">
        <v>27</v>
      </c>
      <c r="H241" t="s">
        <v>8</v>
      </c>
      <c r="I241" t="s">
        <v>39</v>
      </c>
      <c r="J241" t="s">
        <v>26</v>
      </c>
      <c r="K241" s="4">
        <v>1561</v>
      </c>
      <c r="L241" s="5">
        <v>27</v>
      </c>
    </row>
    <row r="242" spans="1:12" x14ac:dyDescent="0.3">
      <c r="A242" t="s">
        <v>41</v>
      </c>
      <c r="B242" t="s">
        <v>37</v>
      </c>
      <c r="C242" t="s">
        <v>30</v>
      </c>
      <c r="D242" s="4">
        <v>1526</v>
      </c>
      <c r="E242" s="5">
        <v>240</v>
      </c>
      <c r="H242" t="s">
        <v>41</v>
      </c>
      <c r="I242" t="s">
        <v>37</v>
      </c>
      <c r="J242" t="s">
        <v>30</v>
      </c>
      <c r="K242" s="4">
        <v>1526</v>
      </c>
      <c r="L242" s="5">
        <v>240</v>
      </c>
    </row>
    <row r="243" spans="1:12" x14ac:dyDescent="0.3">
      <c r="A243" t="s">
        <v>5</v>
      </c>
      <c r="B243" t="s">
        <v>36</v>
      </c>
      <c r="C243" t="s">
        <v>30</v>
      </c>
      <c r="D243" s="4">
        <v>1526</v>
      </c>
      <c r="E243" s="5">
        <v>105</v>
      </c>
      <c r="H243" t="s">
        <v>5</v>
      </c>
      <c r="I243" t="s">
        <v>36</v>
      </c>
      <c r="J243" t="s">
        <v>30</v>
      </c>
      <c r="K243" s="4">
        <v>1526</v>
      </c>
      <c r="L243" s="5">
        <v>105</v>
      </c>
    </row>
    <row r="244" spans="1:12" x14ac:dyDescent="0.3">
      <c r="A244" t="s">
        <v>6</v>
      </c>
      <c r="B244" t="s">
        <v>37</v>
      </c>
      <c r="C244" t="s">
        <v>18</v>
      </c>
      <c r="D244" s="4">
        <v>1505</v>
      </c>
      <c r="E244" s="5">
        <v>102</v>
      </c>
      <c r="H244" t="s">
        <v>6</v>
      </c>
      <c r="I244" t="s">
        <v>37</v>
      </c>
      <c r="J244" t="s">
        <v>18</v>
      </c>
      <c r="K244" s="4">
        <v>1505</v>
      </c>
      <c r="L244" s="5">
        <v>102</v>
      </c>
    </row>
    <row r="245" spans="1:12" x14ac:dyDescent="0.3">
      <c r="A245" t="s">
        <v>41</v>
      </c>
      <c r="B245" t="s">
        <v>34</v>
      </c>
      <c r="C245" t="s">
        <v>17</v>
      </c>
      <c r="D245" s="4">
        <v>1463</v>
      </c>
      <c r="E245" s="5">
        <v>39</v>
      </c>
      <c r="H245" t="s">
        <v>41</v>
      </c>
      <c r="I245" t="s">
        <v>34</v>
      </c>
      <c r="J245" t="s">
        <v>17</v>
      </c>
      <c r="K245" s="4">
        <v>1463</v>
      </c>
      <c r="L245" s="5">
        <v>39</v>
      </c>
    </row>
    <row r="246" spans="1:12" x14ac:dyDescent="0.3">
      <c r="A246" t="s">
        <v>6</v>
      </c>
      <c r="B246" t="s">
        <v>34</v>
      </c>
      <c r="C246" t="s">
        <v>15</v>
      </c>
      <c r="D246" s="4">
        <v>1442</v>
      </c>
      <c r="E246" s="5">
        <v>15</v>
      </c>
      <c r="H246" t="s">
        <v>6</v>
      </c>
      <c r="I246" t="s">
        <v>34</v>
      </c>
      <c r="J246" t="s">
        <v>15</v>
      </c>
      <c r="K246" s="4">
        <v>1442</v>
      </c>
      <c r="L246" s="5">
        <v>15</v>
      </c>
    </row>
    <row r="247" spans="1:12" x14ac:dyDescent="0.3">
      <c r="A247" t="s">
        <v>10</v>
      </c>
      <c r="B247" t="s">
        <v>34</v>
      </c>
      <c r="C247" t="s">
        <v>25</v>
      </c>
      <c r="D247" s="4">
        <v>1428</v>
      </c>
      <c r="E247" s="5">
        <v>93</v>
      </c>
      <c r="H247" t="s">
        <v>10</v>
      </c>
      <c r="I247" t="s">
        <v>34</v>
      </c>
      <c r="J247" t="s">
        <v>25</v>
      </c>
      <c r="K247" s="4">
        <v>1428</v>
      </c>
      <c r="L247" s="5">
        <v>93</v>
      </c>
    </row>
    <row r="248" spans="1:12" x14ac:dyDescent="0.3">
      <c r="A248" t="s">
        <v>10</v>
      </c>
      <c r="B248" t="s">
        <v>36</v>
      </c>
      <c r="C248" t="s">
        <v>27</v>
      </c>
      <c r="D248" s="4">
        <v>1407</v>
      </c>
      <c r="E248" s="5">
        <v>72</v>
      </c>
      <c r="H248" t="s">
        <v>10</v>
      </c>
      <c r="I248" t="s">
        <v>36</v>
      </c>
      <c r="J248" t="s">
        <v>27</v>
      </c>
      <c r="K248" s="4">
        <v>1407</v>
      </c>
      <c r="L248" s="5">
        <v>72</v>
      </c>
    </row>
    <row r="249" spans="1:12" x14ac:dyDescent="0.3">
      <c r="A249" t="s">
        <v>6</v>
      </c>
      <c r="B249" t="s">
        <v>36</v>
      </c>
      <c r="C249" t="s">
        <v>29</v>
      </c>
      <c r="D249" s="4">
        <v>1400</v>
      </c>
      <c r="E249" s="5">
        <v>135</v>
      </c>
      <c r="H249" t="s">
        <v>6</v>
      </c>
      <c r="I249" t="s">
        <v>36</v>
      </c>
      <c r="J249" t="s">
        <v>29</v>
      </c>
      <c r="K249" s="4">
        <v>1400</v>
      </c>
      <c r="L249" s="5">
        <v>135</v>
      </c>
    </row>
    <row r="250" spans="1:12" x14ac:dyDescent="0.3">
      <c r="A250" t="s">
        <v>6</v>
      </c>
      <c r="B250" t="s">
        <v>35</v>
      </c>
      <c r="C250" t="s">
        <v>4</v>
      </c>
      <c r="D250" s="4">
        <v>1302</v>
      </c>
      <c r="E250" s="5">
        <v>402</v>
      </c>
      <c r="H250" t="s">
        <v>6</v>
      </c>
      <c r="I250" t="s">
        <v>35</v>
      </c>
      <c r="J250" t="s">
        <v>4</v>
      </c>
      <c r="K250" s="4">
        <v>1302</v>
      </c>
      <c r="L250" s="5">
        <v>402</v>
      </c>
    </row>
    <row r="251" spans="1:12" x14ac:dyDescent="0.3">
      <c r="A251" t="s">
        <v>7</v>
      </c>
      <c r="B251" t="s">
        <v>38</v>
      </c>
      <c r="C251" t="s">
        <v>14</v>
      </c>
      <c r="D251" s="4">
        <v>1281</v>
      </c>
      <c r="E251" s="5">
        <v>75</v>
      </c>
      <c r="H251" t="s">
        <v>7</v>
      </c>
      <c r="I251" t="s">
        <v>38</v>
      </c>
      <c r="J251" t="s">
        <v>14</v>
      </c>
      <c r="K251" s="4">
        <v>1281</v>
      </c>
      <c r="L251" s="5">
        <v>75</v>
      </c>
    </row>
    <row r="252" spans="1:12" x14ac:dyDescent="0.3">
      <c r="A252" t="s">
        <v>3</v>
      </c>
      <c r="B252" t="s">
        <v>36</v>
      </c>
      <c r="C252" t="s">
        <v>19</v>
      </c>
      <c r="D252" s="4">
        <v>1281</v>
      </c>
      <c r="E252" s="5">
        <v>18</v>
      </c>
      <c r="H252" t="s">
        <v>3</v>
      </c>
      <c r="I252" t="s">
        <v>36</v>
      </c>
      <c r="J252" t="s">
        <v>19</v>
      </c>
      <c r="K252" s="4">
        <v>1281</v>
      </c>
      <c r="L252" s="5">
        <v>18</v>
      </c>
    </row>
    <row r="253" spans="1:12" x14ac:dyDescent="0.3">
      <c r="A253" t="s">
        <v>41</v>
      </c>
      <c r="B253" t="s">
        <v>34</v>
      </c>
      <c r="C253" t="s">
        <v>16</v>
      </c>
      <c r="D253" s="4">
        <v>1274</v>
      </c>
      <c r="E253" s="5">
        <v>225</v>
      </c>
      <c r="H253" t="s">
        <v>41</v>
      </c>
      <c r="I253" t="s">
        <v>34</v>
      </c>
      <c r="J253" t="s">
        <v>16</v>
      </c>
      <c r="K253" s="4">
        <v>1274</v>
      </c>
      <c r="L253" s="5">
        <v>225</v>
      </c>
    </row>
    <row r="254" spans="1:12" x14ac:dyDescent="0.3">
      <c r="A254" t="s">
        <v>6</v>
      </c>
      <c r="B254" t="s">
        <v>38</v>
      </c>
      <c r="C254" t="s">
        <v>27</v>
      </c>
      <c r="D254" s="4">
        <v>1134</v>
      </c>
      <c r="E254" s="5">
        <v>282</v>
      </c>
      <c r="H254" t="s">
        <v>6</v>
      </c>
      <c r="I254" t="s">
        <v>38</v>
      </c>
      <c r="J254" t="s">
        <v>27</v>
      </c>
      <c r="K254" s="4">
        <v>1134</v>
      </c>
      <c r="L254" s="5">
        <v>282</v>
      </c>
    </row>
    <row r="255" spans="1:12" x14ac:dyDescent="0.3">
      <c r="A255" t="s">
        <v>9</v>
      </c>
      <c r="B255" t="s">
        <v>37</v>
      </c>
      <c r="C255" t="s">
        <v>29</v>
      </c>
      <c r="D255" s="4">
        <v>1085</v>
      </c>
      <c r="E255" s="5">
        <v>273</v>
      </c>
      <c r="H255" t="s">
        <v>9</v>
      </c>
      <c r="I255" t="s">
        <v>37</v>
      </c>
      <c r="J255" t="s">
        <v>29</v>
      </c>
      <c r="K255" s="4">
        <v>1085</v>
      </c>
      <c r="L255" s="5">
        <v>273</v>
      </c>
    </row>
    <row r="256" spans="1:12" x14ac:dyDescent="0.3">
      <c r="A256" t="s">
        <v>6</v>
      </c>
      <c r="B256" t="s">
        <v>35</v>
      </c>
      <c r="C256" t="s">
        <v>20</v>
      </c>
      <c r="D256" s="4">
        <v>1071</v>
      </c>
      <c r="E256" s="5">
        <v>270</v>
      </c>
      <c r="H256" t="s">
        <v>6</v>
      </c>
      <c r="I256" t="s">
        <v>35</v>
      </c>
      <c r="J256" t="s">
        <v>20</v>
      </c>
      <c r="K256" s="4">
        <v>1071</v>
      </c>
      <c r="L256" s="5">
        <v>270</v>
      </c>
    </row>
    <row r="257" spans="1:12" x14ac:dyDescent="0.3">
      <c r="A257" t="s">
        <v>2</v>
      </c>
      <c r="B257" t="s">
        <v>37</v>
      </c>
      <c r="C257" t="s">
        <v>14</v>
      </c>
      <c r="D257" s="4">
        <v>1057</v>
      </c>
      <c r="E257" s="5">
        <v>54</v>
      </c>
      <c r="H257" t="s">
        <v>2</v>
      </c>
      <c r="I257" t="s">
        <v>37</v>
      </c>
      <c r="J257" t="s">
        <v>14</v>
      </c>
      <c r="K257" s="4">
        <v>1057</v>
      </c>
      <c r="L257" s="5">
        <v>54</v>
      </c>
    </row>
    <row r="258" spans="1:12" x14ac:dyDescent="0.3">
      <c r="A258" t="s">
        <v>3</v>
      </c>
      <c r="B258" t="s">
        <v>36</v>
      </c>
      <c r="C258" t="s">
        <v>28</v>
      </c>
      <c r="D258" s="4">
        <v>973</v>
      </c>
      <c r="E258" s="5">
        <v>162</v>
      </c>
      <c r="H258" t="s">
        <v>3</v>
      </c>
      <c r="I258" t="s">
        <v>36</v>
      </c>
      <c r="J258" t="s">
        <v>28</v>
      </c>
      <c r="K258" s="4">
        <v>973</v>
      </c>
      <c r="L258" s="5">
        <v>162</v>
      </c>
    </row>
    <row r="259" spans="1:12" x14ac:dyDescent="0.3">
      <c r="A259" t="s">
        <v>7</v>
      </c>
      <c r="B259" t="s">
        <v>39</v>
      </c>
      <c r="C259" t="s">
        <v>27</v>
      </c>
      <c r="D259" s="4">
        <v>966</v>
      </c>
      <c r="E259" s="5">
        <v>198</v>
      </c>
      <c r="H259" t="s">
        <v>7</v>
      </c>
      <c r="I259" t="s">
        <v>39</v>
      </c>
      <c r="J259" t="s">
        <v>27</v>
      </c>
      <c r="K259" s="4">
        <v>966</v>
      </c>
      <c r="L259" s="5">
        <v>198</v>
      </c>
    </row>
    <row r="260" spans="1:12" x14ac:dyDescent="0.3">
      <c r="A260" t="s">
        <v>9</v>
      </c>
      <c r="B260" t="s">
        <v>35</v>
      </c>
      <c r="C260" t="s">
        <v>4</v>
      </c>
      <c r="D260" s="4">
        <v>959</v>
      </c>
      <c r="E260" s="5">
        <v>147</v>
      </c>
      <c r="H260" t="s">
        <v>9</v>
      </c>
      <c r="I260" t="s">
        <v>35</v>
      </c>
      <c r="J260" t="s">
        <v>4</v>
      </c>
      <c r="K260" s="4">
        <v>959</v>
      </c>
      <c r="L260" s="5">
        <v>147</v>
      </c>
    </row>
    <row r="261" spans="1:12" x14ac:dyDescent="0.3">
      <c r="A261" t="s">
        <v>6</v>
      </c>
      <c r="B261" t="s">
        <v>38</v>
      </c>
      <c r="C261" t="s">
        <v>33</v>
      </c>
      <c r="D261" s="4">
        <v>959</v>
      </c>
      <c r="E261" s="5">
        <v>135</v>
      </c>
      <c r="H261" t="s">
        <v>6</v>
      </c>
      <c r="I261" t="s">
        <v>38</v>
      </c>
      <c r="J261" t="s">
        <v>33</v>
      </c>
      <c r="K261" s="4">
        <v>959</v>
      </c>
      <c r="L261" s="5">
        <v>135</v>
      </c>
    </row>
    <row r="262" spans="1:12" x14ac:dyDescent="0.3">
      <c r="A262" t="s">
        <v>10</v>
      </c>
      <c r="B262" t="s">
        <v>36</v>
      </c>
      <c r="C262" t="s">
        <v>13</v>
      </c>
      <c r="D262" s="4">
        <v>945</v>
      </c>
      <c r="E262" s="5">
        <v>75</v>
      </c>
      <c r="H262" t="s">
        <v>10</v>
      </c>
      <c r="I262" t="s">
        <v>36</v>
      </c>
      <c r="J262" t="s">
        <v>13</v>
      </c>
      <c r="K262" s="4">
        <v>945</v>
      </c>
      <c r="L262" s="5">
        <v>75</v>
      </c>
    </row>
    <row r="263" spans="1:12" x14ac:dyDescent="0.3">
      <c r="A263" t="s">
        <v>6</v>
      </c>
      <c r="B263" t="s">
        <v>38</v>
      </c>
      <c r="C263" t="s">
        <v>16</v>
      </c>
      <c r="D263" s="4">
        <v>938</v>
      </c>
      <c r="E263" s="5">
        <v>6</v>
      </c>
      <c r="H263" t="s">
        <v>6</v>
      </c>
      <c r="I263" t="s">
        <v>38</v>
      </c>
      <c r="J263" t="s">
        <v>16</v>
      </c>
      <c r="K263" s="4">
        <v>938</v>
      </c>
      <c r="L263" s="5">
        <v>6</v>
      </c>
    </row>
    <row r="264" spans="1:12" x14ac:dyDescent="0.3">
      <c r="A264" t="s">
        <v>9</v>
      </c>
      <c r="B264" t="s">
        <v>34</v>
      </c>
      <c r="C264" t="s">
        <v>16</v>
      </c>
      <c r="D264" s="4">
        <v>938</v>
      </c>
      <c r="E264" s="5">
        <v>189</v>
      </c>
      <c r="H264" t="s">
        <v>9</v>
      </c>
      <c r="I264" t="s">
        <v>34</v>
      </c>
      <c r="J264" t="s">
        <v>16</v>
      </c>
      <c r="K264" s="4">
        <v>938</v>
      </c>
      <c r="L264" s="5">
        <v>189</v>
      </c>
    </row>
    <row r="265" spans="1:12" x14ac:dyDescent="0.3">
      <c r="A265" t="s">
        <v>3</v>
      </c>
      <c r="B265" t="s">
        <v>37</v>
      </c>
      <c r="C265" t="s">
        <v>4</v>
      </c>
      <c r="D265" s="4">
        <v>938</v>
      </c>
      <c r="E265" s="5">
        <v>366</v>
      </c>
      <c r="H265" t="s">
        <v>3</v>
      </c>
      <c r="I265" t="s">
        <v>37</v>
      </c>
      <c r="J265" t="s">
        <v>4</v>
      </c>
      <c r="K265" s="4">
        <v>938</v>
      </c>
      <c r="L265" s="5">
        <v>366</v>
      </c>
    </row>
    <row r="266" spans="1:12" x14ac:dyDescent="0.3">
      <c r="A266" t="s">
        <v>5</v>
      </c>
      <c r="B266" t="s">
        <v>34</v>
      </c>
      <c r="C266" t="s">
        <v>19</v>
      </c>
      <c r="D266" s="4">
        <v>861</v>
      </c>
      <c r="E266" s="5">
        <v>195</v>
      </c>
      <c r="H266" t="s">
        <v>5</v>
      </c>
      <c r="I266" t="s">
        <v>34</v>
      </c>
      <c r="J266" t="s">
        <v>19</v>
      </c>
      <c r="K266" s="4">
        <v>861</v>
      </c>
      <c r="L266" s="5">
        <v>195</v>
      </c>
    </row>
    <row r="267" spans="1:12" x14ac:dyDescent="0.3">
      <c r="A267" t="s">
        <v>41</v>
      </c>
      <c r="B267" t="s">
        <v>36</v>
      </c>
      <c r="C267" t="s">
        <v>28</v>
      </c>
      <c r="D267" s="4">
        <v>854</v>
      </c>
      <c r="E267" s="5">
        <v>309</v>
      </c>
      <c r="H267" t="s">
        <v>41</v>
      </c>
      <c r="I267" t="s">
        <v>36</v>
      </c>
      <c r="J267" t="s">
        <v>28</v>
      </c>
      <c r="K267" s="4">
        <v>854</v>
      </c>
      <c r="L267" s="5">
        <v>309</v>
      </c>
    </row>
    <row r="268" spans="1:12" x14ac:dyDescent="0.3">
      <c r="A268" t="s">
        <v>41</v>
      </c>
      <c r="B268" t="s">
        <v>35</v>
      </c>
      <c r="C268" t="s">
        <v>27</v>
      </c>
      <c r="D268" s="4">
        <v>847</v>
      </c>
      <c r="E268" s="5">
        <v>129</v>
      </c>
      <c r="H268" t="s">
        <v>41</v>
      </c>
      <c r="I268" t="s">
        <v>35</v>
      </c>
      <c r="J268" t="s">
        <v>27</v>
      </c>
      <c r="K268" s="4">
        <v>847</v>
      </c>
      <c r="L268" s="5">
        <v>129</v>
      </c>
    </row>
    <row r="269" spans="1:12" x14ac:dyDescent="0.3">
      <c r="A269" t="s">
        <v>8</v>
      </c>
      <c r="B269" t="s">
        <v>38</v>
      </c>
      <c r="C269" t="s">
        <v>13</v>
      </c>
      <c r="D269" s="4">
        <v>819</v>
      </c>
      <c r="E269" s="5">
        <v>510</v>
      </c>
      <c r="H269" t="s">
        <v>8</v>
      </c>
      <c r="I269" t="s">
        <v>38</v>
      </c>
      <c r="J269" t="s">
        <v>13</v>
      </c>
      <c r="K269" s="4">
        <v>819</v>
      </c>
      <c r="L269" s="5">
        <v>510</v>
      </c>
    </row>
    <row r="270" spans="1:12" x14ac:dyDescent="0.3">
      <c r="A270" t="s">
        <v>3</v>
      </c>
      <c r="B270" t="s">
        <v>35</v>
      </c>
      <c r="C270" t="s">
        <v>33</v>
      </c>
      <c r="D270" s="4">
        <v>819</v>
      </c>
      <c r="E270" s="5">
        <v>306</v>
      </c>
      <c r="H270" t="s">
        <v>3</v>
      </c>
      <c r="I270" t="s">
        <v>35</v>
      </c>
      <c r="J270" t="s">
        <v>33</v>
      </c>
      <c r="K270" s="4">
        <v>819</v>
      </c>
      <c r="L270" s="5">
        <v>306</v>
      </c>
    </row>
    <row r="271" spans="1:12" x14ac:dyDescent="0.3">
      <c r="A271" t="s">
        <v>2</v>
      </c>
      <c r="B271" t="s">
        <v>36</v>
      </c>
      <c r="C271" t="s">
        <v>27</v>
      </c>
      <c r="D271" s="4">
        <v>798</v>
      </c>
      <c r="E271" s="5">
        <v>519</v>
      </c>
      <c r="H271" t="s">
        <v>2</v>
      </c>
      <c r="I271" t="s">
        <v>36</v>
      </c>
      <c r="J271" t="s">
        <v>27</v>
      </c>
      <c r="K271" s="4">
        <v>798</v>
      </c>
      <c r="L271" s="5">
        <v>519</v>
      </c>
    </row>
    <row r="272" spans="1:12" x14ac:dyDescent="0.3">
      <c r="A272" t="s">
        <v>41</v>
      </c>
      <c r="B272" t="s">
        <v>37</v>
      </c>
      <c r="C272" t="s">
        <v>15</v>
      </c>
      <c r="D272" s="4">
        <v>714</v>
      </c>
      <c r="E272" s="5">
        <v>231</v>
      </c>
      <c r="H272" t="s">
        <v>41</v>
      </c>
      <c r="I272" t="s">
        <v>37</v>
      </c>
      <c r="J272" t="s">
        <v>15</v>
      </c>
      <c r="K272" s="4">
        <v>714</v>
      </c>
      <c r="L272" s="5">
        <v>231</v>
      </c>
    </row>
    <row r="273" spans="1:12" x14ac:dyDescent="0.3">
      <c r="A273" t="s">
        <v>9</v>
      </c>
      <c r="B273" t="s">
        <v>34</v>
      </c>
      <c r="C273" t="s">
        <v>17</v>
      </c>
      <c r="D273" s="4">
        <v>707</v>
      </c>
      <c r="E273" s="5">
        <v>174</v>
      </c>
      <c r="H273" t="s">
        <v>9</v>
      </c>
      <c r="I273" t="s">
        <v>34</v>
      </c>
      <c r="J273" t="s">
        <v>17</v>
      </c>
      <c r="K273" s="4">
        <v>707</v>
      </c>
      <c r="L273" s="5">
        <v>174</v>
      </c>
    </row>
    <row r="274" spans="1:12" x14ac:dyDescent="0.3">
      <c r="A274" t="s">
        <v>10</v>
      </c>
      <c r="B274" t="s">
        <v>34</v>
      </c>
      <c r="C274" t="s">
        <v>17</v>
      </c>
      <c r="D274" s="4">
        <v>700</v>
      </c>
      <c r="E274" s="5">
        <v>87</v>
      </c>
      <c r="H274" t="s">
        <v>10</v>
      </c>
      <c r="I274" t="s">
        <v>34</v>
      </c>
      <c r="J274" t="s">
        <v>17</v>
      </c>
      <c r="K274" s="4">
        <v>700</v>
      </c>
      <c r="L274" s="5">
        <v>87</v>
      </c>
    </row>
    <row r="275" spans="1:12" x14ac:dyDescent="0.3">
      <c r="A275" t="s">
        <v>2</v>
      </c>
      <c r="B275" t="s">
        <v>39</v>
      </c>
      <c r="C275" t="s">
        <v>23</v>
      </c>
      <c r="D275" s="4">
        <v>630</v>
      </c>
      <c r="E275" s="5">
        <v>36</v>
      </c>
      <c r="H275" t="s">
        <v>2</v>
      </c>
      <c r="I275" t="s">
        <v>39</v>
      </c>
      <c r="J275" t="s">
        <v>23</v>
      </c>
      <c r="K275" s="4">
        <v>630</v>
      </c>
      <c r="L275" s="5">
        <v>36</v>
      </c>
    </row>
    <row r="276" spans="1:12" x14ac:dyDescent="0.3">
      <c r="A276" t="s">
        <v>40</v>
      </c>
      <c r="B276" t="s">
        <v>38</v>
      </c>
      <c r="C276" t="s">
        <v>24</v>
      </c>
      <c r="D276" s="4">
        <v>623</v>
      </c>
      <c r="E276" s="5">
        <v>51</v>
      </c>
      <c r="H276" t="s">
        <v>40</v>
      </c>
      <c r="I276" t="s">
        <v>38</v>
      </c>
      <c r="J276" t="s">
        <v>24</v>
      </c>
      <c r="K276" s="4">
        <v>623</v>
      </c>
      <c r="L276" s="5">
        <v>51</v>
      </c>
    </row>
    <row r="277" spans="1:12" x14ac:dyDescent="0.3">
      <c r="A277" t="s">
        <v>40</v>
      </c>
      <c r="B277" t="s">
        <v>38</v>
      </c>
      <c r="C277" t="s">
        <v>26</v>
      </c>
      <c r="D277" s="4">
        <v>609</v>
      </c>
      <c r="E277" s="5">
        <v>87</v>
      </c>
      <c r="H277" t="s">
        <v>40</v>
      </c>
      <c r="I277" t="s">
        <v>38</v>
      </c>
      <c r="J277" t="s">
        <v>26</v>
      </c>
      <c r="K277" s="4">
        <v>609</v>
      </c>
      <c r="L277" s="5">
        <v>87</v>
      </c>
    </row>
    <row r="278" spans="1:12" x14ac:dyDescent="0.3">
      <c r="A278" t="s">
        <v>41</v>
      </c>
      <c r="B278" t="s">
        <v>35</v>
      </c>
      <c r="C278" t="s">
        <v>19</v>
      </c>
      <c r="D278" s="4">
        <v>609</v>
      </c>
      <c r="E278" s="5">
        <v>99</v>
      </c>
      <c r="H278" t="s">
        <v>41</v>
      </c>
      <c r="I278" t="s">
        <v>35</v>
      </c>
      <c r="J278" t="s">
        <v>19</v>
      </c>
      <c r="K278" s="4">
        <v>609</v>
      </c>
      <c r="L278" s="5">
        <v>99</v>
      </c>
    </row>
    <row r="279" spans="1:12" x14ac:dyDescent="0.3">
      <c r="A279" t="s">
        <v>10</v>
      </c>
      <c r="B279" t="s">
        <v>35</v>
      </c>
      <c r="C279" t="s">
        <v>21</v>
      </c>
      <c r="D279" s="4">
        <v>567</v>
      </c>
      <c r="E279" s="5">
        <v>228</v>
      </c>
      <c r="H279" t="s">
        <v>10</v>
      </c>
      <c r="I279" t="s">
        <v>35</v>
      </c>
      <c r="J279" t="s">
        <v>21</v>
      </c>
      <c r="K279" s="4">
        <v>567</v>
      </c>
      <c r="L279" s="5">
        <v>228</v>
      </c>
    </row>
    <row r="280" spans="1:12" x14ac:dyDescent="0.3">
      <c r="A280" t="s">
        <v>6</v>
      </c>
      <c r="B280" t="s">
        <v>37</v>
      </c>
      <c r="C280" t="s">
        <v>30</v>
      </c>
      <c r="D280" s="4">
        <v>560</v>
      </c>
      <c r="E280" s="5">
        <v>81</v>
      </c>
      <c r="H280" t="s">
        <v>6</v>
      </c>
      <c r="I280" t="s">
        <v>37</v>
      </c>
      <c r="J280" t="s">
        <v>30</v>
      </c>
      <c r="K280" s="4">
        <v>560</v>
      </c>
      <c r="L280" s="5">
        <v>81</v>
      </c>
    </row>
    <row r="281" spans="1:12" x14ac:dyDescent="0.3">
      <c r="A281" t="s">
        <v>2</v>
      </c>
      <c r="B281" t="s">
        <v>35</v>
      </c>
      <c r="C281" t="s">
        <v>19</v>
      </c>
      <c r="D281" s="4">
        <v>553</v>
      </c>
      <c r="E281" s="5">
        <v>15</v>
      </c>
      <c r="H281" t="s">
        <v>2</v>
      </c>
      <c r="I281" t="s">
        <v>35</v>
      </c>
      <c r="J281" t="s">
        <v>19</v>
      </c>
      <c r="K281" s="4">
        <v>553</v>
      </c>
      <c r="L281" s="5">
        <v>15</v>
      </c>
    </row>
    <row r="282" spans="1:12" x14ac:dyDescent="0.3">
      <c r="A282" t="s">
        <v>6</v>
      </c>
      <c r="B282" t="s">
        <v>34</v>
      </c>
      <c r="C282" t="s">
        <v>4</v>
      </c>
      <c r="D282" s="4">
        <v>525</v>
      </c>
      <c r="E282" s="5">
        <v>48</v>
      </c>
      <c r="H282" t="s">
        <v>6</v>
      </c>
      <c r="I282" t="s">
        <v>34</v>
      </c>
      <c r="J282" t="s">
        <v>4</v>
      </c>
      <c r="K282" s="4">
        <v>525</v>
      </c>
      <c r="L282" s="5">
        <v>48</v>
      </c>
    </row>
    <row r="283" spans="1:12" x14ac:dyDescent="0.3">
      <c r="A283" t="s">
        <v>5</v>
      </c>
      <c r="B283" t="s">
        <v>37</v>
      </c>
      <c r="C283" t="s">
        <v>22</v>
      </c>
      <c r="D283" s="4">
        <v>518</v>
      </c>
      <c r="E283" s="5">
        <v>75</v>
      </c>
      <c r="H283" t="s">
        <v>5</v>
      </c>
      <c r="I283" t="s">
        <v>37</v>
      </c>
      <c r="J283" t="s">
        <v>22</v>
      </c>
      <c r="K283" s="4">
        <v>518</v>
      </c>
      <c r="L283" s="5">
        <v>75</v>
      </c>
    </row>
    <row r="284" spans="1:12" x14ac:dyDescent="0.3">
      <c r="A284" t="s">
        <v>6</v>
      </c>
      <c r="B284" t="s">
        <v>36</v>
      </c>
      <c r="C284" t="s">
        <v>21</v>
      </c>
      <c r="D284" s="4">
        <v>497</v>
      </c>
      <c r="E284" s="5">
        <v>63</v>
      </c>
      <c r="H284" t="s">
        <v>6</v>
      </c>
      <c r="I284" t="s">
        <v>36</v>
      </c>
      <c r="J284" t="s">
        <v>21</v>
      </c>
      <c r="K284" s="4">
        <v>497</v>
      </c>
      <c r="L284" s="5">
        <v>63</v>
      </c>
    </row>
    <row r="285" spans="1:12" x14ac:dyDescent="0.3">
      <c r="A285" t="s">
        <v>5</v>
      </c>
      <c r="B285" t="s">
        <v>35</v>
      </c>
      <c r="C285" t="s">
        <v>22</v>
      </c>
      <c r="D285" s="4">
        <v>490</v>
      </c>
      <c r="E285" s="5">
        <v>84</v>
      </c>
      <c r="H285" t="s">
        <v>5</v>
      </c>
      <c r="I285" t="s">
        <v>35</v>
      </c>
      <c r="J285" t="s">
        <v>22</v>
      </c>
      <c r="K285" s="4">
        <v>490</v>
      </c>
      <c r="L285" s="5">
        <v>84</v>
      </c>
    </row>
    <row r="286" spans="1:12" x14ac:dyDescent="0.3">
      <c r="A286" t="s">
        <v>6</v>
      </c>
      <c r="B286" t="s">
        <v>38</v>
      </c>
      <c r="C286" t="s">
        <v>25</v>
      </c>
      <c r="D286" s="4">
        <v>469</v>
      </c>
      <c r="E286" s="5">
        <v>75</v>
      </c>
      <c r="H286" t="s">
        <v>6</v>
      </c>
      <c r="I286" t="s">
        <v>38</v>
      </c>
      <c r="J286" t="s">
        <v>25</v>
      </c>
      <c r="K286" s="4">
        <v>469</v>
      </c>
      <c r="L286" s="5">
        <v>75</v>
      </c>
    </row>
    <row r="287" spans="1:12" x14ac:dyDescent="0.3">
      <c r="A287" t="s">
        <v>8</v>
      </c>
      <c r="B287" t="s">
        <v>37</v>
      </c>
      <c r="C287" t="s">
        <v>21</v>
      </c>
      <c r="D287" s="4">
        <v>434</v>
      </c>
      <c r="E287" s="5">
        <v>87</v>
      </c>
      <c r="H287" t="s">
        <v>8</v>
      </c>
      <c r="I287" t="s">
        <v>37</v>
      </c>
      <c r="J287" t="s">
        <v>21</v>
      </c>
      <c r="K287" s="4">
        <v>434</v>
      </c>
      <c r="L287" s="5">
        <v>87</v>
      </c>
    </row>
    <row r="288" spans="1:12" x14ac:dyDescent="0.3">
      <c r="A288" t="s">
        <v>5</v>
      </c>
      <c r="B288" t="s">
        <v>39</v>
      </c>
      <c r="C288" t="s">
        <v>18</v>
      </c>
      <c r="D288" s="4">
        <v>385</v>
      </c>
      <c r="E288" s="5">
        <v>249</v>
      </c>
      <c r="H288" t="s">
        <v>5</v>
      </c>
      <c r="I288" t="s">
        <v>39</v>
      </c>
      <c r="J288" t="s">
        <v>18</v>
      </c>
      <c r="K288" s="4">
        <v>385</v>
      </c>
      <c r="L288" s="5">
        <v>249</v>
      </c>
    </row>
    <row r="289" spans="1:12" x14ac:dyDescent="0.3">
      <c r="A289" t="s">
        <v>8</v>
      </c>
      <c r="B289" t="s">
        <v>35</v>
      </c>
      <c r="C289" t="s">
        <v>33</v>
      </c>
      <c r="D289" s="4">
        <v>357</v>
      </c>
      <c r="E289" s="5">
        <v>126</v>
      </c>
      <c r="H289" t="s">
        <v>8</v>
      </c>
      <c r="I289" t="s">
        <v>35</v>
      </c>
      <c r="J289" t="s">
        <v>33</v>
      </c>
      <c r="K289" s="4">
        <v>357</v>
      </c>
      <c r="L289" s="5">
        <v>126</v>
      </c>
    </row>
    <row r="290" spans="1:12" x14ac:dyDescent="0.3">
      <c r="A290" t="s">
        <v>41</v>
      </c>
      <c r="B290" t="s">
        <v>34</v>
      </c>
      <c r="C290" t="s">
        <v>22</v>
      </c>
      <c r="D290" s="4">
        <v>336</v>
      </c>
      <c r="E290" s="5">
        <v>144</v>
      </c>
      <c r="H290" t="s">
        <v>41</v>
      </c>
      <c r="I290" t="s">
        <v>34</v>
      </c>
      <c r="J290" t="s">
        <v>22</v>
      </c>
      <c r="K290" s="4">
        <v>336</v>
      </c>
      <c r="L290" s="5">
        <v>144</v>
      </c>
    </row>
    <row r="291" spans="1:12" x14ac:dyDescent="0.3">
      <c r="A291" t="s">
        <v>7</v>
      </c>
      <c r="B291" t="s">
        <v>36</v>
      </c>
      <c r="C291" t="s">
        <v>32</v>
      </c>
      <c r="D291" s="4">
        <v>280</v>
      </c>
      <c r="E291" s="5">
        <v>87</v>
      </c>
      <c r="H291" t="s">
        <v>7</v>
      </c>
      <c r="I291" t="s">
        <v>36</v>
      </c>
      <c r="J291" t="s">
        <v>32</v>
      </c>
      <c r="K291" s="4">
        <v>280</v>
      </c>
      <c r="L291" s="5">
        <v>87</v>
      </c>
    </row>
    <row r="292" spans="1:12" x14ac:dyDescent="0.3">
      <c r="A292" t="s">
        <v>9</v>
      </c>
      <c r="B292" t="s">
        <v>37</v>
      </c>
      <c r="C292" t="s">
        <v>4</v>
      </c>
      <c r="D292" s="4">
        <v>259</v>
      </c>
      <c r="E292" s="5">
        <v>207</v>
      </c>
      <c r="H292" t="s">
        <v>9</v>
      </c>
      <c r="I292" t="s">
        <v>37</v>
      </c>
      <c r="J292" t="s">
        <v>4</v>
      </c>
      <c r="K292" s="4">
        <v>259</v>
      </c>
      <c r="L292" s="5">
        <v>207</v>
      </c>
    </row>
    <row r="293" spans="1:12" x14ac:dyDescent="0.3">
      <c r="A293" t="s">
        <v>2</v>
      </c>
      <c r="B293" t="s">
        <v>34</v>
      </c>
      <c r="C293" t="s">
        <v>13</v>
      </c>
      <c r="D293" s="4">
        <v>252</v>
      </c>
      <c r="E293" s="5">
        <v>54</v>
      </c>
      <c r="H293" t="s">
        <v>2</v>
      </c>
      <c r="I293" t="s">
        <v>34</v>
      </c>
      <c r="J293" t="s">
        <v>13</v>
      </c>
      <c r="K293" s="4">
        <v>252</v>
      </c>
      <c r="L293" s="5">
        <v>54</v>
      </c>
    </row>
    <row r="294" spans="1:12" x14ac:dyDescent="0.3">
      <c r="A294" t="s">
        <v>10</v>
      </c>
      <c r="B294" t="s">
        <v>37</v>
      </c>
      <c r="C294" t="s">
        <v>21</v>
      </c>
      <c r="D294" s="4">
        <v>245</v>
      </c>
      <c r="E294" s="5">
        <v>288</v>
      </c>
      <c r="H294" t="s">
        <v>10</v>
      </c>
      <c r="I294" t="s">
        <v>37</v>
      </c>
      <c r="J294" t="s">
        <v>21</v>
      </c>
      <c r="K294" s="4">
        <v>245</v>
      </c>
      <c r="L294" s="5">
        <v>288</v>
      </c>
    </row>
    <row r="295" spans="1:12" x14ac:dyDescent="0.3">
      <c r="A295" t="s">
        <v>2</v>
      </c>
      <c r="B295" t="s">
        <v>37</v>
      </c>
      <c r="C295" t="s">
        <v>19</v>
      </c>
      <c r="D295" s="4">
        <v>238</v>
      </c>
      <c r="E295" s="5">
        <v>18</v>
      </c>
      <c r="H295" t="s">
        <v>2</v>
      </c>
      <c r="I295" t="s">
        <v>37</v>
      </c>
      <c r="J295" t="s">
        <v>19</v>
      </c>
      <c r="K295" s="4">
        <v>238</v>
      </c>
      <c r="L295" s="5">
        <v>18</v>
      </c>
    </row>
    <row r="296" spans="1:12" x14ac:dyDescent="0.3">
      <c r="A296" t="s">
        <v>40</v>
      </c>
      <c r="B296" t="s">
        <v>36</v>
      </c>
      <c r="C296" t="s">
        <v>4</v>
      </c>
      <c r="D296" s="4">
        <v>217</v>
      </c>
      <c r="E296" s="5">
        <v>36</v>
      </c>
      <c r="H296" t="s">
        <v>40</v>
      </c>
      <c r="I296" t="s">
        <v>36</v>
      </c>
      <c r="J296" t="s">
        <v>4</v>
      </c>
      <c r="K296" s="4">
        <v>217</v>
      </c>
      <c r="L296" s="5">
        <v>36</v>
      </c>
    </row>
    <row r="297" spans="1:12" x14ac:dyDescent="0.3">
      <c r="A297" t="s">
        <v>2</v>
      </c>
      <c r="B297" t="s">
        <v>36</v>
      </c>
      <c r="C297" t="s">
        <v>17</v>
      </c>
      <c r="D297" s="4">
        <v>189</v>
      </c>
      <c r="E297" s="5">
        <v>48</v>
      </c>
      <c r="H297" t="s">
        <v>2</v>
      </c>
      <c r="I297" t="s">
        <v>36</v>
      </c>
      <c r="J297" t="s">
        <v>17</v>
      </c>
      <c r="K297" s="4">
        <v>189</v>
      </c>
      <c r="L297" s="5">
        <v>48</v>
      </c>
    </row>
    <row r="298" spans="1:12" x14ac:dyDescent="0.3">
      <c r="A298" t="s">
        <v>5</v>
      </c>
      <c r="B298" t="s">
        <v>37</v>
      </c>
      <c r="C298" t="s">
        <v>31</v>
      </c>
      <c r="D298" s="4">
        <v>182</v>
      </c>
      <c r="E298" s="5">
        <v>48</v>
      </c>
      <c r="H298" t="s">
        <v>5</v>
      </c>
      <c r="I298" t="s">
        <v>37</v>
      </c>
      <c r="J298" t="s">
        <v>31</v>
      </c>
      <c r="K298" s="4">
        <v>182</v>
      </c>
      <c r="L298" s="5">
        <v>48</v>
      </c>
    </row>
    <row r="299" spans="1:12" x14ac:dyDescent="0.3">
      <c r="A299" t="s">
        <v>8</v>
      </c>
      <c r="B299" t="s">
        <v>38</v>
      </c>
      <c r="C299" t="s">
        <v>22</v>
      </c>
      <c r="D299" s="4">
        <v>168</v>
      </c>
      <c r="E299" s="5">
        <v>84</v>
      </c>
      <c r="H299" t="s">
        <v>8</v>
      </c>
      <c r="I299" t="s">
        <v>38</v>
      </c>
      <c r="J299" t="s">
        <v>22</v>
      </c>
      <c r="K299" s="4">
        <v>168</v>
      </c>
      <c r="L299" s="5">
        <v>84</v>
      </c>
    </row>
    <row r="300" spans="1:12" x14ac:dyDescent="0.3">
      <c r="A300" t="s">
        <v>41</v>
      </c>
      <c r="B300" t="s">
        <v>38</v>
      </c>
      <c r="C300" t="s">
        <v>25</v>
      </c>
      <c r="D300" s="4">
        <v>154</v>
      </c>
      <c r="E300" s="5">
        <v>21</v>
      </c>
      <c r="H300" t="s">
        <v>41</v>
      </c>
      <c r="I300" t="s">
        <v>38</v>
      </c>
      <c r="J300" t="s">
        <v>25</v>
      </c>
      <c r="K300" s="4">
        <v>154</v>
      </c>
      <c r="L300" s="5">
        <v>21</v>
      </c>
    </row>
    <row r="301" spans="1:12" x14ac:dyDescent="0.3">
      <c r="A301" t="s">
        <v>9</v>
      </c>
      <c r="B301" t="s">
        <v>35</v>
      </c>
      <c r="C301" t="s">
        <v>26</v>
      </c>
      <c r="D301" s="4">
        <v>98</v>
      </c>
      <c r="E301" s="5">
        <v>159</v>
      </c>
      <c r="H301" t="s">
        <v>9</v>
      </c>
      <c r="I301" t="s">
        <v>35</v>
      </c>
      <c r="J301" t="s">
        <v>26</v>
      </c>
      <c r="K301" s="4">
        <v>98</v>
      </c>
      <c r="L301" s="5">
        <v>159</v>
      </c>
    </row>
    <row r="302" spans="1:12" x14ac:dyDescent="0.3">
      <c r="A302" t="s">
        <v>41</v>
      </c>
      <c r="B302" t="s">
        <v>36</v>
      </c>
      <c r="C302" t="s">
        <v>26</v>
      </c>
      <c r="D302" s="4">
        <v>98</v>
      </c>
      <c r="E302" s="5">
        <v>204</v>
      </c>
      <c r="H302" t="s">
        <v>41</v>
      </c>
      <c r="I302" t="s">
        <v>36</v>
      </c>
      <c r="J302" t="s">
        <v>26</v>
      </c>
      <c r="K302" s="4">
        <v>98</v>
      </c>
      <c r="L302" s="5">
        <v>204</v>
      </c>
    </row>
    <row r="303" spans="1:12" x14ac:dyDescent="0.3">
      <c r="A303" t="s">
        <v>10</v>
      </c>
      <c r="B303" t="s">
        <v>38</v>
      </c>
      <c r="C303" t="s">
        <v>13</v>
      </c>
      <c r="D303" s="4">
        <v>63</v>
      </c>
      <c r="E303" s="5">
        <v>123</v>
      </c>
      <c r="H303" t="s">
        <v>10</v>
      </c>
      <c r="I303" t="s">
        <v>38</v>
      </c>
      <c r="J303" t="s">
        <v>13</v>
      </c>
      <c r="K303" s="4">
        <v>63</v>
      </c>
      <c r="L303" s="5">
        <v>123</v>
      </c>
    </row>
    <row r="304" spans="1:12" x14ac:dyDescent="0.3">
      <c r="A304" t="s">
        <v>2</v>
      </c>
      <c r="B304" t="s">
        <v>38</v>
      </c>
      <c r="C304" t="s">
        <v>13</v>
      </c>
      <c r="D304" s="4">
        <v>56</v>
      </c>
      <c r="E304" s="5">
        <v>51</v>
      </c>
      <c r="H304" t="s">
        <v>2</v>
      </c>
      <c r="I304" t="s">
        <v>38</v>
      </c>
      <c r="J304" t="s">
        <v>13</v>
      </c>
      <c r="K304" s="4">
        <v>56</v>
      </c>
      <c r="L304" s="5">
        <v>51</v>
      </c>
    </row>
    <row r="305" spans="1:12" x14ac:dyDescent="0.3">
      <c r="A305" t="s">
        <v>8</v>
      </c>
      <c r="B305" t="s">
        <v>37</v>
      </c>
      <c r="C305" t="s">
        <v>30</v>
      </c>
      <c r="D305" s="4">
        <v>42</v>
      </c>
      <c r="E305" s="5">
        <v>150</v>
      </c>
      <c r="H305" t="s">
        <v>8</v>
      </c>
      <c r="I305" t="s">
        <v>37</v>
      </c>
      <c r="J305" t="s">
        <v>30</v>
      </c>
      <c r="K305" s="4">
        <v>42</v>
      </c>
      <c r="L305" s="5">
        <v>150</v>
      </c>
    </row>
    <row r="306" spans="1:12" x14ac:dyDescent="0.3">
      <c r="A306" t="s">
        <v>3</v>
      </c>
      <c r="B306" t="s">
        <v>39</v>
      </c>
      <c r="C306" t="s">
        <v>16</v>
      </c>
      <c r="D306" s="4">
        <v>21</v>
      </c>
      <c r="E306" s="5">
        <v>168</v>
      </c>
      <c r="H306" t="s">
        <v>3</v>
      </c>
      <c r="I306" t="s">
        <v>39</v>
      </c>
      <c r="J306" t="s">
        <v>16</v>
      </c>
      <c r="K306" s="4">
        <v>21</v>
      </c>
      <c r="L306" s="5">
        <v>168</v>
      </c>
    </row>
    <row r="307" spans="1:12" x14ac:dyDescent="0.3">
      <c r="A307" t="s">
        <v>40</v>
      </c>
      <c r="B307" t="s">
        <v>39</v>
      </c>
      <c r="C307" t="s">
        <v>29</v>
      </c>
      <c r="D307" s="4">
        <v>0</v>
      </c>
      <c r="E307" s="5">
        <v>135</v>
      </c>
      <c r="H307" t="s">
        <v>40</v>
      </c>
      <c r="I307" t="s">
        <v>39</v>
      </c>
      <c r="J307" t="s">
        <v>29</v>
      </c>
      <c r="K307" s="4">
        <v>0</v>
      </c>
      <c r="L307" s="5">
        <v>135</v>
      </c>
    </row>
  </sheetData>
  <mergeCells count="2">
    <mergeCell ref="A1:XFD1"/>
    <mergeCell ref="A2:XFD2"/>
  </mergeCells>
  <conditionalFormatting sqref="D8:D307">
    <cfRule type="colorScale" priority="8">
      <colorScale>
        <cfvo type="min"/>
        <cfvo type="percentile" val="50"/>
        <cfvo type="max"/>
        <color rgb="FFF8696B"/>
        <color rgb="FFFFEB84"/>
        <color rgb="FF63BE7B"/>
      </colorScale>
    </cfRule>
  </conditionalFormatting>
  <conditionalFormatting sqref="E8:E307">
    <cfRule type="dataBar" priority="7">
      <dataBar>
        <cfvo type="min"/>
        <cfvo type="max"/>
        <color rgb="FFD6007B"/>
      </dataBar>
      <extLst>
        <ext xmlns:x14="http://schemas.microsoft.com/office/spreadsheetml/2009/9/main" uri="{B025F937-C7B1-47D3-B67F-A62EFF666E3E}">
          <x14:id>{58E59581-B19A-4B34-9EEB-2726A4032C0E}</x14:id>
        </ext>
      </extLst>
    </cfRule>
  </conditionalFormatting>
  <conditionalFormatting sqref="K8:K307">
    <cfRule type="top10" dxfId="0" priority="1" rank="10"/>
  </conditionalFormatting>
  <hyperlinks>
    <hyperlink ref="R5" location="'1'!A1" display="Quick statistics" xr:uid="{E4F1749B-B040-4BB0-9D38-CABEC9BE6884}"/>
    <hyperlink ref="Q5" location="'1'!A1" display="'1'!A1" xr:uid="{B3228F42-553F-4F8D-845D-03547429F84C}"/>
    <hyperlink ref="R6" location="'2'!A1" display="Exploratory Data Analysis (EDA) with CF" xr:uid="{E81A412C-17B0-4BF2-ACF0-ADFDA71BFB06}"/>
    <hyperlink ref="Q6" location="'2'!A1" display="'2'!A1" xr:uid="{F5C5C0D1-FF2D-4B44-80C3-F539F92802B8}"/>
    <hyperlink ref="R7" location="'3'!A1" display="Sales by country (with formulas)" xr:uid="{62001636-D903-4BAD-B365-68F69F78EEC7}"/>
    <hyperlink ref="Q7" location="'3'!A1" display="'3'!A1" xr:uid="{5601B6CB-8FDE-4011-89FF-3AA18C9A5D76}"/>
    <hyperlink ref="R8" location="'4'!A1" display="Sales by country (with pivots)" xr:uid="{C2C47228-6440-46FD-B253-2238231DCC4D}"/>
    <hyperlink ref="Q8" location="'4'!A1" display="'4'!A1" xr:uid="{C68BFCB2-A183-4130-9E4D-617AA3EDC7D3}"/>
    <hyperlink ref="R9" location="'5'!A1" display="Top 5 products by $ per unit" xr:uid="{6C287D2F-FF51-4E4E-B7E2-AEADEDEDD951}"/>
    <hyperlink ref="Q9" location="'5'!A1" display="'5'!A1" xr:uid="{AEF730FA-AB8C-4625-967A-2AC953380441}"/>
    <hyperlink ref="R10" location="'6'!A1" display="Are there any anomalies in the data?" xr:uid="{8CB76BC1-AED8-455B-A4E4-F26B0701F13F}"/>
    <hyperlink ref="Q10" location="'6'!A1" display="'6'!A1" xr:uid="{AC7E36F2-F1BF-4502-9C3D-4F296F806B19}"/>
    <hyperlink ref="R11" location="'7'!A1" display="Best Sales person by country" xr:uid="{DF21909C-FB37-45CF-ADCA-D037BCE6AFFF}"/>
    <hyperlink ref="Q11" location="'7'!A1" display="'7'!A1" xr:uid="{5775D988-9AC3-4D31-9343-67B4BCC4B02B}"/>
    <hyperlink ref="R12" location="'8'!A1" display="Profits by product (using products table) - See column Y" xr:uid="{2E6710F6-9798-4D75-BD46-B6B184663237}"/>
    <hyperlink ref="Q12" location="'8'!A1" display="'8'!A1" xr:uid="{9C10E37B-6C76-4B56-AB86-8CA6E2969C2E}"/>
    <hyperlink ref="R13" location="'9'!A1" display="Dynamic country-level Sales Report" xr:uid="{547DF332-0763-4DFD-835E-D0FF118E3122}"/>
    <hyperlink ref="Q13" location="'9'!A1" display="'9'!A1" xr:uid="{FD24FD24-EB98-4FC4-BF9E-8D649A5B7968}"/>
    <hyperlink ref="R14" location="'10'!A1" display="Which products to discontinue?" xr:uid="{C3298697-DE87-4174-8783-BA30F62EAC53}"/>
    <hyperlink ref="Q14" location="'10'!A1" display="'10'!A1" xr:uid="{57185A7B-2580-4BB7-A573-8603EC7EC3A4}"/>
  </hyperlinks>
  <pageMargins left="0.7" right="0.7" top="0.75" bottom="0.75" header="0.3" footer="0.3"/>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58E59581-B19A-4B34-9EEB-2726A4032C0E}">
            <x14:dataBar minLength="0" maxLength="100" border="1" negativeBarBorderColorSameAsPositive="0">
              <x14:cfvo type="autoMin"/>
              <x14:cfvo type="autoMax"/>
              <x14:borderColor rgb="FFD6007B"/>
              <x14:negativeFillColor rgb="FFFF0000"/>
              <x14:negativeBorderColor rgb="FFFF0000"/>
              <x14:axisColor rgb="FF000000"/>
            </x14:dataBar>
          </x14:cfRule>
          <xm:sqref>E8:E307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23F-6CDE-4F4B-A533-2C9F175E6D3B}">
  <dimension ref="A1:O14"/>
  <sheetViews>
    <sheetView workbookViewId="0">
      <selection activeCell="N4" sqref="N4:O14"/>
    </sheetView>
  </sheetViews>
  <sheetFormatPr defaultRowHeight="14.4" x14ac:dyDescent="0.3"/>
  <cols>
    <col min="2" max="2" width="17.77734375" bestFit="1" customWidth="1"/>
    <col min="3" max="5" width="12.44140625" bestFit="1" customWidth="1"/>
    <col min="14" max="14" width="9.33203125" bestFit="1" customWidth="1"/>
    <col min="15" max="15" width="46.5546875" bestFit="1" customWidth="1"/>
  </cols>
  <sheetData>
    <row r="1" spans="1:15" s="43" customFormat="1" ht="73.2" x14ac:dyDescent="0.3">
      <c r="A1" s="43" t="s">
        <v>76</v>
      </c>
    </row>
    <row r="2" spans="1:15" s="44" customFormat="1" ht="25.8" x14ac:dyDescent="0.5">
      <c r="A2" s="44" t="s">
        <v>62</v>
      </c>
      <c r="B2" s="45"/>
      <c r="C2" s="45"/>
      <c r="D2" s="45"/>
      <c r="E2" s="45"/>
      <c r="F2" s="45"/>
      <c r="G2" s="45"/>
      <c r="H2" s="45"/>
      <c r="I2" s="45"/>
      <c r="J2" s="45"/>
      <c r="K2" s="45"/>
      <c r="L2" s="45"/>
    </row>
    <row r="4" spans="1:15" x14ac:dyDescent="0.3">
      <c r="N4" s="6" t="s">
        <v>43</v>
      </c>
      <c r="O4" s="2"/>
    </row>
    <row r="5" spans="1:15" x14ac:dyDescent="0.3">
      <c r="N5" s="25">
        <v>1</v>
      </c>
      <c r="O5" s="25" t="s">
        <v>44</v>
      </c>
    </row>
    <row r="6" spans="1:15" x14ac:dyDescent="0.3">
      <c r="B6" s="19" t="s">
        <v>71</v>
      </c>
      <c r="C6" t="s">
        <v>77</v>
      </c>
      <c r="N6" s="25">
        <v>2</v>
      </c>
      <c r="O6" s="25" t="s">
        <v>53</v>
      </c>
    </row>
    <row r="7" spans="1:15" x14ac:dyDescent="0.3">
      <c r="B7" s="20" t="s">
        <v>15</v>
      </c>
      <c r="C7" s="24">
        <v>44.990867579908674</v>
      </c>
      <c r="N7" s="25">
        <v>3</v>
      </c>
      <c r="O7" s="25" t="s">
        <v>45</v>
      </c>
    </row>
    <row r="8" spans="1:15" x14ac:dyDescent="0.3">
      <c r="B8" s="20" t="s">
        <v>33</v>
      </c>
      <c r="C8" s="24">
        <v>37.303128371089535</v>
      </c>
      <c r="N8" s="25">
        <v>4</v>
      </c>
      <c r="O8" s="25" t="s">
        <v>46</v>
      </c>
    </row>
    <row r="9" spans="1:15" x14ac:dyDescent="0.3">
      <c r="B9" s="20" t="s">
        <v>24</v>
      </c>
      <c r="C9" s="24">
        <v>33.88697318007663</v>
      </c>
      <c r="N9" s="25">
        <v>5</v>
      </c>
      <c r="O9" s="25" t="s">
        <v>54</v>
      </c>
    </row>
    <row r="10" spans="1:15" x14ac:dyDescent="0.3">
      <c r="B10" s="20" t="s">
        <v>26</v>
      </c>
      <c r="C10" s="24">
        <v>32.807189542483663</v>
      </c>
      <c r="N10" s="25">
        <v>6</v>
      </c>
      <c r="O10" s="25" t="s">
        <v>55</v>
      </c>
    </row>
    <row r="11" spans="1:15" x14ac:dyDescent="0.3">
      <c r="B11" s="20" t="s">
        <v>22</v>
      </c>
      <c r="C11" s="24">
        <v>32.301656920077974</v>
      </c>
      <c r="N11" s="25">
        <v>7</v>
      </c>
      <c r="O11" s="25" t="s">
        <v>49</v>
      </c>
    </row>
    <row r="12" spans="1:15" x14ac:dyDescent="0.3">
      <c r="N12" s="25">
        <v>8</v>
      </c>
      <c r="O12" s="25" t="s">
        <v>52</v>
      </c>
    </row>
    <row r="13" spans="1:15" x14ac:dyDescent="0.3">
      <c r="N13" s="25">
        <v>9</v>
      </c>
      <c r="O13" s="25" t="s">
        <v>47</v>
      </c>
    </row>
    <row r="14" spans="1:15" x14ac:dyDescent="0.3">
      <c r="N14" s="25">
        <v>10</v>
      </c>
      <c r="O14" s="25" t="s">
        <v>48</v>
      </c>
    </row>
  </sheetData>
  <mergeCells count="2">
    <mergeCell ref="A1:XFD1"/>
    <mergeCell ref="A2:XFD2"/>
  </mergeCells>
  <hyperlinks>
    <hyperlink ref="O5" location="'1'!A1" display="Quick statistics" xr:uid="{C6A06FBB-6A0C-41AD-A725-C56A6333CFE0}"/>
    <hyperlink ref="N5" location="'1'!A1" display="'1'!A1" xr:uid="{08C23905-4B7A-4C48-A39A-A01D3913BB7D}"/>
    <hyperlink ref="O6" location="'2'!A1" display="Exploratory Data Analysis (EDA) with CF" xr:uid="{6ECDD1F0-DFDF-495B-9760-17B55D1978DD}"/>
    <hyperlink ref="N6" location="'2'!A1" display="'2'!A1" xr:uid="{3FB90028-B95C-4474-9FB0-70A171BD8822}"/>
    <hyperlink ref="O7" location="'3'!A1" display="Sales by country (with formulas)" xr:uid="{610CB6A8-1600-43E9-9C4C-CD23C949C9CD}"/>
    <hyperlink ref="N7" location="'3'!A1" display="'3'!A1" xr:uid="{A6F0C19D-173C-4E8B-8184-64EC95960CC3}"/>
    <hyperlink ref="O8" location="'4'!A1" display="Sales by country (with pivots)" xr:uid="{1E5AB18A-40FC-42A5-A1A2-63E1A97F8F32}"/>
    <hyperlink ref="N8" location="'4'!A1" display="'4'!A1" xr:uid="{3B60FE5B-D4C7-4ED8-9DDC-0F047FF5975D}"/>
    <hyperlink ref="O9" location="'5'!A1" display="Top 5 products by $ per unit" xr:uid="{375DBB58-8FBB-43E4-B2B8-436D9A384088}"/>
    <hyperlink ref="N9" location="'5'!A1" display="'5'!A1" xr:uid="{D79EBA02-4BC2-49B0-BCE7-E6CB3D69E378}"/>
    <hyperlink ref="O10" location="'6'!A1" display="Are there any anomalies in the data?" xr:uid="{5C55BB82-8FA1-4B76-AE4B-1798D3576C75}"/>
    <hyperlink ref="N10" location="'6'!A1" display="'6'!A1" xr:uid="{49D64C89-8773-4950-8352-AE99DF751522}"/>
    <hyperlink ref="O11" location="'7'!A1" display="Best Sales person by country" xr:uid="{FC4426EF-94AA-4BAD-99B8-01C6D19FAD43}"/>
    <hyperlink ref="N11" location="'7'!A1" display="'7'!A1" xr:uid="{8B622889-FC90-4BFB-BF76-64249F0E9E2E}"/>
    <hyperlink ref="O12" location="'8'!A1" display="Profits by product (using products table) - See column Y" xr:uid="{A4A0D49A-1182-4746-9267-4374AC729018}"/>
    <hyperlink ref="N12" location="'8'!A1" display="'8'!A1" xr:uid="{18CECF69-2C24-41FB-BCD2-18AEF12F9AC3}"/>
    <hyperlink ref="O13" location="'9'!A1" display="Dynamic country-level Sales Report" xr:uid="{497D9AFC-991D-4DC4-AF3C-87C5E4F83AED}"/>
    <hyperlink ref="N13" location="'9'!A1" display="'9'!A1" xr:uid="{85A9ACDC-8D7E-4CDC-8952-9D69992E6F87}"/>
    <hyperlink ref="O14" location="'10'!A1" display="Which products to discontinue?" xr:uid="{7BF204A5-12EF-40BB-AC94-0887BAE8EDBF}"/>
    <hyperlink ref="N14" location="'10'!A1" display="'10'!A1" xr:uid="{71F25A66-1E73-4BF6-9897-95BA4A701857}"/>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8CB12-CB35-4D2F-B078-52F95BA2591A}">
  <dimension ref="A1:S14"/>
  <sheetViews>
    <sheetView showGridLines="0" workbookViewId="0">
      <selection activeCell="R4" sqref="R4:S14"/>
    </sheetView>
  </sheetViews>
  <sheetFormatPr defaultRowHeight="14.4" x14ac:dyDescent="0.3"/>
  <cols>
    <col min="2" max="2" width="11.5546875" bestFit="1" customWidth="1"/>
    <col min="3" max="3" width="11.88671875" bestFit="1" customWidth="1"/>
    <col min="4" max="4" width="9.33203125" bestFit="1" customWidth="1"/>
    <col min="9" max="9" width="11.5546875" bestFit="1" customWidth="1"/>
    <col min="10" max="11" width="9.33203125" bestFit="1" customWidth="1"/>
    <col min="18" max="18" width="9.33203125" bestFit="1" customWidth="1"/>
    <col min="19" max="19" width="46.5546875" bestFit="1" customWidth="1"/>
  </cols>
  <sheetData>
    <row r="1" spans="1:19" s="43" customFormat="1" ht="73.2" x14ac:dyDescent="0.3">
      <c r="A1" s="43" t="s">
        <v>69</v>
      </c>
    </row>
    <row r="2" spans="1:19" s="44" customFormat="1" ht="25.8" x14ac:dyDescent="0.5">
      <c r="A2" s="44" t="s">
        <v>62</v>
      </c>
      <c r="B2" s="45"/>
      <c r="C2" s="45"/>
      <c r="D2" s="45"/>
      <c r="E2" s="45"/>
      <c r="F2" s="45"/>
      <c r="G2" s="45"/>
      <c r="H2" s="45"/>
      <c r="I2" s="45"/>
      <c r="J2" s="45"/>
      <c r="K2" s="45"/>
      <c r="L2" s="45"/>
    </row>
    <row r="4" spans="1:19" x14ac:dyDescent="0.3">
      <c r="R4" s="6" t="s">
        <v>43</v>
      </c>
      <c r="S4" s="2"/>
    </row>
    <row r="5" spans="1:19" x14ac:dyDescent="0.3">
      <c r="R5" s="25">
        <v>1</v>
      </c>
      <c r="S5" s="25" t="s">
        <v>44</v>
      </c>
    </row>
    <row r="6" spans="1:19" x14ac:dyDescent="0.3">
      <c r="B6" s="17" t="s">
        <v>68</v>
      </c>
      <c r="C6" s="18" t="s">
        <v>1</v>
      </c>
      <c r="D6" s="18"/>
      <c r="E6" s="18" t="s">
        <v>50</v>
      </c>
      <c r="J6" t="s">
        <v>68</v>
      </c>
      <c r="K6" t="s">
        <v>1</v>
      </c>
      <c r="L6" t="s">
        <v>50</v>
      </c>
      <c r="R6" s="25">
        <v>2</v>
      </c>
      <c r="S6" s="25" t="s">
        <v>53</v>
      </c>
    </row>
    <row r="7" spans="1:19" x14ac:dyDescent="0.3">
      <c r="B7" t="s">
        <v>34</v>
      </c>
      <c r="C7" s="15">
        <f>SUMIFS(Data[Amount],Data[Geography],B7)</f>
        <v>252469</v>
      </c>
      <c r="D7" s="15">
        <v>252469</v>
      </c>
      <c r="E7" s="16">
        <f>SUMIFS(Data[Units],Data[Geography],$B7)</f>
        <v>8760</v>
      </c>
      <c r="F7" s="5"/>
      <c r="J7" t="s">
        <v>34</v>
      </c>
      <c r="K7" s="15">
        <f>SUMIFS(Data[Amount],Data[Geography],J7)</f>
        <v>252469</v>
      </c>
      <c r="L7" s="5">
        <f>SUMIFS(Data[Units],Data[Geography],$B7)</f>
        <v>8760</v>
      </c>
      <c r="R7" s="25">
        <v>3</v>
      </c>
      <c r="S7" s="25" t="s">
        <v>45</v>
      </c>
    </row>
    <row r="8" spans="1:19" x14ac:dyDescent="0.3">
      <c r="B8" t="s">
        <v>36</v>
      </c>
      <c r="C8" s="15">
        <f>SUMIFS(Data[Amount],Data[Geography],B8)</f>
        <v>237944</v>
      </c>
      <c r="D8" s="15">
        <v>237944</v>
      </c>
      <c r="E8" s="16">
        <f>SUMIFS(Data[Units],Data[Geography],$B8)</f>
        <v>7302</v>
      </c>
      <c r="F8" s="5"/>
      <c r="J8" t="s">
        <v>36</v>
      </c>
      <c r="K8" s="15">
        <f>SUMIFS(Data[Amount],Data[Geography],J8)</f>
        <v>237944</v>
      </c>
      <c r="L8" s="5">
        <f>SUMIFS(Data[Units],Data[Geography],$B8)</f>
        <v>7302</v>
      </c>
      <c r="R8" s="25">
        <v>4</v>
      </c>
      <c r="S8" s="25" t="s">
        <v>46</v>
      </c>
    </row>
    <row r="9" spans="1:19" x14ac:dyDescent="0.3">
      <c r="B9" t="s">
        <v>37</v>
      </c>
      <c r="C9" s="15">
        <f>SUMIFS(Data[Amount],Data[Geography],B9)</f>
        <v>218813</v>
      </c>
      <c r="D9" s="15">
        <v>218813</v>
      </c>
      <c r="E9" s="16">
        <f>SUMIFS(Data[Units],Data[Geography],$B9)</f>
        <v>7431</v>
      </c>
      <c r="F9" s="5"/>
      <c r="J9" t="s">
        <v>37</v>
      </c>
      <c r="K9" s="15">
        <f>SUMIFS(Data[Amount],Data[Geography],J9)</f>
        <v>218813</v>
      </c>
      <c r="L9" s="5">
        <f>SUMIFS(Data[Units],Data[Geography],$B9)</f>
        <v>7431</v>
      </c>
      <c r="R9" s="25">
        <v>5</v>
      </c>
      <c r="S9" s="25" t="s">
        <v>54</v>
      </c>
    </row>
    <row r="10" spans="1:19" x14ac:dyDescent="0.3">
      <c r="B10" t="s">
        <v>35</v>
      </c>
      <c r="C10" s="15">
        <f>SUMIFS(Data[Amount],Data[Geography],B10)</f>
        <v>189434</v>
      </c>
      <c r="D10" s="15">
        <v>189434</v>
      </c>
      <c r="E10" s="16">
        <f>SUMIFS(Data[Units],Data[Geography],$B10)</f>
        <v>10158</v>
      </c>
      <c r="F10" s="5"/>
      <c r="J10" t="s">
        <v>35</v>
      </c>
      <c r="K10" s="15">
        <f>SUMIFS(Data[Amount],Data[Geography],J10)</f>
        <v>189434</v>
      </c>
      <c r="L10" s="5">
        <f>SUMIFS(Data[Units],Data[Geography],$B10)</f>
        <v>10158</v>
      </c>
      <c r="R10" s="25">
        <v>6</v>
      </c>
      <c r="S10" s="25" t="s">
        <v>55</v>
      </c>
    </row>
    <row r="11" spans="1:19" x14ac:dyDescent="0.3">
      <c r="B11" t="s">
        <v>39</v>
      </c>
      <c r="C11" s="15">
        <f>SUMIFS(Data[Amount],Data[Geography],B11)</f>
        <v>173530</v>
      </c>
      <c r="D11" s="15">
        <v>173530</v>
      </c>
      <c r="E11" s="16">
        <f>SUMIFS(Data[Units],Data[Geography],$B11)</f>
        <v>5745</v>
      </c>
      <c r="F11" s="5"/>
      <c r="J11" t="s">
        <v>39</v>
      </c>
      <c r="K11" s="15">
        <f>SUMIFS(Data[Amount],Data[Geography],J11)</f>
        <v>173530</v>
      </c>
      <c r="L11" s="5">
        <f>SUMIFS(Data[Units],Data[Geography],$B11)</f>
        <v>5745</v>
      </c>
      <c r="R11" s="25">
        <v>7</v>
      </c>
      <c r="S11" s="25" t="s">
        <v>49</v>
      </c>
    </row>
    <row r="12" spans="1:19" x14ac:dyDescent="0.3">
      <c r="B12" t="s">
        <v>38</v>
      </c>
      <c r="C12" s="15">
        <f>SUMIFS(Data[Amount],Data[Geography],B12)</f>
        <v>168679</v>
      </c>
      <c r="D12" s="15">
        <v>168679</v>
      </c>
      <c r="E12" s="16">
        <f>SUMIFS(Data[Units],Data[Geography],$B12)</f>
        <v>6264</v>
      </c>
      <c r="F12" s="5"/>
      <c r="J12" t="s">
        <v>38</v>
      </c>
      <c r="K12" s="15">
        <f>SUMIFS(Data[Amount],Data[Geography],J12)</f>
        <v>168679</v>
      </c>
      <c r="L12" s="5">
        <f>SUMIFS(Data[Units],Data[Geography],$B12)</f>
        <v>6264</v>
      </c>
      <c r="R12" s="25">
        <v>8</v>
      </c>
      <c r="S12" s="25" t="s">
        <v>52</v>
      </c>
    </row>
    <row r="13" spans="1:19" x14ac:dyDescent="0.3">
      <c r="D13" s="9"/>
      <c r="R13" s="25">
        <v>9</v>
      </c>
      <c r="S13" s="25" t="s">
        <v>47</v>
      </c>
    </row>
    <row r="14" spans="1:19" x14ac:dyDescent="0.3">
      <c r="R14" s="25">
        <v>10</v>
      </c>
      <c r="S14" s="25" t="s">
        <v>48</v>
      </c>
    </row>
  </sheetData>
  <mergeCells count="2">
    <mergeCell ref="A1:XFD1"/>
    <mergeCell ref="A2:XFD2"/>
  </mergeCells>
  <conditionalFormatting sqref="D7:D12">
    <cfRule type="dataBar" priority="1">
      <dataBar showValue="0">
        <cfvo type="min"/>
        <cfvo type="max"/>
        <color rgb="FF638EC6"/>
      </dataBar>
      <extLst>
        <ext xmlns:x14="http://schemas.microsoft.com/office/spreadsheetml/2009/9/main" uri="{B025F937-C7B1-47D3-B67F-A62EFF666E3E}">
          <x14:id>{E381DA54-0787-46AF-A464-0CAD3E70E3C3}</x14:id>
        </ext>
      </extLst>
    </cfRule>
    <cfRule type="dataBar" priority="2">
      <dataBar>
        <cfvo type="min"/>
        <cfvo type="max"/>
        <color rgb="FF638EC6"/>
      </dataBar>
      <extLst>
        <ext xmlns:x14="http://schemas.microsoft.com/office/spreadsheetml/2009/9/main" uri="{B025F937-C7B1-47D3-B67F-A62EFF666E3E}">
          <x14:id>{C5E535BD-E197-487F-85A0-0563F7413081}</x14:id>
        </ext>
      </extLst>
    </cfRule>
  </conditionalFormatting>
  <hyperlinks>
    <hyperlink ref="S5" location="'1'!A1" display="Quick statistics" xr:uid="{FC7D5ECA-F4A7-48A3-8E16-2F34E8EC2E28}"/>
    <hyperlink ref="R5" location="'1'!A1" display="'1'!A1" xr:uid="{6C0C0C97-6A4A-4984-AC64-97D1FAAEE0BE}"/>
    <hyperlink ref="S6" location="'2'!A1" display="Exploratory Data Analysis (EDA) with CF" xr:uid="{DD6508CD-BF9D-4FBA-B00F-21DF4C9574F5}"/>
    <hyperlink ref="R6" location="'2'!A1" display="'2'!A1" xr:uid="{B8AD4CD0-0134-48D0-B856-07FF5A85DDF2}"/>
    <hyperlink ref="S7" location="'3'!A1" display="Sales by country (with formulas)" xr:uid="{336B9482-892B-495A-9711-FBB077BCCDBE}"/>
    <hyperlink ref="R7" location="'3'!A1" display="'3'!A1" xr:uid="{6690D7B2-A21B-4317-B607-E968EE103E52}"/>
    <hyperlink ref="S8" location="'4'!A1" display="Sales by country (with pivots)" xr:uid="{750EEEC7-A8B5-4F9F-B8BB-3A78A25699B8}"/>
    <hyperlink ref="R8" location="'4'!A1" display="'4'!A1" xr:uid="{2D1B1218-F34B-42C7-8722-3508A43FCA16}"/>
    <hyperlink ref="S9" location="'5'!A1" display="Top 5 products by $ per unit" xr:uid="{03F5427A-B970-43C4-9CB6-C4E145830981}"/>
    <hyperlink ref="R9" location="'5'!A1" display="'5'!A1" xr:uid="{A2BEE5B5-4DAE-4DD9-9BFF-984730FF3DA8}"/>
    <hyperlink ref="S10" location="'6'!A1" display="Are there any anomalies in the data?" xr:uid="{4D3F8735-96F7-4D4D-A21D-25B44995A7D0}"/>
    <hyperlink ref="R10" location="'6'!A1" display="'6'!A1" xr:uid="{903F0A6C-6721-419B-8716-3892EB6316D7}"/>
    <hyperlink ref="S11" location="'7'!A1" display="Best Sales person by country" xr:uid="{B87DEC55-3D3F-4F5A-9A08-EBE993077D2A}"/>
    <hyperlink ref="R11" location="'7'!A1" display="'7'!A1" xr:uid="{844CC2BA-B23B-4835-B08E-99BDA5E16B7D}"/>
    <hyperlink ref="S12" location="'8'!A1" display="Profits by product (using products table) - See column Y" xr:uid="{257EED46-EAD2-46F2-92F0-F3266180F993}"/>
    <hyperlink ref="R12" location="'8'!A1" display="'8'!A1" xr:uid="{110B9399-CD19-42C6-8474-FEF8020773C0}"/>
    <hyperlink ref="S13" location="'9'!A1" display="Dynamic country-level Sales Report" xr:uid="{41372AAF-B1DB-4050-B966-7D0ABAF9A532}"/>
    <hyperlink ref="R13" location="'9'!A1" display="'9'!A1" xr:uid="{4D747BE4-7978-4F11-B67F-D0D5E68886AA}"/>
    <hyperlink ref="S14" location="'10'!A1" display="Which products to discontinue?" xr:uid="{CB1EB1A2-5783-4837-BCB6-522225BBC49C}"/>
    <hyperlink ref="R14" location="'10'!A1" display="'10'!A1" xr:uid="{344EB826-8174-4616-93F0-CDBB5BE94386}"/>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381DA54-0787-46AF-A464-0CAD3E70E3C3}">
            <x14:dataBar minLength="0" maxLength="100" gradient="0">
              <x14:cfvo type="autoMin"/>
              <x14:cfvo type="autoMax"/>
              <x14:negativeFillColor rgb="FFFF0000"/>
              <x14:axisColor rgb="FF000000"/>
            </x14:dataBar>
          </x14:cfRule>
          <x14:cfRule type="dataBar" id="{C5E535BD-E197-487F-85A0-0563F7413081}">
            <x14:dataBar minLength="0" maxLength="100" border="1" negativeBarBorderColorSameAsPositive="0">
              <x14:cfvo type="autoMin"/>
              <x14:cfvo type="autoMax"/>
              <x14:borderColor rgb="FF638EC6"/>
              <x14:negativeFillColor rgb="FFFF0000"/>
              <x14:negativeBorderColor rgb="FFFF0000"/>
              <x14:axisColor rgb="FF000000"/>
            </x14:dataBar>
          </x14:cfRule>
          <xm:sqref>D7:D12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75C8B-2CE5-4D40-9DC7-4266F120D6B9}">
  <dimension ref="A1:S14"/>
  <sheetViews>
    <sheetView workbookViewId="0">
      <selection activeCell="R4" sqref="R4:S14"/>
    </sheetView>
  </sheetViews>
  <sheetFormatPr defaultRowHeight="14.4" x14ac:dyDescent="0.3"/>
  <cols>
    <col min="4" max="4" width="12.5546875" bestFit="1" customWidth="1"/>
    <col min="5" max="5" width="14.44140625" bestFit="1" customWidth="1"/>
    <col min="6" max="6" width="9.88671875" bestFit="1" customWidth="1"/>
    <col min="7" max="7" width="11.77734375" bestFit="1" customWidth="1"/>
    <col min="18" max="18" width="9.33203125" bestFit="1" customWidth="1"/>
    <col min="19" max="19" width="46.5546875" bestFit="1" customWidth="1"/>
  </cols>
  <sheetData>
    <row r="1" spans="1:19" s="43" customFormat="1" ht="73.2" x14ac:dyDescent="0.3">
      <c r="A1" s="43" t="s">
        <v>70</v>
      </c>
    </row>
    <row r="2" spans="1:19" s="44" customFormat="1" ht="25.8" x14ac:dyDescent="0.5">
      <c r="A2" s="44" t="s">
        <v>62</v>
      </c>
      <c r="B2" s="45"/>
      <c r="C2" s="45"/>
      <c r="D2" s="45"/>
      <c r="E2" s="45"/>
      <c r="F2" s="45"/>
      <c r="G2" s="45"/>
      <c r="H2" s="45"/>
      <c r="I2" s="45"/>
      <c r="J2" s="45"/>
      <c r="K2" s="45"/>
      <c r="L2" s="45"/>
    </row>
    <row r="4" spans="1:19" x14ac:dyDescent="0.3">
      <c r="R4" s="6" t="s">
        <v>43</v>
      </c>
      <c r="S4" s="2"/>
    </row>
    <row r="5" spans="1:19" x14ac:dyDescent="0.3">
      <c r="R5" s="25">
        <v>1</v>
      </c>
      <c r="S5" s="25" t="s">
        <v>44</v>
      </c>
    </row>
    <row r="6" spans="1:19" x14ac:dyDescent="0.3">
      <c r="R6" s="25">
        <v>2</v>
      </c>
      <c r="S6" s="25" t="s">
        <v>53</v>
      </c>
    </row>
    <row r="7" spans="1:19" x14ac:dyDescent="0.3">
      <c r="R7" s="25">
        <v>3</v>
      </c>
      <c r="S7" s="25" t="s">
        <v>45</v>
      </c>
    </row>
    <row r="8" spans="1:19" x14ac:dyDescent="0.3">
      <c r="D8" s="19" t="s">
        <v>71</v>
      </c>
      <c r="E8" t="s">
        <v>73</v>
      </c>
      <c r="F8" t="s">
        <v>75</v>
      </c>
      <c r="G8" t="s">
        <v>74</v>
      </c>
      <c r="R8" s="25">
        <v>4</v>
      </c>
      <c r="S8" s="25" t="s">
        <v>46</v>
      </c>
    </row>
    <row r="9" spans="1:19" x14ac:dyDescent="0.3">
      <c r="D9" s="20" t="s">
        <v>34</v>
      </c>
      <c r="E9" s="15">
        <v>252469</v>
      </c>
      <c r="F9" s="21">
        <v>252469</v>
      </c>
      <c r="G9">
        <v>8760</v>
      </c>
      <c r="R9" s="25">
        <v>5</v>
      </c>
      <c r="S9" s="25" t="s">
        <v>54</v>
      </c>
    </row>
    <row r="10" spans="1:19" x14ac:dyDescent="0.3">
      <c r="D10" s="20" t="s">
        <v>36</v>
      </c>
      <c r="E10" s="15">
        <v>237944</v>
      </c>
      <c r="F10" s="21">
        <v>237944</v>
      </c>
      <c r="G10">
        <v>7302</v>
      </c>
      <c r="R10" s="25">
        <v>6</v>
      </c>
      <c r="S10" s="25" t="s">
        <v>55</v>
      </c>
    </row>
    <row r="11" spans="1:19" x14ac:dyDescent="0.3">
      <c r="D11" s="20" t="s">
        <v>37</v>
      </c>
      <c r="E11" s="15">
        <v>218813</v>
      </c>
      <c r="F11" s="21">
        <v>218813</v>
      </c>
      <c r="G11">
        <v>7431</v>
      </c>
      <c r="R11" s="25">
        <v>7</v>
      </c>
      <c r="S11" s="25" t="s">
        <v>49</v>
      </c>
    </row>
    <row r="12" spans="1:19" x14ac:dyDescent="0.3">
      <c r="D12" s="20" t="s">
        <v>35</v>
      </c>
      <c r="E12" s="15">
        <v>189434</v>
      </c>
      <c r="F12" s="21">
        <v>189434</v>
      </c>
      <c r="G12">
        <v>10158</v>
      </c>
      <c r="R12" s="25">
        <v>8</v>
      </c>
      <c r="S12" s="25" t="s">
        <v>52</v>
      </c>
    </row>
    <row r="13" spans="1:19" x14ac:dyDescent="0.3">
      <c r="D13" s="20" t="s">
        <v>39</v>
      </c>
      <c r="E13" s="15">
        <v>173530</v>
      </c>
      <c r="F13" s="21">
        <v>173530</v>
      </c>
      <c r="G13">
        <v>5745</v>
      </c>
      <c r="R13" s="25">
        <v>9</v>
      </c>
      <c r="S13" s="25" t="s">
        <v>47</v>
      </c>
    </row>
    <row r="14" spans="1:19" x14ac:dyDescent="0.3">
      <c r="D14" s="20" t="s">
        <v>38</v>
      </c>
      <c r="E14" s="15">
        <v>168679</v>
      </c>
      <c r="F14" s="21">
        <v>168679</v>
      </c>
      <c r="G14">
        <v>6264</v>
      </c>
      <c r="R14" s="25">
        <v>10</v>
      </c>
      <c r="S14" s="25" t="s">
        <v>48</v>
      </c>
    </row>
  </sheetData>
  <mergeCells count="2">
    <mergeCell ref="A1:XFD1"/>
    <mergeCell ref="A2:XFD2"/>
  </mergeCells>
  <conditionalFormatting pivot="1" sqref="F9:F14">
    <cfRule type="dataBar" priority="4">
      <dataBar>
        <cfvo type="min"/>
        <cfvo type="max"/>
        <color rgb="FF008AEF"/>
      </dataBar>
      <extLst>
        <ext xmlns:x14="http://schemas.microsoft.com/office/spreadsheetml/2009/9/main" uri="{B025F937-C7B1-47D3-B67F-A62EFF666E3E}">
          <x14:id>{ECD124E4-AB42-489C-BDD5-2804F3AE1DBB}</x14:id>
        </ext>
      </extLst>
    </cfRule>
  </conditionalFormatting>
  <conditionalFormatting pivot="1" sqref="F9:F14">
    <cfRule type="dataBar" priority="3">
      <dataBar showValue="0">
        <cfvo type="min"/>
        <cfvo type="max"/>
        <color rgb="FF638EC6"/>
      </dataBar>
      <extLst>
        <ext xmlns:x14="http://schemas.microsoft.com/office/spreadsheetml/2009/9/main" uri="{B025F937-C7B1-47D3-B67F-A62EFF666E3E}">
          <x14:id>{DDE101E0-F8AA-43E8-B21E-D85FF0B2B7D7}</x14:id>
        </ext>
      </extLst>
    </cfRule>
  </conditionalFormatting>
  <conditionalFormatting pivot="1">
    <cfRule type="dataBar" priority="2">
      <dataBar>
        <cfvo type="min"/>
        <cfvo type="max"/>
        <color rgb="FF638EC6"/>
      </dataBar>
      <extLst>
        <ext xmlns:x14="http://schemas.microsoft.com/office/spreadsheetml/2009/9/main" uri="{B025F937-C7B1-47D3-B67F-A62EFF666E3E}">
          <x14:id>{495C86A5-1544-44D9-9478-102B528DE3E2}</x14:id>
        </ext>
      </extLst>
    </cfRule>
  </conditionalFormatting>
  <conditionalFormatting pivot="1">
    <cfRule type="dataBar" priority="1">
      <dataBar showValue="0">
        <cfvo type="min"/>
        <cfvo type="max"/>
        <color rgb="FF638EC6"/>
      </dataBar>
      <extLst>
        <ext xmlns:x14="http://schemas.microsoft.com/office/spreadsheetml/2009/9/main" uri="{B025F937-C7B1-47D3-B67F-A62EFF666E3E}">
          <x14:id>{CC3F9A3D-1FA7-47A3-A6D6-C53AD7C3E43B}</x14:id>
        </ext>
      </extLst>
    </cfRule>
  </conditionalFormatting>
  <hyperlinks>
    <hyperlink ref="S5" location="'1'!A1" display="Quick statistics" xr:uid="{7620D1FD-394C-497C-BA49-34BD63307938}"/>
    <hyperlink ref="R5" location="'1'!A1" display="'1'!A1" xr:uid="{79910091-86E3-4C45-BD89-BFF91E7CDB6C}"/>
    <hyperlink ref="S6" location="'2'!A1" display="Exploratory Data Analysis (EDA) with CF" xr:uid="{A25A317E-7C11-4B46-BCE1-306095419122}"/>
    <hyperlink ref="R6" location="'2'!A1" display="'2'!A1" xr:uid="{A05C5AA1-7861-46D5-A146-694CFD702119}"/>
    <hyperlink ref="S7" location="'3'!A1" display="Sales by country (with formulas)" xr:uid="{F33F92A6-76C2-48DF-AC8B-D324E072BD68}"/>
    <hyperlink ref="R7" location="'3'!A1" display="'3'!A1" xr:uid="{8404EB17-D7BD-492A-A510-3D0534F5E05B}"/>
    <hyperlink ref="S8" location="'4'!A1" display="Sales by country (with pivots)" xr:uid="{C328C7DF-AA3F-40C2-B3E8-DF45D3FCCBCD}"/>
    <hyperlink ref="R8" location="'4'!A1" display="'4'!A1" xr:uid="{D94BA6E4-F5AE-4150-B9D7-B94AD72B39F8}"/>
    <hyperlink ref="S9" location="'5'!A1" display="Top 5 products by $ per unit" xr:uid="{1A51C175-52D8-46AC-911E-0A6256703A24}"/>
    <hyperlink ref="R9" location="'5'!A1" display="'5'!A1" xr:uid="{C98EA2B4-6D9F-42CF-9D1B-9E2BF0F1270F}"/>
    <hyperlink ref="S10" location="'6'!A1" display="Are there any anomalies in the data?" xr:uid="{08C54B1C-BE20-43C1-A3CF-84EB86BB5E01}"/>
    <hyperlink ref="R10" location="'6'!A1" display="'6'!A1" xr:uid="{64E10D5B-1B60-40C5-B6EE-E0E60C9FD895}"/>
    <hyperlink ref="S11" location="'7'!A1" display="Best Sales person by country" xr:uid="{32EC128F-2A3E-422F-8D78-DBBEFE9E2E5F}"/>
    <hyperlink ref="R11" location="'7'!A1" display="'7'!A1" xr:uid="{904ED0D8-1F21-4713-86C3-6177829A53BE}"/>
    <hyperlink ref="S12" location="'8'!A1" display="Profits by product (using products table) - See column Y" xr:uid="{4F618293-5A6C-47CE-BE03-1AB18ED8692D}"/>
    <hyperlink ref="R12" location="'8'!A1" display="'8'!A1" xr:uid="{0DFA5DBB-98CD-4E83-BB31-30887E429B1A}"/>
    <hyperlink ref="S13" location="'9'!A1" display="Dynamic country-level Sales Report" xr:uid="{EAF06B0C-0B56-49BF-8C98-8A9BF3482858}"/>
    <hyperlink ref="R13" location="'9'!A1" display="'9'!A1" xr:uid="{2E21FA28-0004-4616-8FFD-640273AA574A}"/>
    <hyperlink ref="S14" location="'10'!A1" display="Which products to discontinue?" xr:uid="{7C02AD13-19F9-49CC-973C-89492898636E}"/>
    <hyperlink ref="R14" location="'10'!A1" display="'10'!A1" xr:uid="{7C4C5635-413E-4348-A9A9-87A6E8DB297B}"/>
  </hyperlink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CD124E4-AB42-489C-BDD5-2804F3AE1DBB}">
            <x14:dataBar minLength="0" maxLength="100" gradient="0">
              <x14:cfvo type="autoMin"/>
              <x14:cfvo type="autoMax"/>
              <x14:negativeFillColor rgb="FFFF0000"/>
              <x14:axisColor rgb="FF000000"/>
            </x14:dataBar>
          </x14:cfRule>
          <xm:sqref>F9:F14</xm:sqref>
        </x14:conditionalFormatting>
        <x14:conditionalFormatting xmlns:xm="http://schemas.microsoft.com/office/excel/2006/main" pivot="1">
          <x14:cfRule type="dataBar" id="{DDE101E0-F8AA-43E8-B21E-D85FF0B2B7D7}">
            <x14:dataBar minLength="0" maxLength="100" gradient="0">
              <x14:cfvo type="autoMin"/>
              <x14:cfvo type="autoMax"/>
              <x14:negativeFillColor rgb="FFFF0000"/>
              <x14:axisColor rgb="FF000000"/>
            </x14:dataBar>
          </x14:cfRule>
          <xm:sqref>F9:F14</xm:sqref>
        </x14:conditionalFormatting>
        <x14:conditionalFormatting xmlns:xm="http://schemas.microsoft.com/office/excel/2006/main" pivot="1">
          <x14:cfRule type="dataBar" id="{495C86A5-1544-44D9-9478-102B528DE3E2}">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CC3F9A3D-1FA7-47A3-A6D6-C53AD7C3E43B}">
            <x14:dataBar minLength="0" maxLength="100" gradient="0">
              <x14:cfvo type="autoMin"/>
              <x14:cfvo type="autoMax"/>
              <x14:negativeFillColor rgb="FFFF0000"/>
              <x14:axisColor rgb="FF000000"/>
            </x14:dataBar>
          </x14:cfRule>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37047-26D2-4139-B347-34E769B00BDB}">
  <dimension ref="A1:Z305"/>
  <sheetViews>
    <sheetView topLeftCell="F1" workbookViewId="0">
      <selection activeCell="Y4" sqref="Y4:Z14"/>
    </sheetView>
  </sheetViews>
  <sheetFormatPr defaultRowHeight="14.4" x14ac:dyDescent="0.3"/>
  <cols>
    <col min="25" max="25" width="9.33203125" bestFit="1" customWidth="1"/>
    <col min="26" max="26" width="46.5546875" bestFit="1" customWidth="1"/>
  </cols>
  <sheetData>
    <row r="1" spans="1:26" s="43" customFormat="1" ht="73.2" x14ac:dyDescent="0.3">
      <c r="A1" s="43" t="s">
        <v>78</v>
      </c>
    </row>
    <row r="2" spans="1:26" s="44" customFormat="1" ht="25.8" x14ac:dyDescent="0.5">
      <c r="A2" s="44" t="s">
        <v>62</v>
      </c>
      <c r="B2" s="45"/>
      <c r="C2" s="45"/>
      <c r="D2" s="45"/>
      <c r="E2" s="45"/>
      <c r="F2" s="45"/>
      <c r="G2" s="45"/>
      <c r="H2" s="45"/>
      <c r="I2" s="45"/>
      <c r="J2" s="45"/>
      <c r="K2" s="45"/>
      <c r="L2" s="45"/>
    </row>
    <row r="4" spans="1:26" x14ac:dyDescent="0.3">
      <c r="Y4" s="6" t="s">
        <v>43</v>
      </c>
      <c r="Z4" s="2"/>
    </row>
    <row r="5" spans="1:26" x14ac:dyDescent="0.3">
      <c r="R5" s="8" t="s">
        <v>11</v>
      </c>
      <c r="S5" s="8" t="s">
        <v>12</v>
      </c>
      <c r="T5" s="8" t="s">
        <v>0</v>
      </c>
      <c r="U5" s="8" t="s">
        <v>1</v>
      </c>
      <c r="V5" s="8" t="s">
        <v>50</v>
      </c>
      <c r="Y5" s="25">
        <v>1</v>
      </c>
      <c r="Z5" s="25" t="s">
        <v>44</v>
      </c>
    </row>
    <row r="6" spans="1:26" x14ac:dyDescent="0.3">
      <c r="R6" t="s">
        <v>40</v>
      </c>
      <c r="S6" t="s">
        <v>37</v>
      </c>
      <c r="T6" t="s">
        <v>30</v>
      </c>
      <c r="U6" s="4">
        <v>1624</v>
      </c>
      <c r="V6" s="5">
        <v>114</v>
      </c>
      <c r="Y6" s="25">
        <v>2</v>
      </c>
      <c r="Z6" s="25" t="s">
        <v>53</v>
      </c>
    </row>
    <row r="7" spans="1:26" x14ac:dyDescent="0.3">
      <c r="R7" t="s">
        <v>8</v>
      </c>
      <c r="S7" t="s">
        <v>35</v>
      </c>
      <c r="T7" t="s">
        <v>32</v>
      </c>
      <c r="U7" s="4">
        <v>6706</v>
      </c>
      <c r="V7" s="5">
        <v>459</v>
      </c>
      <c r="Y7" s="25">
        <v>3</v>
      </c>
      <c r="Z7" s="25" t="s">
        <v>45</v>
      </c>
    </row>
    <row r="8" spans="1:26" x14ac:dyDescent="0.3">
      <c r="R8" t="s">
        <v>9</v>
      </c>
      <c r="S8" t="s">
        <v>35</v>
      </c>
      <c r="T8" t="s">
        <v>4</v>
      </c>
      <c r="U8" s="4">
        <v>959</v>
      </c>
      <c r="V8" s="5">
        <v>147</v>
      </c>
      <c r="Y8" s="25">
        <v>4</v>
      </c>
      <c r="Z8" s="25" t="s">
        <v>46</v>
      </c>
    </row>
    <row r="9" spans="1:26" x14ac:dyDescent="0.3">
      <c r="R9" t="s">
        <v>41</v>
      </c>
      <c r="S9" t="s">
        <v>36</v>
      </c>
      <c r="T9" t="s">
        <v>18</v>
      </c>
      <c r="U9" s="4">
        <v>9632</v>
      </c>
      <c r="V9" s="5">
        <v>288</v>
      </c>
      <c r="Y9" s="25">
        <v>5</v>
      </c>
      <c r="Z9" s="25" t="s">
        <v>54</v>
      </c>
    </row>
    <row r="10" spans="1:26" x14ac:dyDescent="0.3">
      <c r="R10" t="s">
        <v>6</v>
      </c>
      <c r="S10" t="s">
        <v>39</v>
      </c>
      <c r="T10" t="s">
        <v>25</v>
      </c>
      <c r="U10" s="4">
        <v>2100</v>
      </c>
      <c r="V10" s="5">
        <v>414</v>
      </c>
      <c r="Y10" s="25">
        <v>6</v>
      </c>
      <c r="Z10" s="25" t="s">
        <v>55</v>
      </c>
    </row>
    <row r="11" spans="1:26" x14ac:dyDescent="0.3">
      <c r="R11" t="s">
        <v>40</v>
      </c>
      <c r="S11" t="s">
        <v>35</v>
      </c>
      <c r="T11" t="s">
        <v>33</v>
      </c>
      <c r="U11" s="4">
        <v>8869</v>
      </c>
      <c r="V11" s="5">
        <v>432</v>
      </c>
      <c r="Y11" s="25">
        <v>7</v>
      </c>
      <c r="Z11" s="25" t="s">
        <v>49</v>
      </c>
    </row>
    <row r="12" spans="1:26" x14ac:dyDescent="0.3">
      <c r="R12" t="s">
        <v>6</v>
      </c>
      <c r="S12" t="s">
        <v>38</v>
      </c>
      <c r="T12" t="s">
        <v>31</v>
      </c>
      <c r="U12" s="4">
        <v>2681</v>
      </c>
      <c r="V12" s="5">
        <v>54</v>
      </c>
      <c r="Y12" s="25">
        <v>8</v>
      </c>
      <c r="Z12" s="25" t="s">
        <v>52</v>
      </c>
    </row>
    <row r="13" spans="1:26" x14ac:dyDescent="0.3">
      <c r="R13" t="s">
        <v>8</v>
      </c>
      <c r="S13" t="s">
        <v>35</v>
      </c>
      <c r="T13" t="s">
        <v>22</v>
      </c>
      <c r="U13" s="4">
        <v>5012</v>
      </c>
      <c r="V13" s="5">
        <v>210</v>
      </c>
      <c r="Y13" s="25">
        <v>9</v>
      </c>
      <c r="Z13" s="25" t="s">
        <v>47</v>
      </c>
    </row>
    <row r="14" spans="1:26" x14ac:dyDescent="0.3">
      <c r="R14" t="s">
        <v>7</v>
      </c>
      <c r="S14" t="s">
        <v>38</v>
      </c>
      <c r="T14" t="s">
        <v>14</v>
      </c>
      <c r="U14" s="4">
        <v>1281</v>
      </c>
      <c r="V14" s="5">
        <v>75</v>
      </c>
      <c r="Y14" s="25">
        <v>10</v>
      </c>
      <c r="Z14" s="25" t="s">
        <v>48</v>
      </c>
    </row>
    <row r="15" spans="1:26" x14ac:dyDescent="0.3">
      <c r="R15" t="s">
        <v>5</v>
      </c>
      <c r="S15" t="s">
        <v>37</v>
      </c>
      <c r="T15" t="s">
        <v>14</v>
      </c>
      <c r="U15" s="4">
        <v>4991</v>
      </c>
      <c r="V15" s="5">
        <v>12</v>
      </c>
    </row>
    <row r="16" spans="1:26" x14ac:dyDescent="0.3">
      <c r="R16" t="s">
        <v>2</v>
      </c>
      <c r="S16" t="s">
        <v>39</v>
      </c>
      <c r="T16" t="s">
        <v>25</v>
      </c>
      <c r="U16" s="4">
        <v>1785</v>
      </c>
      <c r="V16" s="5">
        <v>462</v>
      </c>
    </row>
    <row r="17" spans="18:22" x14ac:dyDescent="0.3">
      <c r="R17" t="s">
        <v>3</v>
      </c>
      <c r="S17" t="s">
        <v>37</v>
      </c>
      <c r="T17" t="s">
        <v>17</v>
      </c>
      <c r="U17" s="4">
        <v>3983</v>
      </c>
      <c r="V17" s="5">
        <v>144</v>
      </c>
    </row>
    <row r="18" spans="18:22" x14ac:dyDescent="0.3">
      <c r="R18" t="s">
        <v>9</v>
      </c>
      <c r="S18" t="s">
        <v>38</v>
      </c>
      <c r="T18" t="s">
        <v>16</v>
      </c>
      <c r="U18" s="4">
        <v>2646</v>
      </c>
      <c r="V18" s="5">
        <v>120</v>
      </c>
    </row>
    <row r="19" spans="18:22" x14ac:dyDescent="0.3">
      <c r="R19" t="s">
        <v>2</v>
      </c>
      <c r="S19" t="s">
        <v>34</v>
      </c>
      <c r="T19" t="s">
        <v>13</v>
      </c>
      <c r="U19" s="4">
        <v>252</v>
      </c>
      <c r="V19" s="5">
        <v>54</v>
      </c>
    </row>
    <row r="20" spans="18:22" x14ac:dyDescent="0.3">
      <c r="R20" t="s">
        <v>3</v>
      </c>
      <c r="S20" t="s">
        <v>35</v>
      </c>
      <c r="T20" t="s">
        <v>25</v>
      </c>
      <c r="U20" s="4">
        <v>2464</v>
      </c>
      <c r="V20" s="5">
        <v>234</v>
      </c>
    </row>
    <row r="21" spans="18:22" x14ac:dyDescent="0.3">
      <c r="R21" t="s">
        <v>3</v>
      </c>
      <c r="S21" t="s">
        <v>35</v>
      </c>
      <c r="T21" t="s">
        <v>29</v>
      </c>
      <c r="U21" s="4">
        <v>2114</v>
      </c>
      <c r="V21" s="5">
        <v>66</v>
      </c>
    </row>
    <row r="22" spans="18:22" x14ac:dyDescent="0.3">
      <c r="R22" t="s">
        <v>6</v>
      </c>
      <c r="S22" t="s">
        <v>37</v>
      </c>
      <c r="T22" t="s">
        <v>31</v>
      </c>
      <c r="U22" s="4">
        <v>7693</v>
      </c>
      <c r="V22" s="5">
        <v>87</v>
      </c>
    </row>
    <row r="23" spans="18:22" x14ac:dyDescent="0.3">
      <c r="R23" t="s">
        <v>5</v>
      </c>
      <c r="S23" t="s">
        <v>34</v>
      </c>
      <c r="T23" t="s">
        <v>20</v>
      </c>
      <c r="U23" s="4">
        <v>15610</v>
      </c>
      <c r="V23" s="5">
        <v>339</v>
      </c>
    </row>
    <row r="24" spans="18:22" x14ac:dyDescent="0.3">
      <c r="R24" t="s">
        <v>41</v>
      </c>
      <c r="S24" t="s">
        <v>34</v>
      </c>
      <c r="T24" t="s">
        <v>22</v>
      </c>
      <c r="U24" s="4">
        <v>336</v>
      </c>
      <c r="V24" s="5">
        <v>144</v>
      </c>
    </row>
    <row r="25" spans="18:22" x14ac:dyDescent="0.3">
      <c r="R25" t="s">
        <v>2</v>
      </c>
      <c r="S25" t="s">
        <v>39</v>
      </c>
      <c r="T25" t="s">
        <v>20</v>
      </c>
      <c r="U25" s="4">
        <v>9443</v>
      </c>
      <c r="V25" s="5">
        <v>162</v>
      </c>
    </row>
    <row r="26" spans="18:22" x14ac:dyDescent="0.3">
      <c r="R26" t="s">
        <v>9</v>
      </c>
      <c r="S26" t="s">
        <v>34</v>
      </c>
      <c r="T26" t="s">
        <v>23</v>
      </c>
      <c r="U26" s="4">
        <v>8155</v>
      </c>
      <c r="V26" s="5">
        <v>90</v>
      </c>
    </row>
    <row r="27" spans="18:22" x14ac:dyDescent="0.3">
      <c r="R27" t="s">
        <v>8</v>
      </c>
      <c r="S27" t="s">
        <v>38</v>
      </c>
      <c r="T27" t="s">
        <v>23</v>
      </c>
      <c r="U27" s="4">
        <v>1701</v>
      </c>
      <c r="V27" s="5">
        <v>234</v>
      </c>
    </row>
    <row r="28" spans="18:22" x14ac:dyDescent="0.3">
      <c r="R28" t="s">
        <v>10</v>
      </c>
      <c r="S28" t="s">
        <v>38</v>
      </c>
      <c r="T28" t="s">
        <v>22</v>
      </c>
      <c r="U28" s="4">
        <v>2205</v>
      </c>
      <c r="V28" s="5">
        <v>141</v>
      </c>
    </row>
    <row r="29" spans="18:22" x14ac:dyDescent="0.3">
      <c r="R29" t="s">
        <v>8</v>
      </c>
      <c r="S29" t="s">
        <v>37</v>
      </c>
      <c r="T29" t="s">
        <v>19</v>
      </c>
      <c r="U29" s="4">
        <v>1771</v>
      </c>
      <c r="V29" s="5">
        <v>204</v>
      </c>
    </row>
    <row r="30" spans="18:22" x14ac:dyDescent="0.3">
      <c r="R30" t="s">
        <v>41</v>
      </c>
      <c r="S30" t="s">
        <v>35</v>
      </c>
      <c r="T30" t="s">
        <v>15</v>
      </c>
      <c r="U30" s="4">
        <v>2114</v>
      </c>
      <c r="V30" s="5">
        <v>186</v>
      </c>
    </row>
    <row r="31" spans="18:22" x14ac:dyDescent="0.3">
      <c r="R31" t="s">
        <v>41</v>
      </c>
      <c r="S31" t="s">
        <v>36</v>
      </c>
      <c r="T31" t="s">
        <v>13</v>
      </c>
      <c r="U31" s="4">
        <v>10311</v>
      </c>
      <c r="V31" s="5">
        <v>231</v>
      </c>
    </row>
    <row r="32" spans="18:22" x14ac:dyDescent="0.3">
      <c r="R32" t="s">
        <v>3</v>
      </c>
      <c r="S32" t="s">
        <v>39</v>
      </c>
      <c r="T32" t="s">
        <v>16</v>
      </c>
      <c r="U32" s="4">
        <v>21</v>
      </c>
      <c r="V32" s="5">
        <v>168</v>
      </c>
    </row>
    <row r="33" spans="18:22" x14ac:dyDescent="0.3">
      <c r="R33" t="s">
        <v>10</v>
      </c>
      <c r="S33" t="s">
        <v>35</v>
      </c>
      <c r="T33" t="s">
        <v>20</v>
      </c>
      <c r="U33" s="4">
        <v>1974</v>
      </c>
      <c r="V33" s="5">
        <v>195</v>
      </c>
    </row>
    <row r="34" spans="18:22" x14ac:dyDescent="0.3">
      <c r="R34" t="s">
        <v>5</v>
      </c>
      <c r="S34" t="s">
        <v>36</v>
      </c>
      <c r="T34" t="s">
        <v>23</v>
      </c>
      <c r="U34" s="4">
        <v>6314</v>
      </c>
      <c r="V34" s="5">
        <v>15</v>
      </c>
    </row>
    <row r="35" spans="18:22" x14ac:dyDescent="0.3">
      <c r="R35" t="s">
        <v>10</v>
      </c>
      <c r="S35" t="s">
        <v>37</v>
      </c>
      <c r="T35" t="s">
        <v>23</v>
      </c>
      <c r="U35" s="4">
        <v>4683</v>
      </c>
      <c r="V35" s="5">
        <v>30</v>
      </c>
    </row>
    <row r="36" spans="18:22" x14ac:dyDescent="0.3">
      <c r="R36" t="s">
        <v>41</v>
      </c>
      <c r="S36" t="s">
        <v>37</v>
      </c>
      <c r="T36" t="s">
        <v>24</v>
      </c>
      <c r="U36" s="4">
        <v>6398</v>
      </c>
      <c r="V36" s="5">
        <v>102</v>
      </c>
    </row>
    <row r="37" spans="18:22" x14ac:dyDescent="0.3">
      <c r="R37" t="s">
        <v>2</v>
      </c>
      <c r="S37" t="s">
        <v>35</v>
      </c>
      <c r="T37" t="s">
        <v>19</v>
      </c>
      <c r="U37" s="4">
        <v>553</v>
      </c>
      <c r="V37" s="5">
        <v>15</v>
      </c>
    </row>
    <row r="38" spans="18:22" x14ac:dyDescent="0.3">
      <c r="R38" t="s">
        <v>8</v>
      </c>
      <c r="S38" t="s">
        <v>39</v>
      </c>
      <c r="T38" t="s">
        <v>30</v>
      </c>
      <c r="U38" s="4">
        <v>7021</v>
      </c>
      <c r="V38" s="5">
        <v>183</v>
      </c>
    </row>
    <row r="39" spans="18:22" x14ac:dyDescent="0.3">
      <c r="R39" t="s">
        <v>40</v>
      </c>
      <c r="S39" t="s">
        <v>39</v>
      </c>
      <c r="T39" t="s">
        <v>22</v>
      </c>
      <c r="U39" s="4">
        <v>5817</v>
      </c>
      <c r="V39" s="5">
        <v>12</v>
      </c>
    </row>
    <row r="40" spans="18:22" x14ac:dyDescent="0.3">
      <c r="R40" t="s">
        <v>41</v>
      </c>
      <c r="S40" t="s">
        <v>39</v>
      </c>
      <c r="T40" t="s">
        <v>14</v>
      </c>
      <c r="U40" s="4">
        <v>3976</v>
      </c>
      <c r="V40" s="5">
        <v>72</v>
      </c>
    </row>
    <row r="41" spans="18:22" x14ac:dyDescent="0.3">
      <c r="R41" t="s">
        <v>6</v>
      </c>
      <c r="S41" t="s">
        <v>38</v>
      </c>
      <c r="T41" t="s">
        <v>27</v>
      </c>
      <c r="U41" s="4">
        <v>1134</v>
      </c>
      <c r="V41" s="5">
        <v>282</v>
      </c>
    </row>
    <row r="42" spans="18:22" x14ac:dyDescent="0.3">
      <c r="R42" t="s">
        <v>2</v>
      </c>
      <c r="S42" t="s">
        <v>39</v>
      </c>
      <c r="T42" t="s">
        <v>28</v>
      </c>
      <c r="U42" s="4">
        <v>6027</v>
      </c>
      <c r="V42" s="5">
        <v>144</v>
      </c>
    </row>
    <row r="43" spans="18:22" x14ac:dyDescent="0.3">
      <c r="R43" t="s">
        <v>6</v>
      </c>
      <c r="S43" t="s">
        <v>37</v>
      </c>
      <c r="T43" t="s">
        <v>16</v>
      </c>
      <c r="U43" s="4">
        <v>1904</v>
      </c>
      <c r="V43" s="5">
        <v>405</v>
      </c>
    </row>
    <row r="44" spans="18:22" x14ac:dyDescent="0.3">
      <c r="R44" t="s">
        <v>7</v>
      </c>
      <c r="S44" t="s">
        <v>34</v>
      </c>
      <c r="T44" t="s">
        <v>32</v>
      </c>
      <c r="U44" s="4">
        <v>3262</v>
      </c>
      <c r="V44" s="5">
        <v>75</v>
      </c>
    </row>
    <row r="45" spans="18:22" x14ac:dyDescent="0.3">
      <c r="R45" t="s">
        <v>40</v>
      </c>
      <c r="S45" t="s">
        <v>34</v>
      </c>
      <c r="T45" t="s">
        <v>27</v>
      </c>
      <c r="U45" s="4">
        <v>2289</v>
      </c>
      <c r="V45" s="5">
        <v>135</v>
      </c>
    </row>
    <row r="46" spans="18:22" x14ac:dyDescent="0.3">
      <c r="R46" t="s">
        <v>5</v>
      </c>
      <c r="S46" t="s">
        <v>34</v>
      </c>
      <c r="T46" t="s">
        <v>27</v>
      </c>
      <c r="U46" s="4">
        <v>6986</v>
      </c>
      <c r="V46" s="5">
        <v>21</v>
      </c>
    </row>
    <row r="47" spans="18:22" x14ac:dyDescent="0.3">
      <c r="R47" t="s">
        <v>2</v>
      </c>
      <c r="S47" t="s">
        <v>38</v>
      </c>
      <c r="T47" t="s">
        <v>23</v>
      </c>
      <c r="U47" s="4">
        <v>4417</v>
      </c>
      <c r="V47" s="5">
        <v>153</v>
      </c>
    </row>
    <row r="48" spans="18:22" x14ac:dyDescent="0.3">
      <c r="R48" t="s">
        <v>6</v>
      </c>
      <c r="S48" t="s">
        <v>34</v>
      </c>
      <c r="T48" t="s">
        <v>15</v>
      </c>
      <c r="U48" s="4">
        <v>1442</v>
      </c>
      <c r="V48" s="5">
        <v>15</v>
      </c>
    </row>
    <row r="49" spans="18:22" x14ac:dyDescent="0.3">
      <c r="R49" t="s">
        <v>3</v>
      </c>
      <c r="S49" t="s">
        <v>35</v>
      </c>
      <c r="T49" t="s">
        <v>14</v>
      </c>
      <c r="U49" s="4">
        <v>2415</v>
      </c>
      <c r="V49" s="5">
        <v>255</v>
      </c>
    </row>
    <row r="50" spans="18:22" x14ac:dyDescent="0.3">
      <c r="R50" t="s">
        <v>2</v>
      </c>
      <c r="S50" t="s">
        <v>37</v>
      </c>
      <c r="T50" t="s">
        <v>19</v>
      </c>
      <c r="U50" s="4">
        <v>238</v>
      </c>
      <c r="V50" s="5">
        <v>18</v>
      </c>
    </row>
    <row r="51" spans="18:22" x14ac:dyDescent="0.3">
      <c r="R51" t="s">
        <v>6</v>
      </c>
      <c r="S51" t="s">
        <v>37</v>
      </c>
      <c r="T51" t="s">
        <v>23</v>
      </c>
      <c r="U51" s="4">
        <v>4949</v>
      </c>
      <c r="V51" s="5">
        <v>189</v>
      </c>
    </row>
    <row r="52" spans="18:22" x14ac:dyDescent="0.3">
      <c r="R52" t="s">
        <v>5</v>
      </c>
      <c r="S52" t="s">
        <v>38</v>
      </c>
      <c r="T52" t="s">
        <v>32</v>
      </c>
      <c r="U52" s="4">
        <v>5075</v>
      </c>
      <c r="V52" s="5">
        <v>21</v>
      </c>
    </row>
    <row r="53" spans="18:22" x14ac:dyDescent="0.3">
      <c r="R53" t="s">
        <v>3</v>
      </c>
      <c r="S53" t="s">
        <v>36</v>
      </c>
      <c r="T53" t="s">
        <v>16</v>
      </c>
      <c r="U53" s="4">
        <v>9198</v>
      </c>
      <c r="V53" s="5">
        <v>36</v>
      </c>
    </row>
    <row r="54" spans="18:22" x14ac:dyDescent="0.3">
      <c r="R54" t="s">
        <v>6</v>
      </c>
      <c r="S54" t="s">
        <v>34</v>
      </c>
      <c r="T54" t="s">
        <v>29</v>
      </c>
      <c r="U54" s="4">
        <v>3339</v>
      </c>
      <c r="V54" s="5">
        <v>75</v>
      </c>
    </row>
    <row r="55" spans="18:22" x14ac:dyDescent="0.3">
      <c r="R55" t="s">
        <v>40</v>
      </c>
      <c r="S55" t="s">
        <v>34</v>
      </c>
      <c r="T55" t="s">
        <v>17</v>
      </c>
      <c r="U55" s="4">
        <v>5019</v>
      </c>
      <c r="V55" s="5">
        <v>156</v>
      </c>
    </row>
    <row r="56" spans="18:22" x14ac:dyDescent="0.3">
      <c r="R56" t="s">
        <v>5</v>
      </c>
      <c r="S56" t="s">
        <v>36</v>
      </c>
      <c r="T56" t="s">
        <v>16</v>
      </c>
      <c r="U56" s="4">
        <v>16184</v>
      </c>
      <c r="V56" s="5">
        <v>39</v>
      </c>
    </row>
    <row r="57" spans="18:22" x14ac:dyDescent="0.3">
      <c r="R57" t="s">
        <v>6</v>
      </c>
      <c r="S57" t="s">
        <v>36</v>
      </c>
      <c r="T57" t="s">
        <v>21</v>
      </c>
      <c r="U57" s="4">
        <v>497</v>
      </c>
      <c r="V57" s="5">
        <v>63</v>
      </c>
    </row>
    <row r="58" spans="18:22" x14ac:dyDescent="0.3">
      <c r="R58" t="s">
        <v>2</v>
      </c>
      <c r="S58" t="s">
        <v>36</v>
      </c>
      <c r="T58" t="s">
        <v>29</v>
      </c>
      <c r="U58" s="4">
        <v>8211</v>
      </c>
      <c r="V58" s="5">
        <v>75</v>
      </c>
    </row>
    <row r="59" spans="18:22" x14ac:dyDescent="0.3">
      <c r="R59" t="s">
        <v>2</v>
      </c>
      <c r="S59" t="s">
        <v>38</v>
      </c>
      <c r="T59" t="s">
        <v>28</v>
      </c>
      <c r="U59" s="4">
        <v>6580</v>
      </c>
      <c r="V59" s="5">
        <v>183</v>
      </c>
    </row>
    <row r="60" spans="18:22" x14ac:dyDescent="0.3">
      <c r="R60" t="s">
        <v>41</v>
      </c>
      <c r="S60" t="s">
        <v>35</v>
      </c>
      <c r="T60" t="s">
        <v>13</v>
      </c>
      <c r="U60" s="4">
        <v>4760</v>
      </c>
      <c r="V60" s="5">
        <v>69</v>
      </c>
    </row>
    <row r="61" spans="18:22" x14ac:dyDescent="0.3">
      <c r="R61" t="s">
        <v>40</v>
      </c>
      <c r="S61" t="s">
        <v>36</v>
      </c>
      <c r="T61" t="s">
        <v>25</v>
      </c>
      <c r="U61" s="4">
        <v>5439</v>
      </c>
      <c r="V61" s="5">
        <v>30</v>
      </c>
    </row>
    <row r="62" spans="18:22" x14ac:dyDescent="0.3">
      <c r="R62" t="s">
        <v>41</v>
      </c>
      <c r="S62" t="s">
        <v>34</v>
      </c>
      <c r="T62" t="s">
        <v>17</v>
      </c>
      <c r="U62" s="4">
        <v>1463</v>
      </c>
      <c r="V62" s="5">
        <v>39</v>
      </c>
    </row>
    <row r="63" spans="18:22" x14ac:dyDescent="0.3">
      <c r="R63" t="s">
        <v>3</v>
      </c>
      <c r="S63" t="s">
        <v>34</v>
      </c>
      <c r="T63" t="s">
        <v>32</v>
      </c>
      <c r="U63" s="4">
        <v>7777</v>
      </c>
      <c r="V63" s="5">
        <v>504</v>
      </c>
    </row>
    <row r="64" spans="18:22" x14ac:dyDescent="0.3">
      <c r="R64" t="s">
        <v>9</v>
      </c>
      <c r="S64" t="s">
        <v>37</v>
      </c>
      <c r="T64" t="s">
        <v>29</v>
      </c>
      <c r="U64" s="4">
        <v>1085</v>
      </c>
      <c r="V64" s="5">
        <v>273</v>
      </c>
    </row>
    <row r="65" spans="18:22" x14ac:dyDescent="0.3">
      <c r="R65" t="s">
        <v>5</v>
      </c>
      <c r="S65" t="s">
        <v>37</v>
      </c>
      <c r="T65" t="s">
        <v>31</v>
      </c>
      <c r="U65" s="4">
        <v>182</v>
      </c>
      <c r="V65" s="5">
        <v>48</v>
      </c>
    </row>
    <row r="66" spans="18:22" x14ac:dyDescent="0.3">
      <c r="R66" t="s">
        <v>6</v>
      </c>
      <c r="S66" t="s">
        <v>34</v>
      </c>
      <c r="T66" t="s">
        <v>27</v>
      </c>
      <c r="U66" s="4">
        <v>4242</v>
      </c>
      <c r="V66" s="5">
        <v>207</v>
      </c>
    </row>
    <row r="67" spans="18:22" x14ac:dyDescent="0.3">
      <c r="R67" t="s">
        <v>6</v>
      </c>
      <c r="S67" t="s">
        <v>36</v>
      </c>
      <c r="T67" t="s">
        <v>32</v>
      </c>
      <c r="U67" s="4">
        <v>6118</v>
      </c>
      <c r="V67" s="5">
        <v>9</v>
      </c>
    </row>
    <row r="68" spans="18:22" x14ac:dyDescent="0.3">
      <c r="R68" t="s">
        <v>10</v>
      </c>
      <c r="S68" t="s">
        <v>36</v>
      </c>
      <c r="T68" t="s">
        <v>23</v>
      </c>
      <c r="U68" s="4">
        <v>2317</v>
      </c>
      <c r="V68" s="5">
        <v>261</v>
      </c>
    </row>
    <row r="69" spans="18:22" x14ac:dyDescent="0.3">
      <c r="R69" t="s">
        <v>6</v>
      </c>
      <c r="S69" t="s">
        <v>38</v>
      </c>
      <c r="T69" t="s">
        <v>16</v>
      </c>
      <c r="U69" s="4">
        <v>938</v>
      </c>
      <c r="V69" s="5">
        <v>6</v>
      </c>
    </row>
    <row r="70" spans="18:22" x14ac:dyDescent="0.3">
      <c r="R70" t="s">
        <v>8</v>
      </c>
      <c r="S70" t="s">
        <v>37</v>
      </c>
      <c r="T70" t="s">
        <v>15</v>
      </c>
      <c r="U70" s="4">
        <v>9709</v>
      </c>
      <c r="V70" s="5">
        <v>30</v>
      </c>
    </row>
    <row r="71" spans="18:22" x14ac:dyDescent="0.3">
      <c r="R71" t="s">
        <v>7</v>
      </c>
      <c r="S71" t="s">
        <v>34</v>
      </c>
      <c r="T71" t="s">
        <v>20</v>
      </c>
      <c r="U71" s="4">
        <v>2205</v>
      </c>
      <c r="V71" s="5">
        <v>138</v>
      </c>
    </row>
    <row r="72" spans="18:22" x14ac:dyDescent="0.3">
      <c r="R72" t="s">
        <v>7</v>
      </c>
      <c r="S72" t="s">
        <v>37</v>
      </c>
      <c r="T72" t="s">
        <v>17</v>
      </c>
      <c r="U72" s="4">
        <v>4487</v>
      </c>
      <c r="V72" s="5">
        <v>111</v>
      </c>
    </row>
    <row r="73" spans="18:22" x14ac:dyDescent="0.3">
      <c r="R73" t="s">
        <v>5</v>
      </c>
      <c r="S73" t="s">
        <v>35</v>
      </c>
      <c r="T73" t="s">
        <v>18</v>
      </c>
      <c r="U73" s="4">
        <v>2415</v>
      </c>
      <c r="V73" s="5">
        <v>15</v>
      </c>
    </row>
    <row r="74" spans="18:22" x14ac:dyDescent="0.3">
      <c r="R74" t="s">
        <v>40</v>
      </c>
      <c r="S74" t="s">
        <v>34</v>
      </c>
      <c r="T74" t="s">
        <v>19</v>
      </c>
      <c r="U74" s="4">
        <v>4018</v>
      </c>
      <c r="V74" s="5">
        <v>162</v>
      </c>
    </row>
    <row r="75" spans="18:22" x14ac:dyDescent="0.3">
      <c r="R75" t="s">
        <v>5</v>
      </c>
      <c r="S75" t="s">
        <v>34</v>
      </c>
      <c r="T75" t="s">
        <v>19</v>
      </c>
      <c r="U75" s="4">
        <v>861</v>
      </c>
      <c r="V75" s="5">
        <v>195</v>
      </c>
    </row>
    <row r="76" spans="18:22" x14ac:dyDescent="0.3">
      <c r="R76" t="s">
        <v>10</v>
      </c>
      <c r="S76" t="s">
        <v>38</v>
      </c>
      <c r="T76" t="s">
        <v>14</v>
      </c>
      <c r="U76" s="4">
        <v>5586</v>
      </c>
      <c r="V76" s="5">
        <v>525</v>
      </c>
    </row>
    <row r="77" spans="18:22" x14ac:dyDescent="0.3">
      <c r="R77" t="s">
        <v>7</v>
      </c>
      <c r="S77" t="s">
        <v>34</v>
      </c>
      <c r="T77" t="s">
        <v>33</v>
      </c>
      <c r="U77" s="4">
        <v>2226</v>
      </c>
      <c r="V77" s="5">
        <v>48</v>
      </c>
    </row>
    <row r="78" spans="18:22" x14ac:dyDescent="0.3">
      <c r="R78" t="s">
        <v>9</v>
      </c>
      <c r="S78" t="s">
        <v>34</v>
      </c>
      <c r="T78" t="s">
        <v>28</v>
      </c>
      <c r="U78" s="4">
        <v>14329</v>
      </c>
      <c r="V78" s="5">
        <v>150</v>
      </c>
    </row>
    <row r="79" spans="18:22" x14ac:dyDescent="0.3">
      <c r="R79" t="s">
        <v>9</v>
      </c>
      <c r="S79" t="s">
        <v>34</v>
      </c>
      <c r="T79" t="s">
        <v>20</v>
      </c>
      <c r="U79" s="4">
        <v>8463</v>
      </c>
      <c r="V79" s="5">
        <v>492</v>
      </c>
    </row>
    <row r="80" spans="18:22" x14ac:dyDescent="0.3">
      <c r="R80" t="s">
        <v>5</v>
      </c>
      <c r="S80" t="s">
        <v>34</v>
      </c>
      <c r="T80" t="s">
        <v>29</v>
      </c>
      <c r="U80" s="4">
        <v>2891</v>
      </c>
      <c r="V80" s="5">
        <v>102</v>
      </c>
    </row>
    <row r="81" spans="18:22" x14ac:dyDescent="0.3">
      <c r="R81" t="s">
        <v>3</v>
      </c>
      <c r="S81" t="s">
        <v>36</v>
      </c>
      <c r="T81" t="s">
        <v>23</v>
      </c>
      <c r="U81" s="4">
        <v>3773</v>
      </c>
      <c r="V81" s="5">
        <v>165</v>
      </c>
    </row>
    <row r="82" spans="18:22" x14ac:dyDescent="0.3">
      <c r="R82" t="s">
        <v>41</v>
      </c>
      <c r="S82" t="s">
        <v>36</v>
      </c>
      <c r="T82" t="s">
        <v>28</v>
      </c>
      <c r="U82" s="4">
        <v>854</v>
      </c>
      <c r="V82" s="5">
        <v>309</v>
      </c>
    </row>
    <row r="83" spans="18:22" x14ac:dyDescent="0.3">
      <c r="R83" t="s">
        <v>6</v>
      </c>
      <c r="S83" t="s">
        <v>36</v>
      </c>
      <c r="T83" t="s">
        <v>17</v>
      </c>
      <c r="U83" s="4">
        <v>4970</v>
      </c>
      <c r="V83" s="5">
        <v>156</v>
      </c>
    </row>
    <row r="84" spans="18:22" x14ac:dyDescent="0.3">
      <c r="R84" t="s">
        <v>9</v>
      </c>
      <c r="S84" t="s">
        <v>35</v>
      </c>
      <c r="T84" t="s">
        <v>26</v>
      </c>
      <c r="U84" s="4">
        <v>98</v>
      </c>
      <c r="V84" s="5">
        <v>159</v>
      </c>
    </row>
    <row r="85" spans="18:22" x14ac:dyDescent="0.3">
      <c r="R85" t="s">
        <v>5</v>
      </c>
      <c r="S85" t="s">
        <v>35</v>
      </c>
      <c r="T85" t="s">
        <v>15</v>
      </c>
      <c r="U85" s="4">
        <v>13391</v>
      </c>
      <c r="V85" s="5">
        <v>201</v>
      </c>
    </row>
    <row r="86" spans="18:22" x14ac:dyDescent="0.3">
      <c r="R86" t="s">
        <v>8</v>
      </c>
      <c r="S86" t="s">
        <v>39</v>
      </c>
      <c r="T86" t="s">
        <v>31</v>
      </c>
      <c r="U86" s="4">
        <v>8890</v>
      </c>
      <c r="V86" s="5">
        <v>210</v>
      </c>
    </row>
    <row r="87" spans="18:22" x14ac:dyDescent="0.3">
      <c r="R87" t="s">
        <v>2</v>
      </c>
      <c r="S87" t="s">
        <v>38</v>
      </c>
      <c r="T87" t="s">
        <v>13</v>
      </c>
      <c r="U87" s="4">
        <v>56</v>
      </c>
      <c r="V87" s="5">
        <v>51</v>
      </c>
    </row>
    <row r="88" spans="18:22" x14ac:dyDescent="0.3">
      <c r="R88" t="s">
        <v>3</v>
      </c>
      <c r="S88" t="s">
        <v>36</v>
      </c>
      <c r="T88" t="s">
        <v>25</v>
      </c>
      <c r="U88" s="4">
        <v>3339</v>
      </c>
      <c r="V88" s="5">
        <v>39</v>
      </c>
    </row>
    <row r="89" spans="18:22" x14ac:dyDescent="0.3">
      <c r="R89" t="s">
        <v>10</v>
      </c>
      <c r="S89" t="s">
        <v>35</v>
      </c>
      <c r="T89" t="s">
        <v>18</v>
      </c>
      <c r="U89" s="4">
        <v>3808</v>
      </c>
      <c r="V89" s="5">
        <v>279</v>
      </c>
    </row>
    <row r="90" spans="18:22" x14ac:dyDescent="0.3">
      <c r="R90" t="s">
        <v>10</v>
      </c>
      <c r="S90" t="s">
        <v>38</v>
      </c>
      <c r="T90" t="s">
        <v>13</v>
      </c>
      <c r="U90" s="4">
        <v>63</v>
      </c>
      <c r="V90" s="5">
        <v>123</v>
      </c>
    </row>
    <row r="91" spans="18:22" x14ac:dyDescent="0.3">
      <c r="R91" t="s">
        <v>2</v>
      </c>
      <c r="S91" t="s">
        <v>39</v>
      </c>
      <c r="T91" t="s">
        <v>27</v>
      </c>
      <c r="U91" s="4">
        <v>7812</v>
      </c>
      <c r="V91" s="5">
        <v>81</v>
      </c>
    </row>
    <row r="92" spans="18:22" x14ac:dyDescent="0.3">
      <c r="R92" t="s">
        <v>40</v>
      </c>
      <c r="S92" t="s">
        <v>37</v>
      </c>
      <c r="T92" t="s">
        <v>19</v>
      </c>
      <c r="U92" s="4">
        <v>7693</v>
      </c>
      <c r="V92" s="5">
        <v>21</v>
      </c>
    </row>
    <row r="93" spans="18:22" x14ac:dyDescent="0.3">
      <c r="R93" t="s">
        <v>3</v>
      </c>
      <c r="S93" t="s">
        <v>36</v>
      </c>
      <c r="T93" t="s">
        <v>28</v>
      </c>
      <c r="U93" s="4">
        <v>973</v>
      </c>
      <c r="V93" s="5">
        <v>162</v>
      </c>
    </row>
    <row r="94" spans="18:22" x14ac:dyDescent="0.3">
      <c r="R94" t="s">
        <v>10</v>
      </c>
      <c r="S94" t="s">
        <v>35</v>
      </c>
      <c r="T94" t="s">
        <v>21</v>
      </c>
      <c r="U94" s="4">
        <v>567</v>
      </c>
      <c r="V94" s="5">
        <v>228</v>
      </c>
    </row>
    <row r="95" spans="18:22" x14ac:dyDescent="0.3">
      <c r="R95" t="s">
        <v>10</v>
      </c>
      <c r="S95" t="s">
        <v>36</v>
      </c>
      <c r="T95" t="s">
        <v>29</v>
      </c>
      <c r="U95" s="4">
        <v>2471</v>
      </c>
      <c r="V95" s="5">
        <v>342</v>
      </c>
    </row>
    <row r="96" spans="18:22" x14ac:dyDescent="0.3">
      <c r="R96" t="s">
        <v>5</v>
      </c>
      <c r="S96" t="s">
        <v>38</v>
      </c>
      <c r="T96" t="s">
        <v>13</v>
      </c>
      <c r="U96" s="4">
        <v>7189</v>
      </c>
      <c r="V96" s="5">
        <v>54</v>
      </c>
    </row>
    <row r="97" spans="18:22" x14ac:dyDescent="0.3">
      <c r="R97" t="s">
        <v>41</v>
      </c>
      <c r="S97" t="s">
        <v>35</v>
      </c>
      <c r="T97" t="s">
        <v>28</v>
      </c>
      <c r="U97" s="4">
        <v>7455</v>
      </c>
      <c r="V97" s="5">
        <v>216</v>
      </c>
    </row>
    <row r="98" spans="18:22" x14ac:dyDescent="0.3">
      <c r="R98" t="s">
        <v>3</v>
      </c>
      <c r="S98" t="s">
        <v>34</v>
      </c>
      <c r="T98" t="s">
        <v>26</v>
      </c>
      <c r="U98" s="4">
        <v>3108</v>
      </c>
      <c r="V98" s="5">
        <v>54</v>
      </c>
    </row>
    <row r="99" spans="18:22" x14ac:dyDescent="0.3">
      <c r="R99" t="s">
        <v>6</v>
      </c>
      <c r="S99" t="s">
        <v>38</v>
      </c>
      <c r="T99" t="s">
        <v>25</v>
      </c>
      <c r="U99" s="4">
        <v>469</v>
      </c>
      <c r="V99" s="5">
        <v>75</v>
      </c>
    </row>
    <row r="100" spans="18:22" x14ac:dyDescent="0.3">
      <c r="R100" t="s">
        <v>9</v>
      </c>
      <c r="S100" t="s">
        <v>37</v>
      </c>
      <c r="T100" t="s">
        <v>23</v>
      </c>
      <c r="U100" s="4">
        <v>2737</v>
      </c>
      <c r="V100" s="5">
        <v>93</v>
      </c>
    </row>
    <row r="101" spans="18:22" x14ac:dyDescent="0.3">
      <c r="R101" t="s">
        <v>9</v>
      </c>
      <c r="S101" t="s">
        <v>37</v>
      </c>
      <c r="T101" t="s">
        <v>25</v>
      </c>
      <c r="U101" s="4">
        <v>4305</v>
      </c>
      <c r="V101" s="5">
        <v>156</v>
      </c>
    </row>
    <row r="102" spans="18:22" x14ac:dyDescent="0.3">
      <c r="R102" t="s">
        <v>9</v>
      </c>
      <c r="S102" t="s">
        <v>38</v>
      </c>
      <c r="T102" t="s">
        <v>17</v>
      </c>
      <c r="U102" s="4">
        <v>2408</v>
      </c>
      <c r="V102" s="5">
        <v>9</v>
      </c>
    </row>
    <row r="103" spans="18:22" x14ac:dyDescent="0.3">
      <c r="R103" t="s">
        <v>3</v>
      </c>
      <c r="S103" t="s">
        <v>36</v>
      </c>
      <c r="T103" t="s">
        <v>19</v>
      </c>
      <c r="U103" s="4">
        <v>1281</v>
      </c>
      <c r="V103" s="5">
        <v>18</v>
      </c>
    </row>
    <row r="104" spans="18:22" x14ac:dyDescent="0.3">
      <c r="R104" t="s">
        <v>40</v>
      </c>
      <c r="S104" t="s">
        <v>35</v>
      </c>
      <c r="T104" t="s">
        <v>32</v>
      </c>
      <c r="U104" s="4">
        <v>12348</v>
      </c>
      <c r="V104" s="5">
        <v>234</v>
      </c>
    </row>
    <row r="105" spans="18:22" x14ac:dyDescent="0.3">
      <c r="R105" t="s">
        <v>3</v>
      </c>
      <c r="S105" t="s">
        <v>34</v>
      </c>
      <c r="T105" t="s">
        <v>28</v>
      </c>
      <c r="U105" s="4">
        <v>3689</v>
      </c>
      <c r="V105" s="5">
        <v>312</v>
      </c>
    </row>
    <row r="106" spans="18:22" x14ac:dyDescent="0.3">
      <c r="R106" t="s">
        <v>7</v>
      </c>
      <c r="S106" t="s">
        <v>36</v>
      </c>
      <c r="T106" t="s">
        <v>19</v>
      </c>
      <c r="U106" s="4">
        <v>2870</v>
      </c>
      <c r="V106" s="5">
        <v>300</v>
      </c>
    </row>
    <row r="107" spans="18:22" x14ac:dyDescent="0.3">
      <c r="R107" t="s">
        <v>2</v>
      </c>
      <c r="S107" t="s">
        <v>36</v>
      </c>
      <c r="T107" t="s">
        <v>27</v>
      </c>
      <c r="U107" s="4">
        <v>798</v>
      </c>
      <c r="V107" s="5">
        <v>519</v>
      </c>
    </row>
    <row r="108" spans="18:22" x14ac:dyDescent="0.3">
      <c r="R108" t="s">
        <v>41</v>
      </c>
      <c r="S108" t="s">
        <v>37</v>
      </c>
      <c r="T108" t="s">
        <v>21</v>
      </c>
      <c r="U108" s="4">
        <v>2933</v>
      </c>
      <c r="V108" s="5">
        <v>9</v>
      </c>
    </row>
    <row r="109" spans="18:22" x14ac:dyDescent="0.3">
      <c r="R109" t="s">
        <v>5</v>
      </c>
      <c r="S109" t="s">
        <v>35</v>
      </c>
      <c r="T109" t="s">
        <v>4</v>
      </c>
      <c r="U109" s="4">
        <v>2744</v>
      </c>
      <c r="V109" s="5">
        <v>9</v>
      </c>
    </row>
    <row r="110" spans="18:22" x14ac:dyDescent="0.3">
      <c r="R110" t="s">
        <v>40</v>
      </c>
      <c r="S110" t="s">
        <v>36</v>
      </c>
      <c r="T110" t="s">
        <v>33</v>
      </c>
      <c r="U110" s="4">
        <v>9772</v>
      </c>
      <c r="V110" s="5">
        <v>90</v>
      </c>
    </row>
    <row r="111" spans="18:22" x14ac:dyDescent="0.3">
      <c r="R111" t="s">
        <v>7</v>
      </c>
      <c r="S111" t="s">
        <v>34</v>
      </c>
      <c r="T111" t="s">
        <v>25</v>
      </c>
      <c r="U111" s="4">
        <v>1568</v>
      </c>
      <c r="V111" s="5">
        <v>96</v>
      </c>
    </row>
    <row r="112" spans="18:22" x14ac:dyDescent="0.3">
      <c r="R112" t="s">
        <v>2</v>
      </c>
      <c r="S112" t="s">
        <v>36</v>
      </c>
      <c r="T112" t="s">
        <v>16</v>
      </c>
      <c r="U112" s="4">
        <v>11417</v>
      </c>
      <c r="V112" s="5">
        <v>21</v>
      </c>
    </row>
    <row r="113" spans="18:22" x14ac:dyDescent="0.3">
      <c r="R113" t="s">
        <v>40</v>
      </c>
      <c r="S113" t="s">
        <v>34</v>
      </c>
      <c r="T113" t="s">
        <v>26</v>
      </c>
      <c r="U113" s="4">
        <v>6748</v>
      </c>
      <c r="V113" s="5">
        <v>48</v>
      </c>
    </row>
    <row r="114" spans="18:22" x14ac:dyDescent="0.3">
      <c r="R114" t="s">
        <v>10</v>
      </c>
      <c r="S114" t="s">
        <v>36</v>
      </c>
      <c r="T114" t="s">
        <v>27</v>
      </c>
      <c r="U114" s="4">
        <v>1407</v>
      </c>
      <c r="V114" s="5">
        <v>72</v>
      </c>
    </row>
    <row r="115" spans="18:22" x14ac:dyDescent="0.3">
      <c r="R115" t="s">
        <v>8</v>
      </c>
      <c r="S115" t="s">
        <v>35</v>
      </c>
      <c r="T115" t="s">
        <v>29</v>
      </c>
      <c r="U115" s="4">
        <v>2023</v>
      </c>
      <c r="V115" s="5">
        <v>168</v>
      </c>
    </row>
    <row r="116" spans="18:22" x14ac:dyDescent="0.3">
      <c r="R116" t="s">
        <v>5</v>
      </c>
      <c r="S116" t="s">
        <v>39</v>
      </c>
      <c r="T116" t="s">
        <v>26</v>
      </c>
      <c r="U116" s="4">
        <v>5236</v>
      </c>
      <c r="V116" s="5">
        <v>51</v>
      </c>
    </row>
    <row r="117" spans="18:22" x14ac:dyDescent="0.3">
      <c r="R117" t="s">
        <v>41</v>
      </c>
      <c r="S117" t="s">
        <v>36</v>
      </c>
      <c r="T117" t="s">
        <v>19</v>
      </c>
      <c r="U117" s="4">
        <v>1925</v>
      </c>
      <c r="V117" s="5">
        <v>192</v>
      </c>
    </row>
    <row r="118" spans="18:22" x14ac:dyDescent="0.3">
      <c r="R118" t="s">
        <v>7</v>
      </c>
      <c r="S118" t="s">
        <v>37</v>
      </c>
      <c r="T118" t="s">
        <v>14</v>
      </c>
      <c r="U118" s="4">
        <v>6608</v>
      </c>
      <c r="V118" s="5">
        <v>225</v>
      </c>
    </row>
    <row r="119" spans="18:22" x14ac:dyDescent="0.3">
      <c r="R119" t="s">
        <v>6</v>
      </c>
      <c r="S119" t="s">
        <v>34</v>
      </c>
      <c r="T119" t="s">
        <v>26</v>
      </c>
      <c r="U119" s="4">
        <v>8008</v>
      </c>
      <c r="V119" s="5">
        <v>456</v>
      </c>
    </row>
    <row r="120" spans="18:22" x14ac:dyDescent="0.3">
      <c r="R120" t="s">
        <v>10</v>
      </c>
      <c r="S120" t="s">
        <v>34</v>
      </c>
      <c r="T120" t="s">
        <v>25</v>
      </c>
      <c r="U120" s="4">
        <v>1428</v>
      </c>
      <c r="V120" s="5">
        <v>93</v>
      </c>
    </row>
    <row r="121" spans="18:22" x14ac:dyDescent="0.3">
      <c r="R121" t="s">
        <v>6</v>
      </c>
      <c r="S121" t="s">
        <v>34</v>
      </c>
      <c r="T121" t="s">
        <v>4</v>
      </c>
      <c r="U121" s="4">
        <v>525</v>
      </c>
      <c r="V121" s="5">
        <v>48</v>
      </c>
    </row>
    <row r="122" spans="18:22" x14ac:dyDescent="0.3">
      <c r="R122" t="s">
        <v>6</v>
      </c>
      <c r="S122" t="s">
        <v>37</v>
      </c>
      <c r="T122" t="s">
        <v>18</v>
      </c>
      <c r="U122" s="4">
        <v>1505</v>
      </c>
      <c r="V122" s="5">
        <v>102</v>
      </c>
    </row>
    <row r="123" spans="18:22" x14ac:dyDescent="0.3">
      <c r="R123" t="s">
        <v>7</v>
      </c>
      <c r="S123" t="s">
        <v>35</v>
      </c>
      <c r="T123" t="s">
        <v>30</v>
      </c>
      <c r="U123" s="4">
        <v>6755</v>
      </c>
      <c r="V123" s="5">
        <v>252</v>
      </c>
    </row>
    <row r="124" spans="18:22" x14ac:dyDescent="0.3">
      <c r="R124" t="s">
        <v>2</v>
      </c>
      <c r="S124" t="s">
        <v>37</v>
      </c>
      <c r="T124" t="s">
        <v>18</v>
      </c>
      <c r="U124" s="4">
        <v>11571</v>
      </c>
      <c r="V124" s="5">
        <v>138</v>
      </c>
    </row>
    <row r="125" spans="18:22" x14ac:dyDescent="0.3">
      <c r="R125" t="s">
        <v>40</v>
      </c>
      <c r="S125" t="s">
        <v>38</v>
      </c>
      <c r="T125" t="s">
        <v>25</v>
      </c>
      <c r="U125" s="4">
        <v>2541</v>
      </c>
      <c r="V125" s="5">
        <v>90</v>
      </c>
    </row>
    <row r="126" spans="18:22" x14ac:dyDescent="0.3">
      <c r="R126" t="s">
        <v>41</v>
      </c>
      <c r="S126" t="s">
        <v>37</v>
      </c>
      <c r="T126" t="s">
        <v>30</v>
      </c>
      <c r="U126" s="4">
        <v>1526</v>
      </c>
      <c r="V126" s="5">
        <v>240</v>
      </c>
    </row>
    <row r="127" spans="18:22" x14ac:dyDescent="0.3">
      <c r="R127" t="s">
        <v>40</v>
      </c>
      <c r="S127" t="s">
        <v>38</v>
      </c>
      <c r="T127" t="s">
        <v>4</v>
      </c>
      <c r="U127" s="4">
        <v>6125</v>
      </c>
      <c r="V127" s="5">
        <v>102</v>
      </c>
    </row>
    <row r="128" spans="18:22" x14ac:dyDescent="0.3">
      <c r="R128" t="s">
        <v>41</v>
      </c>
      <c r="S128" t="s">
        <v>35</v>
      </c>
      <c r="T128" t="s">
        <v>27</v>
      </c>
      <c r="U128" s="4">
        <v>847</v>
      </c>
      <c r="V128" s="5">
        <v>129</v>
      </c>
    </row>
    <row r="129" spans="18:22" x14ac:dyDescent="0.3">
      <c r="R129" t="s">
        <v>8</v>
      </c>
      <c r="S129" t="s">
        <v>35</v>
      </c>
      <c r="T129" t="s">
        <v>27</v>
      </c>
      <c r="U129" s="4">
        <v>4753</v>
      </c>
      <c r="V129" s="5">
        <v>300</v>
      </c>
    </row>
    <row r="130" spans="18:22" x14ac:dyDescent="0.3">
      <c r="R130" t="s">
        <v>6</v>
      </c>
      <c r="S130" t="s">
        <v>38</v>
      </c>
      <c r="T130" t="s">
        <v>33</v>
      </c>
      <c r="U130" s="4">
        <v>959</v>
      </c>
      <c r="V130" s="5">
        <v>135</v>
      </c>
    </row>
    <row r="131" spans="18:22" x14ac:dyDescent="0.3">
      <c r="R131" t="s">
        <v>7</v>
      </c>
      <c r="S131" t="s">
        <v>35</v>
      </c>
      <c r="T131" t="s">
        <v>24</v>
      </c>
      <c r="U131" s="4">
        <v>2793</v>
      </c>
      <c r="V131" s="5">
        <v>114</v>
      </c>
    </row>
    <row r="132" spans="18:22" x14ac:dyDescent="0.3">
      <c r="R132" t="s">
        <v>7</v>
      </c>
      <c r="S132" t="s">
        <v>35</v>
      </c>
      <c r="T132" t="s">
        <v>14</v>
      </c>
      <c r="U132" s="4">
        <v>4606</v>
      </c>
      <c r="V132" s="5">
        <v>63</v>
      </c>
    </row>
    <row r="133" spans="18:22" x14ac:dyDescent="0.3">
      <c r="R133" t="s">
        <v>7</v>
      </c>
      <c r="S133" t="s">
        <v>36</v>
      </c>
      <c r="T133" t="s">
        <v>29</v>
      </c>
      <c r="U133" s="4">
        <v>5551</v>
      </c>
      <c r="V133" s="5">
        <v>252</v>
      </c>
    </row>
    <row r="134" spans="18:22" x14ac:dyDescent="0.3">
      <c r="R134" t="s">
        <v>10</v>
      </c>
      <c r="S134" t="s">
        <v>36</v>
      </c>
      <c r="T134" t="s">
        <v>32</v>
      </c>
      <c r="U134" s="4">
        <v>6657</v>
      </c>
      <c r="V134" s="5">
        <v>303</v>
      </c>
    </row>
    <row r="135" spans="18:22" x14ac:dyDescent="0.3">
      <c r="R135" t="s">
        <v>7</v>
      </c>
      <c r="S135" t="s">
        <v>39</v>
      </c>
      <c r="T135" t="s">
        <v>17</v>
      </c>
      <c r="U135" s="4">
        <v>4438</v>
      </c>
      <c r="V135" s="5">
        <v>246</v>
      </c>
    </row>
    <row r="136" spans="18:22" x14ac:dyDescent="0.3">
      <c r="R136" t="s">
        <v>8</v>
      </c>
      <c r="S136" t="s">
        <v>38</v>
      </c>
      <c r="T136" t="s">
        <v>22</v>
      </c>
      <c r="U136" s="4">
        <v>168</v>
      </c>
      <c r="V136" s="5">
        <v>84</v>
      </c>
    </row>
    <row r="137" spans="18:22" x14ac:dyDescent="0.3">
      <c r="R137" t="s">
        <v>7</v>
      </c>
      <c r="S137" t="s">
        <v>34</v>
      </c>
      <c r="T137" t="s">
        <v>17</v>
      </c>
      <c r="U137" s="4">
        <v>7777</v>
      </c>
      <c r="V137" s="5">
        <v>39</v>
      </c>
    </row>
    <row r="138" spans="18:22" x14ac:dyDescent="0.3">
      <c r="R138" t="s">
        <v>5</v>
      </c>
      <c r="S138" t="s">
        <v>36</v>
      </c>
      <c r="T138" t="s">
        <v>17</v>
      </c>
      <c r="U138" s="4">
        <v>3339</v>
      </c>
      <c r="V138" s="5">
        <v>348</v>
      </c>
    </row>
    <row r="139" spans="18:22" x14ac:dyDescent="0.3">
      <c r="R139" t="s">
        <v>7</v>
      </c>
      <c r="S139" t="s">
        <v>37</v>
      </c>
      <c r="T139" t="s">
        <v>33</v>
      </c>
      <c r="U139" s="4">
        <v>6391</v>
      </c>
      <c r="V139" s="5">
        <v>48</v>
      </c>
    </row>
    <row r="140" spans="18:22" x14ac:dyDescent="0.3">
      <c r="R140" t="s">
        <v>5</v>
      </c>
      <c r="S140" t="s">
        <v>37</v>
      </c>
      <c r="T140" t="s">
        <v>22</v>
      </c>
      <c r="U140" s="4">
        <v>518</v>
      </c>
      <c r="V140" s="5">
        <v>75</v>
      </c>
    </row>
    <row r="141" spans="18:22" x14ac:dyDescent="0.3">
      <c r="R141" t="s">
        <v>7</v>
      </c>
      <c r="S141" t="s">
        <v>38</v>
      </c>
      <c r="T141" t="s">
        <v>28</v>
      </c>
      <c r="U141" s="4">
        <v>5677</v>
      </c>
      <c r="V141" s="5">
        <v>258</v>
      </c>
    </row>
    <row r="142" spans="18:22" x14ac:dyDescent="0.3">
      <c r="R142" t="s">
        <v>6</v>
      </c>
      <c r="S142" t="s">
        <v>39</v>
      </c>
      <c r="T142" t="s">
        <v>17</v>
      </c>
      <c r="U142" s="4">
        <v>6048</v>
      </c>
      <c r="V142" s="5">
        <v>27</v>
      </c>
    </row>
    <row r="143" spans="18:22" x14ac:dyDescent="0.3">
      <c r="R143" t="s">
        <v>8</v>
      </c>
      <c r="S143" t="s">
        <v>38</v>
      </c>
      <c r="T143" t="s">
        <v>32</v>
      </c>
      <c r="U143" s="4">
        <v>3752</v>
      </c>
      <c r="V143" s="5">
        <v>213</v>
      </c>
    </row>
    <row r="144" spans="18:22" x14ac:dyDescent="0.3">
      <c r="R144" t="s">
        <v>5</v>
      </c>
      <c r="S144" t="s">
        <v>35</v>
      </c>
      <c r="T144" t="s">
        <v>29</v>
      </c>
      <c r="U144" s="4">
        <v>4480</v>
      </c>
      <c r="V144" s="5">
        <v>357</v>
      </c>
    </row>
    <row r="145" spans="18:22" x14ac:dyDescent="0.3">
      <c r="R145" t="s">
        <v>9</v>
      </c>
      <c r="S145" t="s">
        <v>37</v>
      </c>
      <c r="T145" t="s">
        <v>4</v>
      </c>
      <c r="U145" s="4">
        <v>259</v>
      </c>
      <c r="V145" s="5">
        <v>207</v>
      </c>
    </row>
    <row r="146" spans="18:22" x14ac:dyDescent="0.3">
      <c r="R146" t="s">
        <v>8</v>
      </c>
      <c r="S146" t="s">
        <v>37</v>
      </c>
      <c r="T146" t="s">
        <v>30</v>
      </c>
      <c r="U146" s="4">
        <v>42</v>
      </c>
      <c r="V146" s="5">
        <v>150</v>
      </c>
    </row>
    <row r="147" spans="18:22" x14ac:dyDescent="0.3">
      <c r="R147" t="s">
        <v>41</v>
      </c>
      <c r="S147" t="s">
        <v>36</v>
      </c>
      <c r="T147" t="s">
        <v>26</v>
      </c>
      <c r="U147" s="4">
        <v>98</v>
      </c>
      <c r="V147" s="5">
        <v>204</v>
      </c>
    </row>
    <row r="148" spans="18:22" x14ac:dyDescent="0.3">
      <c r="R148" t="s">
        <v>7</v>
      </c>
      <c r="S148" t="s">
        <v>35</v>
      </c>
      <c r="T148" t="s">
        <v>27</v>
      </c>
      <c r="U148" s="4">
        <v>2478</v>
      </c>
      <c r="V148" s="5">
        <v>21</v>
      </c>
    </row>
    <row r="149" spans="18:22" x14ac:dyDescent="0.3">
      <c r="R149" t="s">
        <v>41</v>
      </c>
      <c r="S149" t="s">
        <v>34</v>
      </c>
      <c r="T149" t="s">
        <v>33</v>
      </c>
      <c r="U149" s="4">
        <v>7847</v>
      </c>
      <c r="V149" s="5">
        <v>174</v>
      </c>
    </row>
    <row r="150" spans="18:22" x14ac:dyDescent="0.3">
      <c r="R150" t="s">
        <v>2</v>
      </c>
      <c r="S150" t="s">
        <v>37</v>
      </c>
      <c r="T150" t="s">
        <v>17</v>
      </c>
      <c r="U150" s="4">
        <v>9926</v>
      </c>
      <c r="V150" s="5">
        <v>201</v>
      </c>
    </row>
    <row r="151" spans="18:22" x14ac:dyDescent="0.3">
      <c r="R151" t="s">
        <v>8</v>
      </c>
      <c r="S151" t="s">
        <v>38</v>
      </c>
      <c r="T151" t="s">
        <v>13</v>
      </c>
      <c r="U151" s="4">
        <v>819</v>
      </c>
      <c r="V151" s="5">
        <v>510</v>
      </c>
    </row>
    <row r="152" spans="18:22" x14ac:dyDescent="0.3">
      <c r="R152" t="s">
        <v>6</v>
      </c>
      <c r="S152" t="s">
        <v>39</v>
      </c>
      <c r="T152" t="s">
        <v>29</v>
      </c>
      <c r="U152" s="4">
        <v>3052</v>
      </c>
      <c r="V152" s="5">
        <v>378</v>
      </c>
    </row>
    <row r="153" spans="18:22" x14ac:dyDescent="0.3">
      <c r="R153" t="s">
        <v>9</v>
      </c>
      <c r="S153" t="s">
        <v>34</v>
      </c>
      <c r="T153" t="s">
        <v>21</v>
      </c>
      <c r="U153" s="4">
        <v>6832</v>
      </c>
      <c r="V153" s="5">
        <v>27</v>
      </c>
    </row>
    <row r="154" spans="18:22" x14ac:dyDescent="0.3">
      <c r="R154" t="s">
        <v>2</v>
      </c>
      <c r="S154" t="s">
        <v>39</v>
      </c>
      <c r="T154" t="s">
        <v>16</v>
      </c>
      <c r="U154" s="4">
        <v>2016</v>
      </c>
      <c r="V154" s="5">
        <v>117</v>
      </c>
    </row>
    <row r="155" spans="18:22" x14ac:dyDescent="0.3">
      <c r="R155" t="s">
        <v>6</v>
      </c>
      <c r="S155" t="s">
        <v>38</v>
      </c>
      <c r="T155" t="s">
        <v>21</v>
      </c>
      <c r="U155" s="4">
        <v>7322</v>
      </c>
      <c r="V155" s="5">
        <v>36</v>
      </c>
    </row>
    <row r="156" spans="18:22" x14ac:dyDescent="0.3">
      <c r="R156" t="s">
        <v>8</v>
      </c>
      <c r="S156" t="s">
        <v>35</v>
      </c>
      <c r="T156" t="s">
        <v>33</v>
      </c>
      <c r="U156" s="4">
        <v>357</v>
      </c>
      <c r="V156" s="5">
        <v>126</v>
      </c>
    </row>
    <row r="157" spans="18:22" x14ac:dyDescent="0.3">
      <c r="R157" t="s">
        <v>9</v>
      </c>
      <c r="S157" t="s">
        <v>39</v>
      </c>
      <c r="T157" t="s">
        <v>25</v>
      </c>
      <c r="U157" s="4">
        <v>3192</v>
      </c>
      <c r="V157" s="5">
        <v>72</v>
      </c>
    </row>
    <row r="158" spans="18:22" x14ac:dyDescent="0.3">
      <c r="R158" t="s">
        <v>7</v>
      </c>
      <c r="S158" t="s">
        <v>36</v>
      </c>
      <c r="T158" t="s">
        <v>22</v>
      </c>
      <c r="U158" s="4">
        <v>8435</v>
      </c>
      <c r="V158" s="5">
        <v>42</v>
      </c>
    </row>
    <row r="159" spans="18:22" x14ac:dyDescent="0.3">
      <c r="R159" t="s">
        <v>40</v>
      </c>
      <c r="S159" t="s">
        <v>39</v>
      </c>
      <c r="T159" t="s">
        <v>29</v>
      </c>
      <c r="U159" s="4">
        <v>0</v>
      </c>
      <c r="V159" s="5">
        <v>135</v>
      </c>
    </row>
    <row r="160" spans="18:22" x14ac:dyDescent="0.3">
      <c r="R160" t="s">
        <v>7</v>
      </c>
      <c r="S160" t="s">
        <v>34</v>
      </c>
      <c r="T160" t="s">
        <v>24</v>
      </c>
      <c r="U160" s="4">
        <v>8862</v>
      </c>
      <c r="V160" s="5">
        <v>189</v>
      </c>
    </row>
    <row r="161" spans="18:22" x14ac:dyDescent="0.3">
      <c r="R161" t="s">
        <v>6</v>
      </c>
      <c r="S161" t="s">
        <v>37</v>
      </c>
      <c r="T161" t="s">
        <v>28</v>
      </c>
      <c r="U161" s="4">
        <v>3556</v>
      </c>
      <c r="V161" s="5">
        <v>459</v>
      </c>
    </row>
    <row r="162" spans="18:22" x14ac:dyDescent="0.3">
      <c r="R162" t="s">
        <v>5</v>
      </c>
      <c r="S162" t="s">
        <v>34</v>
      </c>
      <c r="T162" t="s">
        <v>15</v>
      </c>
      <c r="U162" s="4">
        <v>7280</v>
      </c>
      <c r="V162" s="5">
        <v>201</v>
      </c>
    </row>
    <row r="163" spans="18:22" x14ac:dyDescent="0.3">
      <c r="R163" t="s">
        <v>6</v>
      </c>
      <c r="S163" t="s">
        <v>34</v>
      </c>
      <c r="T163" t="s">
        <v>30</v>
      </c>
      <c r="U163" s="4">
        <v>3402</v>
      </c>
      <c r="V163" s="5">
        <v>366</v>
      </c>
    </row>
    <row r="164" spans="18:22" x14ac:dyDescent="0.3">
      <c r="R164" t="s">
        <v>3</v>
      </c>
      <c r="S164" t="s">
        <v>37</v>
      </c>
      <c r="T164" t="s">
        <v>29</v>
      </c>
      <c r="U164" s="4">
        <v>4592</v>
      </c>
      <c r="V164" s="5">
        <v>324</v>
      </c>
    </row>
    <row r="165" spans="18:22" x14ac:dyDescent="0.3">
      <c r="R165" t="s">
        <v>9</v>
      </c>
      <c r="S165" t="s">
        <v>35</v>
      </c>
      <c r="T165" t="s">
        <v>15</v>
      </c>
      <c r="U165" s="4">
        <v>7833</v>
      </c>
      <c r="V165" s="5">
        <v>243</v>
      </c>
    </row>
    <row r="166" spans="18:22" x14ac:dyDescent="0.3">
      <c r="R166" t="s">
        <v>2</v>
      </c>
      <c r="S166" t="s">
        <v>39</v>
      </c>
      <c r="T166" t="s">
        <v>21</v>
      </c>
      <c r="U166" s="4">
        <v>7651</v>
      </c>
      <c r="V166" s="5">
        <v>213</v>
      </c>
    </row>
    <row r="167" spans="18:22" x14ac:dyDescent="0.3">
      <c r="R167" t="s">
        <v>40</v>
      </c>
      <c r="S167" t="s">
        <v>35</v>
      </c>
      <c r="T167" t="s">
        <v>30</v>
      </c>
      <c r="U167" s="4">
        <v>2275</v>
      </c>
      <c r="V167" s="5">
        <v>447</v>
      </c>
    </row>
    <row r="168" spans="18:22" x14ac:dyDescent="0.3">
      <c r="R168" t="s">
        <v>40</v>
      </c>
      <c r="S168" t="s">
        <v>38</v>
      </c>
      <c r="T168" t="s">
        <v>13</v>
      </c>
      <c r="U168" s="4">
        <v>5670</v>
      </c>
      <c r="V168" s="5">
        <v>297</v>
      </c>
    </row>
    <row r="169" spans="18:22" x14ac:dyDescent="0.3">
      <c r="R169" t="s">
        <v>7</v>
      </c>
      <c r="S169" t="s">
        <v>35</v>
      </c>
      <c r="T169" t="s">
        <v>16</v>
      </c>
      <c r="U169" s="4">
        <v>2135</v>
      </c>
      <c r="V169" s="5">
        <v>27</v>
      </c>
    </row>
    <row r="170" spans="18:22" x14ac:dyDescent="0.3">
      <c r="R170" t="s">
        <v>40</v>
      </c>
      <c r="S170" t="s">
        <v>34</v>
      </c>
      <c r="T170" t="s">
        <v>23</v>
      </c>
      <c r="U170" s="4">
        <v>2779</v>
      </c>
      <c r="V170" s="5">
        <v>75</v>
      </c>
    </row>
    <row r="171" spans="18:22" x14ac:dyDescent="0.3">
      <c r="R171" t="s">
        <v>10</v>
      </c>
      <c r="S171" t="s">
        <v>39</v>
      </c>
      <c r="T171" t="s">
        <v>33</v>
      </c>
      <c r="U171" s="4">
        <v>12950</v>
      </c>
      <c r="V171" s="5">
        <v>30</v>
      </c>
    </row>
    <row r="172" spans="18:22" x14ac:dyDescent="0.3">
      <c r="R172" t="s">
        <v>7</v>
      </c>
      <c r="S172" t="s">
        <v>36</v>
      </c>
      <c r="T172" t="s">
        <v>18</v>
      </c>
      <c r="U172" s="4">
        <v>2646</v>
      </c>
      <c r="V172" s="5">
        <v>177</v>
      </c>
    </row>
    <row r="173" spans="18:22" x14ac:dyDescent="0.3">
      <c r="R173" t="s">
        <v>40</v>
      </c>
      <c r="S173" t="s">
        <v>34</v>
      </c>
      <c r="T173" t="s">
        <v>33</v>
      </c>
      <c r="U173" s="4">
        <v>3794</v>
      </c>
      <c r="V173" s="5">
        <v>159</v>
      </c>
    </row>
    <row r="174" spans="18:22" x14ac:dyDescent="0.3">
      <c r="R174" t="s">
        <v>3</v>
      </c>
      <c r="S174" t="s">
        <v>35</v>
      </c>
      <c r="T174" t="s">
        <v>33</v>
      </c>
      <c r="U174" s="4">
        <v>819</v>
      </c>
      <c r="V174" s="5">
        <v>306</v>
      </c>
    </row>
    <row r="175" spans="18:22" x14ac:dyDescent="0.3">
      <c r="R175" t="s">
        <v>3</v>
      </c>
      <c r="S175" t="s">
        <v>34</v>
      </c>
      <c r="T175" t="s">
        <v>20</v>
      </c>
      <c r="U175" s="4">
        <v>2583</v>
      </c>
      <c r="V175" s="5">
        <v>18</v>
      </c>
    </row>
    <row r="176" spans="18:22" x14ac:dyDescent="0.3">
      <c r="R176" t="s">
        <v>7</v>
      </c>
      <c r="S176" t="s">
        <v>35</v>
      </c>
      <c r="T176" t="s">
        <v>19</v>
      </c>
      <c r="U176" s="4">
        <v>4585</v>
      </c>
      <c r="V176" s="5">
        <v>240</v>
      </c>
    </row>
    <row r="177" spans="18:22" x14ac:dyDescent="0.3">
      <c r="R177" t="s">
        <v>5</v>
      </c>
      <c r="S177" t="s">
        <v>34</v>
      </c>
      <c r="T177" t="s">
        <v>33</v>
      </c>
      <c r="U177" s="4">
        <v>1652</v>
      </c>
      <c r="V177" s="5">
        <v>93</v>
      </c>
    </row>
    <row r="178" spans="18:22" x14ac:dyDescent="0.3">
      <c r="R178" t="s">
        <v>10</v>
      </c>
      <c r="S178" t="s">
        <v>34</v>
      </c>
      <c r="T178" t="s">
        <v>26</v>
      </c>
      <c r="U178" s="4">
        <v>4991</v>
      </c>
      <c r="V178" s="5">
        <v>9</v>
      </c>
    </row>
    <row r="179" spans="18:22" x14ac:dyDescent="0.3">
      <c r="R179" t="s">
        <v>8</v>
      </c>
      <c r="S179" t="s">
        <v>34</v>
      </c>
      <c r="T179" t="s">
        <v>16</v>
      </c>
      <c r="U179" s="4">
        <v>2009</v>
      </c>
      <c r="V179" s="5">
        <v>219</v>
      </c>
    </row>
    <row r="180" spans="18:22" x14ac:dyDescent="0.3">
      <c r="R180" t="s">
        <v>2</v>
      </c>
      <c r="S180" t="s">
        <v>39</v>
      </c>
      <c r="T180" t="s">
        <v>22</v>
      </c>
      <c r="U180" s="4">
        <v>1568</v>
      </c>
      <c r="V180" s="5">
        <v>141</v>
      </c>
    </row>
    <row r="181" spans="18:22" x14ac:dyDescent="0.3">
      <c r="R181" t="s">
        <v>41</v>
      </c>
      <c r="S181" t="s">
        <v>37</v>
      </c>
      <c r="T181" t="s">
        <v>20</v>
      </c>
      <c r="U181" s="4">
        <v>3388</v>
      </c>
      <c r="V181" s="5">
        <v>123</v>
      </c>
    </row>
    <row r="182" spans="18:22" x14ac:dyDescent="0.3">
      <c r="R182" t="s">
        <v>40</v>
      </c>
      <c r="S182" t="s">
        <v>38</v>
      </c>
      <c r="T182" t="s">
        <v>24</v>
      </c>
      <c r="U182" s="4">
        <v>623</v>
      </c>
      <c r="V182" s="5">
        <v>51</v>
      </c>
    </row>
    <row r="183" spans="18:22" x14ac:dyDescent="0.3">
      <c r="R183" t="s">
        <v>6</v>
      </c>
      <c r="S183" t="s">
        <v>36</v>
      </c>
      <c r="T183" t="s">
        <v>4</v>
      </c>
      <c r="U183" s="4">
        <v>10073</v>
      </c>
      <c r="V183" s="5">
        <v>120</v>
      </c>
    </row>
    <row r="184" spans="18:22" x14ac:dyDescent="0.3">
      <c r="R184" t="s">
        <v>8</v>
      </c>
      <c r="S184" t="s">
        <v>39</v>
      </c>
      <c r="T184" t="s">
        <v>26</v>
      </c>
      <c r="U184" s="4">
        <v>1561</v>
      </c>
      <c r="V184" s="5">
        <v>27</v>
      </c>
    </row>
    <row r="185" spans="18:22" x14ac:dyDescent="0.3">
      <c r="R185" t="s">
        <v>9</v>
      </c>
      <c r="S185" t="s">
        <v>36</v>
      </c>
      <c r="T185" t="s">
        <v>27</v>
      </c>
      <c r="U185" s="4">
        <v>11522</v>
      </c>
      <c r="V185" s="5">
        <v>204</v>
      </c>
    </row>
    <row r="186" spans="18:22" x14ac:dyDescent="0.3">
      <c r="R186" t="s">
        <v>6</v>
      </c>
      <c r="S186" t="s">
        <v>38</v>
      </c>
      <c r="T186" t="s">
        <v>13</v>
      </c>
      <c r="U186" s="4">
        <v>2317</v>
      </c>
      <c r="V186" s="5">
        <v>123</v>
      </c>
    </row>
    <row r="187" spans="18:22" x14ac:dyDescent="0.3">
      <c r="R187" t="s">
        <v>10</v>
      </c>
      <c r="S187" t="s">
        <v>37</v>
      </c>
      <c r="T187" t="s">
        <v>28</v>
      </c>
      <c r="U187" s="4">
        <v>3059</v>
      </c>
      <c r="V187" s="5">
        <v>27</v>
      </c>
    </row>
    <row r="188" spans="18:22" x14ac:dyDescent="0.3">
      <c r="R188" t="s">
        <v>41</v>
      </c>
      <c r="S188" t="s">
        <v>37</v>
      </c>
      <c r="T188" t="s">
        <v>26</v>
      </c>
      <c r="U188" s="4">
        <v>2324</v>
      </c>
      <c r="V188" s="5">
        <v>177</v>
      </c>
    </row>
    <row r="189" spans="18:22" x14ac:dyDescent="0.3">
      <c r="R189" t="s">
        <v>3</v>
      </c>
      <c r="S189" t="s">
        <v>39</v>
      </c>
      <c r="T189" t="s">
        <v>26</v>
      </c>
      <c r="U189" s="4">
        <v>4956</v>
      </c>
      <c r="V189" s="5">
        <v>171</v>
      </c>
    </row>
    <row r="190" spans="18:22" x14ac:dyDescent="0.3">
      <c r="R190" t="s">
        <v>10</v>
      </c>
      <c r="S190" t="s">
        <v>34</v>
      </c>
      <c r="T190" t="s">
        <v>19</v>
      </c>
      <c r="U190" s="4">
        <v>5355</v>
      </c>
      <c r="V190" s="5">
        <v>204</v>
      </c>
    </row>
    <row r="191" spans="18:22" x14ac:dyDescent="0.3">
      <c r="R191" t="s">
        <v>3</v>
      </c>
      <c r="S191" t="s">
        <v>34</v>
      </c>
      <c r="T191" t="s">
        <v>14</v>
      </c>
      <c r="U191" s="4">
        <v>7259</v>
      </c>
      <c r="V191" s="5">
        <v>276</v>
      </c>
    </row>
    <row r="192" spans="18:22" x14ac:dyDescent="0.3">
      <c r="R192" t="s">
        <v>8</v>
      </c>
      <c r="S192" t="s">
        <v>37</v>
      </c>
      <c r="T192" t="s">
        <v>26</v>
      </c>
      <c r="U192" s="4">
        <v>6279</v>
      </c>
      <c r="V192" s="5">
        <v>45</v>
      </c>
    </row>
    <row r="193" spans="18:22" x14ac:dyDescent="0.3">
      <c r="R193" t="s">
        <v>40</v>
      </c>
      <c r="S193" t="s">
        <v>38</v>
      </c>
      <c r="T193" t="s">
        <v>29</v>
      </c>
      <c r="U193" s="4">
        <v>2541</v>
      </c>
      <c r="V193" s="5">
        <v>45</v>
      </c>
    </row>
    <row r="194" spans="18:22" x14ac:dyDescent="0.3">
      <c r="R194" t="s">
        <v>6</v>
      </c>
      <c r="S194" t="s">
        <v>35</v>
      </c>
      <c r="T194" t="s">
        <v>27</v>
      </c>
      <c r="U194" s="4">
        <v>3864</v>
      </c>
      <c r="V194" s="5">
        <v>177</v>
      </c>
    </row>
    <row r="195" spans="18:22" x14ac:dyDescent="0.3">
      <c r="R195" t="s">
        <v>5</v>
      </c>
      <c r="S195" t="s">
        <v>36</v>
      </c>
      <c r="T195" t="s">
        <v>13</v>
      </c>
      <c r="U195" s="4">
        <v>6146</v>
      </c>
      <c r="V195" s="5">
        <v>63</v>
      </c>
    </row>
    <row r="196" spans="18:22" x14ac:dyDescent="0.3">
      <c r="R196" t="s">
        <v>9</v>
      </c>
      <c r="S196" t="s">
        <v>39</v>
      </c>
      <c r="T196" t="s">
        <v>18</v>
      </c>
      <c r="U196" s="4">
        <v>2639</v>
      </c>
      <c r="V196" s="5">
        <v>204</v>
      </c>
    </row>
    <row r="197" spans="18:22" x14ac:dyDescent="0.3">
      <c r="R197" t="s">
        <v>8</v>
      </c>
      <c r="S197" t="s">
        <v>37</v>
      </c>
      <c r="T197" t="s">
        <v>22</v>
      </c>
      <c r="U197" s="4">
        <v>1890</v>
      </c>
      <c r="V197" s="5">
        <v>195</v>
      </c>
    </row>
    <row r="198" spans="18:22" x14ac:dyDescent="0.3">
      <c r="R198" t="s">
        <v>7</v>
      </c>
      <c r="S198" t="s">
        <v>34</v>
      </c>
      <c r="T198" t="s">
        <v>14</v>
      </c>
      <c r="U198" s="4">
        <v>1932</v>
      </c>
      <c r="V198" s="5">
        <v>369</v>
      </c>
    </row>
    <row r="199" spans="18:22" x14ac:dyDescent="0.3">
      <c r="R199" t="s">
        <v>3</v>
      </c>
      <c r="S199" t="s">
        <v>34</v>
      </c>
      <c r="T199" t="s">
        <v>25</v>
      </c>
      <c r="U199" s="4">
        <v>6300</v>
      </c>
      <c r="V199" s="5">
        <v>42</v>
      </c>
    </row>
    <row r="200" spans="18:22" x14ac:dyDescent="0.3">
      <c r="R200" t="s">
        <v>6</v>
      </c>
      <c r="S200" t="s">
        <v>37</v>
      </c>
      <c r="T200" t="s">
        <v>30</v>
      </c>
      <c r="U200" s="4">
        <v>560</v>
      </c>
      <c r="V200" s="5">
        <v>81</v>
      </c>
    </row>
    <row r="201" spans="18:22" x14ac:dyDescent="0.3">
      <c r="R201" t="s">
        <v>9</v>
      </c>
      <c r="S201" t="s">
        <v>37</v>
      </c>
      <c r="T201" t="s">
        <v>26</v>
      </c>
      <c r="U201" s="4">
        <v>2856</v>
      </c>
      <c r="V201" s="5">
        <v>246</v>
      </c>
    </row>
    <row r="202" spans="18:22" x14ac:dyDescent="0.3">
      <c r="R202" t="s">
        <v>9</v>
      </c>
      <c r="S202" t="s">
        <v>34</v>
      </c>
      <c r="T202" t="s">
        <v>17</v>
      </c>
      <c r="U202" s="4">
        <v>707</v>
      </c>
      <c r="V202" s="5">
        <v>174</v>
      </c>
    </row>
    <row r="203" spans="18:22" x14ac:dyDescent="0.3">
      <c r="R203" t="s">
        <v>8</v>
      </c>
      <c r="S203" t="s">
        <v>35</v>
      </c>
      <c r="T203" t="s">
        <v>30</v>
      </c>
      <c r="U203" s="4">
        <v>3598</v>
      </c>
      <c r="V203" s="5">
        <v>81</v>
      </c>
    </row>
    <row r="204" spans="18:22" x14ac:dyDescent="0.3">
      <c r="R204" t="s">
        <v>40</v>
      </c>
      <c r="S204" t="s">
        <v>35</v>
      </c>
      <c r="T204" t="s">
        <v>22</v>
      </c>
      <c r="U204" s="4">
        <v>6853</v>
      </c>
      <c r="V204" s="5">
        <v>372</v>
      </c>
    </row>
    <row r="205" spans="18:22" x14ac:dyDescent="0.3">
      <c r="R205" t="s">
        <v>40</v>
      </c>
      <c r="S205" t="s">
        <v>35</v>
      </c>
      <c r="T205" t="s">
        <v>16</v>
      </c>
      <c r="U205" s="4">
        <v>4725</v>
      </c>
      <c r="V205" s="5">
        <v>174</v>
      </c>
    </row>
    <row r="206" spans="18:22" x14ac:dyDescent="0.3">
      <c r="R206" t="s">
        <v>41</v>
      </c>
      <c r="S206" t="s">
        <v>36</v>
      </c>
      <c r="T206" t="s">
        <v>32</v>
      </c>
      <c r="U206" s="4">
        <v>10304</v>
      </c>
      <c r="V206" s="5">
        <v>84</v>
      </c>
    </row>
    <row r="207" spans="18:22" x14ac:dyDescent="0.3">
      <c r="R207" t="s">
        <v>41</v>
      </c>
      <c r="S207" t="s">
        <v>34</v>
      </c>
      <c r="T207" t="s">
        <v>16</v>
      </c>
      <c r="U207" s="4">
        <v>1274</v>
      </c>
      <c r="V207" s="5">
        <v>225</v>
      </c>
    </row>
    <row r="208" spans="18:22" x14ac:dyDescent="0.3">
      <c r="R208" t="s">
        <v>5</v>
      </c>
      <c r="S208" t="s">
        <v>36</v>
      </c>
      <c r="T208" t="s">
        <v>30</v>
      </c>
      <c r="U208" s="4">
        <v>1526</v>
      </c>
      <c r="V208" s="5">
        <v>105</v>
      </c>
    </row>
    <row r="209" spans="18:22" x14ac:dyDescent="0.3">
      <c r="R209" t="s">
        <v>40</v>
      </c>
      <c r="S209" t="s">
        <v>39</v>
      </c>
      <c r="T209" t="s">
        <v>28</v>
      </c>
      <c r="U209" s="4">
        <v>3101</v>
      </c>
      <c r="V209" s="5">
        <v>225</v>
      </c>
    </row>
    <row r="210" spans="18:22" x14ac:dyDescent="0.3">
      <c r="R210" t="s">
        <v>2</v>
      </c>
      <c r="S210" t="s">
        <v>37</v>
      </c>
      <c r="T210" t="s">
        <v>14</v>
      </c>
      <c r="U210" s="4">
        <v>1057</v>
      </c>
      <c r="V210" s="5">
        <v>54</v>
      </c>
    </row>
    <row r="211" spans="18:22" x14ac:dyDescent="0.3">
      <c r="R211" t="s">
        <v>7</v>
      </c>
      <c r="S211" t="s">
        <v>37</v>
      </c>
      <c r="T211" t="s">
        <v>26</v>
      </c>
      <c r="U211" s="4">
        <v>5306</v>
      </c>
      <c r="V211" s="5">
        <v>0</v>
      </c>
    </row>
    <row r="212" spans="18:22" x14ac:dyDescent="0.3">
      <c r="R212" t="s">
        <v>5</v>
      </c>
      <c r="S212" t="s">
        <v>39</v>
      </c>
      <c r="T212" t="s">
        <v>24</v>
      </c>
      <c r="U212" s="4">
        <v>4018</v>
      </c>
      <c r="V212" s="5">
        <v>171</v>
      </c>
    </row>
    <row r="213" spans="18:22" x14ac:dyDescent="0.3">
      <c r="R213" t="s">
        <v>9</v>
      </c>
      <c r="S213" t="s">
        <v>34</v>
      </c>
      <c r="T213" t="s">
        <v>16</v>
      </c>
      <c r="U213" s="4">
        <v>938</v>
      </c>
      <c r="V213" s="5">
        <v>189</v>
      </c>
    </row>
    <row r="214" spans="18:22" x14ac:dyDescent="0.3">
      <c r="R214" t="s">
        <v>7</v>
      </c>
      <c r="S214" t="s">
        <v>38</v>
      </c>
      <c r="T214" t="s">
        <v>18</v>
      </c>
      <c r="U214" s="4">
        <v>1778</v>
      </c>
      <c r="V214" s="5">
        <v>270</v>
      </c>
    </row>
    <row r="215" spans="18:22" x14ac:dyDescent="0.3">
      <c r="R215" t="s">
        <v>6</v>
      </c>
      <c r="S215" t="s">
        <v>39</v>
      </c>
      <c r="T215" t="s">
        <v>30</v>
      </c>
      <c r="U215" s="4">
        <v>1638</v>
      </c>
      <c r="V215" s="5">
        <v>63</v>
      </c>
    </row>
    <row r="216" spans="18:22" x14ac:dyDescent="0.3">
      <c r="R216" t="s">
        <v>41</v>
      </c>
      <c r="S216" t="s">
        <v>38</v>
      </c>
      <c r="T216" t="s">
        <v>25</v>
      </c>
      <c r="U216" s="4">
        <v>154</v>
      </c>
      <c r="V216" s="5">
        <v>21</v>
      </c>
    </row>
    <row r="217" spans="18:22" x14ac:dyDescent="0.3">
      <c r="R217" t="s">
        <v>7</v>
      </c>
      <c r="S217" t="s">
        <v>37</v>
      </c>
      <c r="T217" t="s">
        <v>22</v>
      </c>
      <c r="U217" s="4">
        <v>9835</v>
      </c>
      <c r="V217" s="5">
        <v>207</v>
      </c>
    </row>
    <row r="218" spans="18:22" x14ac:dyDescent="0.3">
      <c r="R218" t="s">
        <v>9</v>
      </c>
      <c r="S218" t="s">
        <v>37</v>
      </c>
      <c r="T218" t="s">
        <v>20</v>
      </c>
      <c r="U218" s="4">
        <v>7273</v>
      </c>
      <c r="V218" s="5">
        <v>96</v>
      </c>
    </row>
    <row r="219" spans="18:22" x14ac:dyDescent="0.3">
      <c r="R219" t="s">
        <v>5</v>
      </c>
      <c r="S219" t="s">
        <v>39</v>
      </c>
      <c r="T219" t="s">
        <v>22</v>
      </c>
      <c r="U219" s="4">
        <v>6909</v>
      </c>
      <c r="V219" s="5">
        <v>81</v>
      </c>
    </row>
    <row r="220" spans="18:22" x14ac:dyDescent="0.3">
      <c r="R220" t="s">
        <v>9</v>
      </c>
      <c r="S220" t="s">
        <v>39</v>
      </c>
      <c r="T220" t="s">
        <v>24</v>
      </c>
      <c r="U220" s="4">
        <v>3920</v>
      </c>
      <c r="V220" s="5">
        <v>306</v>
      </c>
    </row>
    <row r="221" spans="18:22" x14ac:dyDescent="0.3">
      <c r="R221" t="s">
        <v>10</v>
      </c>
      <c r="S221" t="s">
        <v>39</v>
      </c>
      <c r="T221" t="s">
        <v>21</v>
      </c>
      <c r="U221" s="4">
        <v>4858</v>
      </c>
      <c r="V221" s="5">
        <v>279</v>
      </c>
    </row>
    <row r="222" spans="18:22" x14ac:dyDescent="0.3">
      <c r="R222" t="s">
        <v>2</v>
      </c>
      <c r="S222" t="s">
        <v>38</v>
      </c>
      <c r="T222" t="s">
        <v>4</v>
      </c>
      <c r="U222" s="4">
        <v>3549</v>
      </c>
      <c r="V222" s="5">
        <v>3</v>
      </c>
    </row>
    <row r="223" spans="18:22" x14ac:dyDescent="0.3">
      <c r="R223" t="s">
        <v>7</v>
      </c>
      <c r="S223" t="s">
        <v>39</v>
      </c>
      <c r="T223" t="s">
        <v>27</v>
      </c>
      <c r="U223" s="4">
        <v>966</v>
      </c>
      <c r="V223" s="5">
        <v>198</v>
      </c>
    </row>
    <row r="224" spans="18:22" x14ac:dyDescent="0.3">
      <c r="R224" t="s">
        <v>5</v>
      </c>
      <c r="S224" t="s">
        <v>39</v>
      </c>
      <c r="T224" t="s">
        <v>18</v>
      </c>
      <c r="U224" s="4">
        <v>385</v>
      </c>
      <c r="V224" s="5">
        <v>249</v>
      </c>
    </row>
    <row r="225" spans="18:22" x14ac:dyDescent="0.3">
      <c r="R225" t="s">
        <v>6</v>
      </c>
      <c r="S225" t="s">
        <v>34</v>
      </c>
      <c r="T225" t="s">
        <v>16</v>
      </c>
      <c r="U225" s="4">
        <v>2219</v>
      </c>
      <c r="V225" s="5">
        <v>75</v>
      </c>
    </row>
    <row r="226" spans="18:22" x14ac:dyDescent="0.3">
      <c r="R226" t="s">
        <v>9</v>
      </c>
      <c r="S226" t="s">
        <v>36</v>
      </c>
      <c r="T226" t="s">
        <v>32</v>
      </c>
      <c r="U226" s="4">
        <v>2954</v>
      </c>
      <c r="V226" s="5">
        <v>189</v>
      </c>
    </row>
    <row r="227" spans="18:22" x14ac:dyDescent="0.3">
      <c r="R227" t="s">
        <v>7</v>
      </c>
      <c r="S227" t="s">
        <v>36</v>
      </c>
      <c r="T227" t="s">
        <v>32</v>
      </c>
      <c r="U227" s="4">
        <v>280</v>
      </c>
      <c r="V227" s="5">
        <v>87</v>
      </c>
    </row>
    <row r="228" spans="18:22" x14ac:dyDescent="0.3">
      <c r="R228" t="s">
        <v>41</v>
      </c>
      <c r="S228" t="s">
        <v>36</v>
      </c>
      <c r="T228" t="s">
        <v>30</v>
      </c>
      <c r="U228" s="4">
        <v>6118</v>
      </c>
      <c r="V228" s="5">
        <v>174</v>
      </c>
    </row>
    <row r="229" spans="18:22" x14ac:dyDescent="0.3">
      <c r="R229" t="s">
        <v>2</v>
      </c>
      <c r="S229" t="s">
        <v>39</v>
      </c>
      <c r="T229" t="s">
        <v>15</v>
      </c>
      <c r="U229" s="4">
        <v>4802</v>
      </c>
      <c r="V229" s="5">
        <v>36</v>
      </c>
    </row>
    <row r="230" spans="18:22" x14ac:dyDescent="0.3">
      <c r="R230" t="s">
        <v>9</v>
      </c>
      <c r="S230" t="s">
        <v>38</v>
      </c>
      <c r="T230" t="s">
        <v>24</v>
      </c>
      <c r="U230" s="4">
        <v>4137</v>
      </c>
      <c r="V230" s="5">
        <v>60</v>
      </c>
    </row>
    <row r="231" spans="18:22" x14ac:dyDescent="0.3">
      <c r="R231" t="s">
        <v>3</v>
      </c>
      <c r="S231" t="s">
        <v>35</v>
      </c>
      <c r="T231" t="s">
        <v>23</v>
      </c>
      <c r="U231" s="4">
        <v>2023</v>
      </c>
      <c r="V231" s="5">
        <v>78</v>
      </c>
    </row>
    <row r="232" spans="18:22" x14ac:dyDescent="0.3">
      <c r="R232" t="s">
        <v>9</v>
      </c>
      <c r="S232" t="s">
        <v>36</v>
      </c>
      <c r="T232" t="s">
        <v>30</v>
      </c>
      <c r="U232" s="4">
        <v>9051</v>
      </c>
      <c r="V232" s="5">
        <v>57</v>
      </c>
    </row>
    <row r="233" spans="18:22" x14ac:dyDescent="0.3">
      <c r="R233" t="s">
        <v>9</v>
      </c>
      <c r="S233" t="s">
        <v>37</v>
      </c>
      <c r="T233" t="s">
        <v>28</v>
      </c>
      <c r="U233" s="4">
        <v>2919</v>
      </c>
      <c r="V233" s="5">
        <v>45</v>
      </c>
    </row>
    <row r="234" spans="18:22" x14ac:dyDescent="0.3">
      <c r="R234" t="s">
        <v>41</v>
      </c>
      <c r="S234" t="s">
        <v>38</v>
      </c>
      <c r="T234" t="s">
        <v>22</v>
      </c>
      <c r="U234" s="4">
        <v>5915</v>
      </c>
      <c r="V234" s="5">
        <v>3</v>
      </c>
    </row>
    <row r="235" spans="18:22" x14ac:dyDescent="0.3">
      <c r="R235" t="s">
        <v>10</v>
      </c>
      <c r="S235" t="s">
        <v>35</v>
      </c>
      <c r="T235" t="s">
        <v>15</v>
      </c>
      <c r="U235" s="4">
        <v>2562</v>
      </c>
      <c r="V235" s="5">
        <v>6</v>
      </c>
    </row>
    <row r="236" spans="18:22" x14ac:dyDescent="0.3">
      <c r="R236" t="s">
        <v>5</v>
      </c>
      <c r="S236" t="s">
        <v>37</v>
      </c>
      <c r="T236" t="s">
        <v>25</v>
      </c>
      <c r="U236" s="4">
        <v>8813</v>
      </c>
      <c r="V236" s="5">
        <v>21</v>
      </c>
    </row>
    <row r="237" spans="18:22" x14ac:dyDescent="0.3">
      <c r="R237" t="s">
        <v>5</v>
      </c>
      <c r="S237" t="s">
        <v>36</v>
      </c>
      <c r="T237" t="s">
        <v>18</v>
      </c>
      <c r="U237" s="4">
        <v>6111</v>
      </c>
      <c r="V237" s="5">
        <v>3</v>
      </c>
    </row>
    <row r="238" spans="18:22" x14ac:dyDescent="0.3">
      <c r="R238" t="s">
        <v>8</v>
      </c>
      <c r="S238" t="s">
        <v>34</v>
      </c>
      <c r="T238" t="s">
        <v>31</v>
      </c>
      <c r="U238" s="4">
        <v>3507</v>
      </c>
      <c r="V238" s="5">
        <v>288</v>
      </c>
    </row>
    <row r="239" spans="18:22" x14ac:dyDescent="0.3">
      <c r="R239" t="s">
        <v>6</v>
      </c>
      <c r="S239" t="s">
        <v>36</v>
      </c>
      <c r="T239" t="s">
        <v>13</v>
      </c>
      <c r="U239" s="4">
        <v>4319</v>
      </c>
      <c r="V239" s="5">
        <v>30</v>
      </c>
    </row>
    <row r="240" spans="18:22" x14ac:dyDescent="0.3">
      <c r="R240" t="s">
        <v>40</v>
      </c>
      <c r="S240" t="s">
        <v>38</v>
      </c>
      <c r="T240" t="s">
        <v>26</v>
      </c>
      <c r="U240" s="4">
        <v>609</v>
      </c>
      <c r="V240" s="5">
        <v>87</v>
      </c>
    </row>
    <row r="241" spans="18:22" x14ac:dyDescent="0.3">
      <c r="R241" t="s">
        <v>40</v>
      </c>
      <c r="S241" t="s">
        <v>39</v>
      </c>
      <c r="T241" t="s">
        <v>27</v>
      </c>
      <c r="U241" s="4">
        <v>6370</v>
      </c>
      <c r="V241" s="5">
        <v>30</v>
      </c>
    </row>
    <row r="242" spans="18:22" x14ac:dyDescent="0.3">
      <c r="R242" t="s">
        <v>5</v>
      </c>
      <c r="S242" t="s">
        <v>38</v>
      </c>
      <c r="T242" t="s">
        <v>19</v>
      </c>
      <c r="U242" s="4">
        <v>5474</v>
      </c>
      <c r="V242" s="5">
        <v>168</v>
      </c>
    </row>
    <row r="243" spans="18:22" x14ac:dyDescent="0.3">
      <c r="R243" t="s">
        <v>40</v>
      </c>
      <c r="S243" t="s">
        <v>36</v>
      </c>
      <c r="T243" t="s">
        <v>27</v>
      </c>
      <c r="U243" s="4">
        <v>3164</v>
      </c>
      <c r="V243" s="5">
        <v>306</v>
      </c>
    </row>
    <row r="244" spans="18:22" x14ac:dyDescent="0.3">
      <c r="R244" t="s">
        <v>6</v>
      </c>
      <c r="S244" t="s">
        <v>35</v>
      </c>
      <c r="T244" t="s">
        <v>4</v>
      </c>
      <c r="U244" s="4">
        <v>1302</v>
      </c>
      <c r="V244" s="5">
        <v>402</v>
      </c>
    </row>
    <row r="245" spans="18:22" x14ac:dyDescent="0.3">
      <c r="R245" t="s">
        <v>3</v>
      </c>
      <c r="S245" t="s">
        <v>37</v>
      </c>
      <c r="T245" t="s">
        <v>28</v>
      </c>
      <c r="U245" s="4">
        <v>7308</v>
      </c>
      <c r="V245" s="5">
        <v>327</v>
      </c>
    </row>
    <row r="246" spans="18:22" x14ac:dyDescent="0.3">
      <c r="R246" t="s">
        <v>40</v>
      </c>
      <c r="S246" t="s">
        <v>37</v>
      </c>
      <c r="T246" t="s">
        <v>27</v>
      </c>
      <c r="U246" s="4">
        <v>6132</v>
      </c>
      <c r="V246" s="5">
        <v>93</v>
      </c>
    </row>
    <row r="247" spans="18:22" x14ac:dyDescent="0.3">
      <c r="R247" t="s">
        <v>10</v>
      </c>
      <c r="S247" t="s">
        <v>35</v>
      </c>
      <c r="T247" t="s">
        <v>14</v>
      </c>
      <c r="U247" s="4">
        <v>3472</v>
      </c>
      <c r="V247" s="5">
        <v>96</v>
      </c>
    </row>
    <row r="248" spans="18:22" x14ac:dyDescent="0.3">
      <c r="R248" t="s">
        <v>8</v>
      </c>
      <c r="S248" t="s">
        <v>39</v>
      </c>
      <c r="T248" t="s">
        <v>18</v>
      </c>
      <c r="U248" s="4">
        <v>9660</v>
      </c>
      <c r="V248" s="5">
        <v>27</v>
      </c>
    </row>
    <row r="249" spans="18:22" x14ac:dyDescent="0.3">
      <c r="R249" t="s">
        <v>9</v>
      </c>
      <c r="S249" t="s">
        <v>38</v>
      </c>
      <c r="T249" t="s">
        <v>26</v>
      </c>
      <c r="U249" s="4">
        <v>2436</v>
      </c>
      <c r="V249" s="5">
        <v>99</v>
      </c>
    </row>
    <row r="250" spans="18:22" x14ac:dyDescent="0.3">
      <c r="R250" t="s">
        <v>9</v>
      </c>
      <c r="S250" t="s">
        <v>38</v>
      </c>
      <c r="T250" t="s">
        <v>33</v>
      </c>
      <c r="U250" s="4">
        <v>9506</v>
      </c>
      <c r="V250" s="5">
        <v>87</v>
      </c>
    </row>
    <row r="251" spans="18:22" x14ac:dyDescent="0.3">
      <c r="R251" t="s">
        <v>10</v>
      </c>
      <c r="S251" t="s">
        <v>37</v>
      </c>
      <c r="T251" t="s">
        <v>21</v>
      </c>
      <c r="U251" s="4">
        <v>245</v>
      </c>
      <c r="V251" s="5">
        <v>288</v>
      </c>
    </row>
    <row r="252" spans="18:22" x14ac:dyDescent="0.3">
      <c r="R252" t="s">
        <v>8</v>
      </c>
      <c r="S252" t="s">
        <v>35</v>
      </c>
      <c r="T252" t="s">
        <v>20</v>
      </c>
      <c r="U252" s="4">
        <v>2702</v>
      </c>
      <c r="V252" s="5">
        <v>363</v>
      </c>
    </row>
    <row r="253" spans="18:22" x14ac:dyDescent="0.3">
      <c r="R253" t="s">
        <v>10</v>
      </c>
      <c r="S253" t="s">
        <v>34</v>
      </c>
      <c r="T253" t="s">
        <v>17</v>
      </c>
      <c r="U253" s="4">
        <v>700</v>
      </c>
      <c r="V253" s="5">
        <v>87</v>
      </c>
    </row>
    <row r="254" spans="18:22" x14ac:dyDescent="0.3">
      <c r="R254" t="s">
        <v>6</v>
      </c>
      <c r="S254" t="s">
        <v>34</v>
      </c>
      <c r="T254" t="s">
        <v>17</v>
      </c>
      <c r="U254" s="4">
        <v>3759</v>
      </c>
      <c r="V254" s="5">
        <v>150</v>
      </c>
    </row>
    <row r="255" spans="18:22" x14ac:dyDescent="0.3">
      <c r="R255" t="s">
        <v>2</v>
      </c>
      <c r="S255" t="s">
        <v>35</v>
      </c>
      <c r="T255" t="s">
        <v>17</v>
      </c>
      <c r="U255" s="4">
        <v>1589</v>
      </c>
      <c r="V255" s="5">
        <v>303</v>
      </c>
    </row>
    <row r="256" spans="18:22" x14ac:dyDescent="0.3">
      <c r="R256" t="s">
        <v>7</v>
      </c>
      <c r="S256" t="s">
        <v>35</v>
      </c>
      <c r="T256" t="s">
        <v>28</v>
      </c>
      <c r="U256" s="4">
        <v>5194</v>
      </c>
      <c r="V256" s="5">
        <v>288</v>
      </c>
    </row>
    <row r="257" spans="18:22" x14ac:dyDescent="0.3">
      <c r="R257" t="s">
        <v>10</v>
      </c>
      <c r="S257" t="s">
        <v>36</v>
      </c>
      <c r="T257" t="s">
        <v>13</v>
      </c>
      <c r="U257" s="4">
        <v>945</v>
      </c>
      <c r="V257" s="5">
        <v>75</v>
      </c>
    </row>
    <row r="258" spans="18:22" x14ac:dyDescent="0.3">
      <c r="R258" t="s">
        <v>40</v>
      </c>
      <c r="S258" t="s">
        <v>38</v>
      </c>
      <c r="T258" t="s">
        <v>31</v>
      </c>
      <c r="U258" s="4">
        <v>1988</v>
      </c>
      <c r="V258" s="5">
        <v>39</v>
      </c>
    </row>
    <row r="259" spans="18:22" x14ac:dyDescent="0.3">
      <c r="R259" t="s">
        <v>6</v>
      </c>
      <c r="S259" t="s">
        <v>34</v>
      </c>
      <c r="T259" t="s">
        <v>32</v>
      </c>
      <c r="U259" s="4">
        <v>6734</v>
      </c>
      <c r="V259" s="5">
        <v>123</v>
      </c>
    </row>
    <row r="260" spans="18:22" x14ac:dyDescent="0.3">
      <c r="R260" t="s">
        <v>40</v>
      </c>
      <c r="S260" t="s">
        <v>36</v>
      </c>
      <c r="T260" t="s">
        <v>4</v>
      </c>
      <c r="U260" s="4">
        <v>217</v>
      </c>
      <c r="V260" s="5">
        <v>36</v>
      </c>
    </row>
    <row r="261" spans="18:22" x14ac:dyDescent="0.3">
      <c r="R261" t="s">
        <v>5</v>
      </c>
      <c r="S261" t="s">
        <v>34</v>
      </c>
      <c r="T261" t="s">
        <v>22</v>
      </c>
      <c r="U261" s="4">
        <v>6279</v>
      </c>
      <c r="V261" s="5">
        <v>237</v>
      </c>
    </row>
    <row r="262" spans="18:22" x14ac:dyDescent="0.3">
      <c r="R262" t="s">
        <v>40</v>
      </c>
      <c r="S262" t="s">
        <v>36</v>
      </c>
      <c r="T262" t="s">
        <v>13</v>
      </c>
      <c r="U262" s="4">
        <v>4424</v>
      </c>
      <c r="V262" s="5">
        <v>201</v>
      </c>
    </row>
    <row r="263" spans="18:22" x14ac:dyDescent="0.3">
      <c r="R263" t="s">
        <v>2</v>
      </c>
      <c r="S263" t="s">
        <v>36</v>
      </c>
      <c r="T263" t="s">
        <v>17</v>
      </c>
      <c r="U263" s="4">
        <v>189</v>
      </c>
      <c r="V263" s="5">
        <v>48</v>
      </c>
    </row>
    <row r="264" spans="18:22" x14ac:dyDescent="0.3">
      <c r="R264" t="s">
        <v>5</v>
      </c>
      <c r="S264" t="s">
        <v>35</v>
      </c>
      <c r="T264" t="s">
        <v>22</v>
      </c>
      <c r="U264" s="4">
        <v>490</v>
      </c>
      <c r="V264" s="5">
        <v>84</v>
      </c>
    </row>
    <row r="265" spans="18:22" x14ac:dyDescent="0.3">
      <c r="R265" t="s">
        <v>8</v>
      </c>
      <c r="S265" t="s">
        <v>37</v>
      </c>
      <c r="T265" t="s">
        <v>21</v>
      </c>
      <c r="U265" s="4">
        <v>434</v>
      </c>
      <c r="V265" s="5">
        <v>87</v>
      </c>
    </row>
    <row r="266" spans="18:22" x14ac:dyDescent="0.3">
      <c r="R266" t="s">
        <v>7</v>
      </c>
      <c r="S266" t="s">
        <v>38</v>
      </c>
      <c r="T266" t="s">
        <v>30</v>
      </c>
      <c r="U266" s="4">
        <v>10129</v>
      </c>
      <c r="V266" s="5">
        <v>312</v>
      </c>
    </row>
    <row r="267" spans="18:22" x14ac:dyDescent="0.3">
      <c r="R267" t="s">
        <v>3</v>
      </c>
      <c r="S267" t="s">
        <v>39</v>
      </c>
      <c r="T267" t="s">
        <v>28</v>
      </c>
      <c r="U267" s="4">
        <v>1652</v>
      </c>
      <c r="V267" s="5">
        <v>102</v>
      </c>
    </row>
    <row r="268" spans="18:22" x14ac:dyDescent="0.3">
      <c r="R268" t="s">
        <v>8</v>
      </c>
      <c r="S268" t="s">
        <v>38</v>
      </c>
      <c r="T268" t="s">
        <v>21</v>
      </c>
      <c r="U268" s="4">
        <v>6433</v>
      </c>
      <c r="V268" s="5">
        <v>78</v>
      </c>
    </row>
    <row r="269" spans="18:22" x14ac:dyDescent="0.3">
      <c r="R269" t="s">
        <v>3</v>
      </c>
      <c r="S269" t="s">
        <v>34</v>
      </c>
      <c r="T269" t="s">
        <v>23</v>
      </c>
      <c r="U269" s="4">
        <v>2212</v>
      </c>
      <c r="V269" s="5">
        <v>117</v>
      </c>
    </row>
    <row r="270" spans="18:22" x14ac:dyDescent="0.3">
      <c r="R270" t="s">
        <v>41</v>
      </c>
      <c r="S270" t="s">
        <v>35</v>
      </c>
      <c r="T270" t="s">
        <v>19</v>
      </c>
      <c r="U270" s="4">
        <v>609</v>
      </c>
      <c r="V270" s="5">
        <v>99</v>
      </c>
    </row>
    <row r="271" spans="18:22" x14ac:dyDescent="0.3">
      <c r="R271" t="s">
        <v>40</v>
      </c>
      <c r="S271" t="s">
        <v>35</v>
      </c>
      <c r="T271" t="s">
        <v>24</v>
      </c>
      <c r="U271" s="4">
        <v>1638</v>
      </c>
      <c r="V271" s="5">
        <v>48</v>
      </c>
    </row>
    <row r="272" spans="18:22" x14ac:dyDescent="0.3">
      <c r="R272" t="s">
        <v>7</v>
      </c>
      <c r="S272" t="s">
        <v>34</v>
      </c>
      <c r="T272" t="s">
        <v>15</v>
      </c>
      <c r="U272" s="4">
        <v>3829</v>
      </c>
      <c r="V272" s="5">
        <v>24</v>
      </c>
    </row>
    <row r="273" spans="18:22" x14ac:dyDescent="0.3">
      <c r="R273" t="s">
        <v>40</v>
      </c>
      <c r="S273" t="s">
        <v>39</v>
      </c>
      <c r="T273" t="s">
        <v>15</v>
      </c>
      <c r="U273" s="4">
        <v>5775</v>
      </c>
      <c r="V273" s="5">
        <v>42</v>
      </c>
    </row>
    <row r="274" spans="18:22" x14ac:dyDescent="0.3">
      <c r="R274" t="s">
        <v>6</v>
      </c>
      <c r="S274" t="s">
        <v>35</v>
      </c>
      <c r="T274" t="s">
        <v>20</v>
      </c>
      <c r="U274" s="4">
        <v>1071</v>
      </c>
      <c r="V274" s="5">
        <v>270</v>
      </c>
    </row>
    <row r="275" spans="18:22" x14ac:dyDescent="0.3">
      <c r="R275" t="s">
        <v>8</v>
      </c>
      <c r="S275" t="s">
        <v>36</v>
      </c>
      <c r="T275" t="s">
        <v>23</v>
      </c>
      <c r="U275" s="4">
        <v>5019</v>
      </c>
      <c r="V275" s="5">
        <v>150</v>
      </c>
    </row>
    <row r="276" spans="18:22" x14ac:dyDescent="0.3">
      <c r="R276" t="s">
        <v>2</v>
      </c>
      <c r="S276" t="s">
        <v>37</v>
      </c>
      <c r="T276" t="s">
        <v>15</v>
      </c>
      <c r="U276" s="4">
        <v>2863</v>
      </c>
      <c r="V276" s="5">
        <v>42</v>
      </c>
    </row>
    <row r="277" spans="18:22" x14ac:dyDescent="0.3">
      <c r="R277" t="s">
        <v>40</v>
      </c>
      <c r="S277" t="s">
        <v>35</v>
      </c>
      <c r="T277" t="s">
        <v>29</v>
      </c>
      <c r="U277" s="4">
        <v>1617</v>
      </c>
      <c r="V277" s="5">
        <v>126</v>
      </c>
    </row>
    <row r="278" spans="18:22" x14ac:dyDescent="0.3">
      <c r="R278" t="s">
        <v>6</v>
      </c>
      <c r="S278" t="s">
        <v>37</v>
      </c>
      <c r="T278" t="s">
        <v>26</v>
      </c>
      <c r="U278" s="4">
        <v>6818</v>
      </c>
      <c r="V278" s="5">
        <v>6</v>
      </c>
    </row>
    <row r="279" spans="18:22" x14ac:dyDescent="0.3">
      <c r="R279" t="s">
        <v>3</v>
      </c>
      <c r="S279" t="s">
        <v>35</v>
      </c>
      <c r="T279" t="s">
        <v>15</v>
      </c>
      <c r="U279" s="4">
        <v>6657</v>
      </c>
      <c r="V279" s="5">
        <v>276</v>
      </c>
    </row>
    <row r="280" spans="18:22" x14ac:dyDescent="0.3">
      <c r="R280" t="s">
        <v>3</v>
      </c>
      <c r="S280" t="s">
        <v>34</v>
      </c>
      <c r="T280" t="s">
        <v>17</v>
      </c>
      <c r="U280" s="4">
        <v>2919</v>
      </c>
      <c r="V280" s="5">
        <v>93</v>
      </c>
    </row>
    <row r="281" spans="18:22" x14ac:dyDescent="0.3">
      <c r="R281" t="s">
        <v>2</v>
      </c>
      <c r="S281" t="s">
        <v>36</v>
      </c>
      <c r="T281" t="s">
        <v>31</v>
      </c>
      <c r="U281" s="4">
        <v>3094</v>
      </c>
      <c r="V281" s="5">
        <v>246</v>
      </c>
    </row>
    <row r="282" spans="18:22" x14ac:dyDescent="0.3">
      <c r="R282" t="s">
        <v>6</v>
      </c>
      <c r="S282" t="s">
        <v>39</v>
      </c>
      <c r="T282" t="s">
        <v>24</v>
      </c>
      <c r="U282" s="4">
        <v>2989</v>
      </c>
      <c r="V282" s="5">
        <v>3</v>
      </c>
    </row>
    <row r="283" spans="18:22" x14ac:dyDescent="0.3">
      <c r="R283" t="s">
        <v>8</v>
      </c>
      <c r="S283" t="s">
        <v>38</v>
      </c>
      <c r="T283" t="s">
        <v>27</v>
      </c>
      <c r="U283" s="4">
        <v>2268</v>
      </c>
      <c r="V283" s="5">
        <v>63</v>
      </c>
    </row>
    <row r="284" spans="18:22" x14ac:dyDescent="0.3">
      <c r="R284" t="s">
        <v>5</v>
      </c>
      <c r="S284" t="s">
        <v>35</v>
      </c>
      <c r="T284" t="s">
        <v>31</v>
      </c>
      <c r="U284" s="4">
        <v>4753</v>
      </c>
      <c r="V284" s="5">
        <v>246</v>
      </c>
    </row>
    <row r="285" spans="18:22" x14ac:dyDescent="0.3">
      <c r="R285" t="s">
        <v>2</v>
      </c>
      <c r="S285" t="s">
        <v>34</v>
      </c>
      <c r="T285" t="s">
        <v>19</v>
      </c>
      <c r="U285" s="4">
        <v>7511</v>
      </c>
      <c r="V285" s="5">
        <v>120</v>
      </c>
    </row>
    <row r="286" spans="18:22" x14ac:dyDescent="0.3">
      <c r="R286" t="s">
        <v>2</v>
      </c>
      <c r="S286" t="s">
        <v>38</v>
      </c>
      <c r="T286" t="s">
        <v>31</v>
      </c>
      <c r="U286" s="4">
        <v>4326</v>
      </c>
      <c r="V286" s="5">
        <v>348</v>
      </c>
    </row>
    <row r="287" spans="18:22" x14ac:dyDescent="0.3">
      <c r="R287" t="s">
        <v>41</v>
      </c>
      <c r="S287" t="s">
        <v>34</v>
      </c>
      <c r="T287" t="s">
        <v>23</v>
      </c>
      <c r="U287" s="4">
        <v>4935</v>
      </c>
      <c r="V287" s="5">
        <v>126</v>
      </c>
    </row>
    <row r="288" spans="18:22" x14ac:dyDescent="0.3">
      <c r="R288" t="s">
        <v>6</v>
      </c>
      <c r="S288" t="s">
        <v>35</v>
      </c>
      <c r="T288" t="s">
        <v>30</v>
      </c>
      <c r="U288" s="4">
        <v>4781</v>
      </c>
      <c r="V288" s="5">
        <v>123</v>
      </c>
    </row>
    <row r="289" spans="18:22" x14ac:dyDescent="0.3">
      <c r="R289" t="s">
        <v>5</v>
      </c>
      <c r="S289" t="s">
        <v>38</v>
      </c>
      <c r="T289" t="s">
        <v>25</v>
      </c>
      <c r="U289" s="4">
        <v>7483</v>
      </c>
      <c r="V289" s="5">
        <v>45</v>
      </c>
    </row>
    <row r="290" spans="18:22" x14ac:dyDescent="0.3">
      <c r="R290" t="s">
        <v>10</v>
      </c>
      <c r="S290" t="s">
        <v>38</v>
      </c>
      <c r="T290" t="s">
        <v>4</v>
      </c>
      <c r="U290" s="4">
        <v>6860</v>
      </c>
      <c r="V290" s="5">
        <v>126</v>
      </c>
    </row>
    <row r="291" spans="18:22" x14ac:dyDescent="0.3">
      <c r="R291" t="s">
        <v>40</v>
      </c>
      <c r="S291" t="s">
        <v>37</v>
      </c>
      <c r="T291" t="s">
        <v>29</v>
      </c>
      <c r="U291" s="4">
        <v>9002</v>
      </c>
      <c r="V291" s="5">
        <v>72</v>
      </c>
    </row>
    <row r="292" spans="18:22" x14ac:dyDescent="0.3">
      <c r="R292" t="s">
        <v>6</v>
      </c>
      <c r="S292" t="s">
        <v>36</v>
      </c>
      <c r="T292" t="s">
        <v>29</v>
      </c>
      <c r="U292" s="4">
        <v>1400</v>
      </c>
      <c r="V292" s="5">
        <v>135</v>
      </c>
    </row>
    <row r="293" spans="18:22" x14ac:dyDescent="0.3">
      <c r="R293" t="s">
        <v>10</v>
      </c>
      <c r="S293" t="s">
        <v>34</v>
      </c>
      <c r="T293" t="s">
        <v>22</v>
      </c>
      <c r="U293" s="4">
        <v>4053</v>
      </c>
      <c r="V293" s="5">
        <v>24</v>
      </c>
    </row>
    <row r="294" spans="18:22" x14ac:dyDescent="0.3">
      <c r="R294" t="s">
        <v>7</v>
      </c>
      <c r="S294" t="s">
        <v>36</v>
      </c>
      <c r="T294" t="s">
        <v>31</v>
      </c>
      <c r="U294" s="4">
        <v>2149</v>
      </c>
      <c r="V294" s="5">
        <v>117</v>
      </c>
    </row>
    <row r="295" spans="18:22" x14ac:dyDescent="0.3">
      <c r="R295" t="s">
        <v>3</v>
      </c>
      <c r="S295" t="s">
        <v>39</v>
      </c>
      <c r="T295" t="s">
        <v>29</v>
      </c>
      <c r="U295" s="4">
        <v>3640</v>
      </c>
      <c r="V295" s="5">
        <v>51</v>
      </c>
    </row>
    <row r="296" spans="18:22" x14ac:dyDescent="0.3">
      <c r="R296" t="s">
        <v>2</v>
      </c>
      <c r="S296" t="s">
        <v>39</v>
      </c>
      <c r="T296" t="s">
        <v>23</v>
      </c>
      <c r="U296" s="4">
        <v>630</v>
      </c>
      <c r="V296" s="5">
        <v>36</v>
      </c>
    </row>
    <row r="297" spans="18:22" x14ac:dyDescent="0.3">
      <c r="R297" t="s">
        <v>9</v>
      </c>
      <c r="S297" t="s">
        <v>35</v>
      </c>
      <c r="T297" t="s">
        <v>27</v>
      </c>
      <c r="U297" s="4">
        <v>2429</v>
      </c>
      <c r="V297" s="5">
        <v>144</v>
      </c>
    </row>
    <row r="298" spans="18:22" x14ac:dyDescent="0.3">
      <c r="R298" t="s">
        <v>9</v>
      </c>
      <c r="S298" t="s">
        <v>36</v>
      </c>
      <c r="T298" t="s">
        <v>25</v>
      </c>
      <c r="U298" s="4">
        <v>2142</v>
      </c>
      <c r="V298" s="5">
        <v>114</v>
      </c>
    </row>
    <row r="299" spans="18:22" x14ac:dyDescent="0.3">
      <c r="R299" t="s">
        <v>7</v>
      </c>
      <c r="S299" t="s">
        <v>37</v>
      </c>
      <c r="T299" t="s">
        <v>30</v>
      </c>
      <c r="U299" s="4">
        <v>6454</v>
      </c>
      <c r="V299" s="5">
        <v>54</v>
      </c>
    </row>
    <row r="300" spans="18:22" x14ac:dyDescent="0.3">
      <c r="R300" t="s">
        <v>7</v>
      </c>
      <c r="S300" t="s">
        <v>37</v>
      </c>
      <c r="T300" t="s">
        <v>16</v>
      </c>
      <c r="U300" s="4">
        <v>4487</v>
      </c>
      <c r="V300" s="5">
        <v>333</v>
      </c>
    </row>
    <row r="301" spans="18:22" x14ac:dyDescent="0.3">
      <c r="R301" t="s">
        <v>3</v>
      </c>
      <c r="S301" t="s">
        <v>37</v>
      </c>
      <c r="T301" t="s">
        <v>4</v>
      </c>
      <c r="U301" s="4">
        <v>938</v>
      </c>
      <c r="V301" s="5">
        <v>366</v>
      </c>
    </row>
    <row r="302" spans="18:22" x14ac:dyDescent="0.3">
      <c r="R302" t="s">
        <v>3</v>
      </c>
      <c r="S302" t="s">
        <v>38</v>
      </c>
      <c r="T302" t="s">
        <v>26</v>
      </c>
      <c r="U302" s="4">
        <v>8841</v>
      </c>
      <c r="V302" s="5">
        <v>303</v>
      </c>
    </row>
    <row r="303" spans="18:22" x14ac:dyDescent="0.3">
      <c r="R303" t="s">
        <v>2</v>
      </c>
      <c r="S303" t="s">
        <v>39</v>
      </c>
      <c r="T303" t="s">
        <v>33</v>
      </c>
      <c r="U303" s="4">
        <v>4018</v>
      </c>
      <c r="V303" s="5">
        <v>126</v>
      </c>
    </row>
    <row r="304" spans="18:22" x14ac:dyDescent="0.3">
      <c r="R304" t="s">
        <v>41</v>
      </c>
      <c r="S304" t="s">
        <v>37</v>
      </c>
      <c r="T304" t="s">
        <v>15</v>
      </c>
      <c r="U304" s="4">
        <v>714</v>
      </c>
      <c r="V304" s="5">
        <v>231</v>
      </c>
    </row>
    <row r="305" spans="18:22" x14ac:dyDescent="0.3">
      <c r="R305" t="s">
        <v>9</v>
      </c>
      <c r="S305" t="s">
        <v>38</v>
      </c>
      <c r="T305" t="s">
        <v>25</v>
      </c>
      <c r="U305" s="4">
        <v>3850</v>
      </c>
      <c r="V305" s="5">
        <v>102</v>
      </c>
    </row>
  </sheetData>
  <mergeCells count="2">
    <mergeCell ref="A1:XFD1"/>
    <mergeCell ref="A2:XFD2"/>
  </mergeCells>
  <hyperlinks>
    <hyperlink ref="Z5" location="'1'!A1" display="Quick statistics" xr:uid="{152F6C65-719E-408C-9D1F-97AB18FDA799}"/>
    <hyperlink ref="Y5" location="'1'!A1" display="'1'!A1" xr:uid="{640407F2-2F67-4DDE-B806-F80BB63B9A6F}"/>
    <hyperlink ref="Z6" location="'2'!A1" display="Exploratory Data Analysis (EDA) with CF" xr:uid="{BB51C12E-22CE-490C-912D-DAAFE65AAA8A}"/>
    <hyperlink ref="Y6" location="'2'!A1" display="'2'!A1" xr:uid="{272CA4DC-4705-4D0E-A699-F7813E56116C}"/>
    <hyperlink ref="Z7" location="'3'!A1" display="Sales by country (with formulas)" xr:uid="{F7DBE0AC-ABFA-4A04-9A6E-062E02ED6939}"/>
    <hyperlink ref="Y7" location="'3'!A1" display="'3'!A1" xr:uid="{C12C0ADD-33AF-447F-AB6B-F36EDE1532B7}"/>
    <hyperlink ref="Z8" location="'4'!A1" display="Sales by country (with pivots)" xr:uid="{B4FC52A0-A813-4B81-A2B6-DAE1E588B3A2}"/>
    <hyperlink ref="Y8" location="'4'!A1" display="'4'!A1" xr:uid="{63A21004-47B0-437D-A39F-7596001A4265}"/>
    <hyperlink ref="Z9" location="'5'!A1" display="Top 5 products by $ per unit" xr:uid="{F241303A-E1A6-489E-9D78-8DF99F0260DC}"/>
    <hyperlink ref="Y9" location="'5'!A1" display="'5'!A1" xr:uid="{B12079ED-9118-4ECF-AA63-25B0D18685D5}"/>
    <hyperlink ref="Z10" location="'6'!A1" display="Are there any anomalies in the data?" xr:uid="{4A09BC5A-0940-40D0-8260-4DAB0614B70A}"/>
    <hyperlink ref="Y10" location="'6'!A1" display="'6'!A1" xr:uid="{16B786C0-D017-4423-B73F-DF5149A1DF6F}"/>
    <hyperlink ref="Z11" location="'7'!A1" display="Best Sales person by country" xr:uid="{D3CA090A-61F9-4EE1-A75C-6F23418B5F16}"/>
    <hyperlink ref="Y11" location="'7'!A1" display="'7'!A1" xr:uid="{1D487AED-1366-4749-860A-90132F589E95}"/>
    <hyperlink ref="Z12" location="'8'!A1" display="Profits by product (using products table) - See column Y" xr:uid="{A57748FF-60DA-4563-9DBF-D8FD37FCBF44}"/>
    <hyperlink ref="Y12" location="'8'!A1" display="'8'!A1" xr:uid="{867F2D17-5FBC-4CBD-AFDA-F45AE3F4D0DB}"/>
    <hyperlink ref="Z13" location="'9'!A1" display="Dynamic country-level Sales Report" xr:uid="{86EE041F-1D1D-42F4-8599-A4E02D005EF2}"/>
    <hyperlink ref="Y13" location="'9'!A1" display="'9'!A1" xr:uid="{1A309DF7-1908-47A7-A9F8-820CFCF1DEE8}"/>
    <hyperlink ref="Z14" location="'10'!A1" display="Which products to discontinue?" xr:uid="{1F0C4EF0-6708-4F89-8FA4-327B272582C3}"/>
    <hyperlink ref="Y14" location="'10'!A1" display="'10'!A1" xr:uid="{FECD8BDE-BA28-420F-9253-71C7B1E6EA19}"/>
  </hyperlink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2A55-CEFA-4197-B6E5-AF92368A22DD}">
  <dimension ref="A1:R306"/>
  <sheetViews>
    <sheetView workbookViewId="0">
      <selection sqref="A1:XFD1"/>
    </sheetView>
  </sheetViews>
  <sheetFormatPr defaultRowHeight="14.4" x14ac:dyDescent="0.3"/>
  <cols>
    <col min="3" max="3" width="15.5546875" bestFit="1" customWidth="1"/>
    <col min="4" max="4" width="14.44140625" bestFit="1" customWidth="1"/>
    <col min="8" max="8" width="11.5546875" bestFit="1" customWidth="1"/>
    <col min="9" max="9" width="9.77734375" customWidth="1"/>
    <col min="10" max="10" width="12.109375" bestFit="1" customWidth="1"/>
    <col min="12" max="12" width="15.5546875" bestFit="1" customWidth="1"/>
    <col min="13" max="13" width="14.44140625" bestFit="1" customWidth="1"/>
    <col min="17" max="17" width="9.33203125" bestFit="1" customWidth="1"/>
    <col min="18" max="18" width="46.5546875" bestFit="1" customWidth="1"/>
  </cols>
  <sheetData>
    <row r="1" spans="1:18" s="43" customFormat="1" ht="73.2" x14ac:dyDescent="0.3">
      <c r="A1" s="43" t="s">
        <v>79</v>
      </c>
    </row>
    <row r="2" spans="1:18" s="44" customFormat="1" ht="25.8" x14ac:dyDescent="0.5">
      <c r="A2" s="44" t="s">
        <v>62</v>
      </c>
      <c r="B2" s="45"/>
      <c r="C2" s="45"/>
      <c r="D2" s="45"/>
      <c r="E2" s="45"/>
      <c r="F2" s="45"/>
      <c r="G2" s="45"/>
      <c r="H2" s="45"/>
      <c r="I2" s="45"/>
      <c r="J2" s="45"/>
      <c r="K2" s="45"/>
      <c r="L2" s="45"/>
    </row>
    <row r="4" spans="1:18" x14ac:dyDescent="0.3">
      <c r="Q4" s="6" t="s">
        <v>43</v>
      </c>
      <c r="R4" s="2"/>
    </row>
    <row r="5" spans="1:18" x14ac:dyDescent="0.3">
      <c r="C5" t="s">
        <v>80</v>
      </c>
      <c r="Q5" s="25">
        <v>1</v>
      </c>
      <c r="R5" s="25" t="s">
        <v>44</v>
      </c>
    </row>
    <row r="6" spans="1:18" x14ac:dyDescent="0.3">
      <c r="C6" s="19" t="s">
        <v>71</v>
      </c>
      <c r="D6" t="s">
        <v>73</v>
      </c>
      <c r="H6" t="s">
        <v>68</v>
      </c>
      <c r="I6" t="s">
        <v>1</v>
      </c>
      <c r="J6" t="s">
        <v>81</v>
      </c>
      <c r="L6" s="19" t="s">
        <v>71</v>
      </c>
      <c r="M6" t="s">
        <v>73</v>
      </c>
      <c r="N6" s="8"/>
      <c r="O6" s="8"/>
      <c r="P6" s="8"/>
      <c r="Q6" s="25">
        <v>2</v>
      </c>
      <c r="R6" s="25" t="s">
        <v>53</v>
      </c>
    </row>
    <row r="7" spans="1:18" x14ac:dyDescent="0.3">
      <c r="C7" s="20" t="s">
        <v>38</v>
      </c>
      <c r="D7">
        <v>25221</v>
      </c>
      <c r="H7" t="s">
        <v>38</v>
      </c>
      <c r="I7">
        <v>25221</v>
      </c>
      <c r="J7" t="s">
        <v>5</v>
      </c>
      <c r="L7" s="20" t="s">
        <v>38</v>
      </c>
      <c r="M7">
        <v>6069</v>
      </c>
      <c r="O7" s="4"/>
      <c r="P7" s="5"/>
      <c r="Q7" s="25">
        <v>3</v>
      </c>
      <c r="R7" s="25" t="s">
        <v>45</v>
      </c>
    </row>
    <row r="8" spans="1:18" x14ac:dyDescent="0.3">
      <c r="C8" s="26" t="s">
        <v>5</v>
      </c>
      <c r="D8">
        <v>25221</v>
      </c>
      <c r="H8" t="s">
        <v>36</v>
      </c>
      <c r="I8">
        <v>39620</v>
      </c>
      <c r="J8" t="s">
        <v>5</v>
      </c>
      <c r="L8" s="26" t="s">
        <v>41</v>
      </c>
      <c r="M8">
        <v>6069</v>
      </c>
      <c r="O8" s="4"/>
      <c r="P8" s="5"/>
      <c r="Q8" s="25">
        <v>4</v>
      </c>
      <c r="R8" s="25" t="s">
        <v>46</v>
      </c>
    </row>
    <row r="9" spans="1:18" x14ac:dyDescent="0.3">
      <c r="C9" s="20" t="s">
        <v>36</v>
      </c>
      <c r="D9">
        <v>39620</v>
      </c>
      <c r="H9" t="s">
        <v>34</v>
      </c>
      <c r="I9">
        <v>41559</v>
      </c>
      <c r="J9" t="s">
        <v>5</v>
      </c>
      <c r="L9" s="20" t="s">
        <v>36</v>
      </c>
      <c r="M9">
        <v>5019</v>
      </c>
      <c r="O9" s="4"/>
      <c r="P9" s="5"/>
      <c r="Q9" s="25">
        <v>5</v>
      </c>
      <c r="R9" s="25" t="s">
        <v>54</v>
      </c>
    </row>
    <row r="10" spans="1:18" x14ac:dyDescent="0.3">
      <c r="C10" s="26" t="s">
        <v>5</v>
      </c>
      <c r="D10">
        <v>39620</v>
      </c>
      <c r="H10" t="s">
        <v>37</v>
      </c>
      <c r="I10">
        <v>43568</v>
      </c>
      <c r="J10" t="s">
        <v>7</v>
      </c>
      <c r="L10" s="26" t="s">
        <v>8</v>
      </c>
      <c r="M10">
        <v>5019</v>
      </c>
      <c r="O10" s="4"/>
      <c r="P10" s="5"/>
      <c r="Q10" s="25">
        <v>6</v>
      </c>
      <c r="R10" s="25" t="s">
        <v>55</v>
      </c>
    </row>
    <row r="11" spans="1:18" x14ac:dyDescent="0.3">
      <c r="C11" s="20" t="s">
        <v>34</v>
      </c>
      <c r="D11">
        <v>41559</v>
      </c>
      <c r="H11" t="s">
        <v>39</v>
      </c>
      <c r="I11">
        <v>45752</v>
      </c>
      <c r="J11" t="s">
        <v>2</v>
      </c>
      <c r="L11" s="20" t="s">
        <v>34</v>
      </c>
      <c r="M11">
        <v>5516</v>
      </c>
      <c r="O11" s="4"/>
      <c r="P11" s="5"/>
      <c r="Q11" s="25">
        <v>7</v>
      </c>
      <c r="R11" s="25" t="s">
        <v>49</v>
      </c>
    </row>
    <row r="12" spans="1:18" x14ac:dyDescent="0.3">
      <c r="C12" s="26" t="s">
        <v>5</v>
      </c>
      <c r="D12">
        <v>41559</v>
      </c>
      <c r="H12" t="s">
        <v>35</v>
      </c>
      <c r="I12">
        <v>38325</v>
      </c>
      <c r="J12" t="s">
        <v>40</v>
      </c>
      <c r="L12" s="26" t="s">
        <v>8</v>
      </c>
      <c r="M12">
        <v>5516</v>
      </c>
      <c r="O12" s="4"/>
      <c r="P12" s="5"/>
      <c r="Q12" s="25">
        <v>8</v>
      </c>
      <c r="R12" s="25" t="s">
        <v>52</v>
      </c>
    </row>
    <row r="13" spans="1:18" x14ac:dyDescent="0.3">
      <c r="C13" s="20" t="s">
        <v>37</v>
      </c>
      <c r="D13">
        <v>43568</v>
      </c>
      <c r="L13" s="20" t="s">
        <v>37</v>
      </c>
      <c r="M13">
        <v>7987</v>
      </c>
      <c r="O13" s="4"/>
      <c r="P13" s="5"/>
      <c r="Q13" s="25">
        <v>9</v>
      </c>
      <c r="R13" s="25" t="s">
        <v>47</v>
      </c>
    </row>
    <row r="14" spans="1:18" x14ac:dyDescent="0.3">
      <c r="C14" s="26" t="s">
        <v>7</v>
      </c>
      <c r="D14">
        <v>43568</v>
      </c>
      <c r="L14" s="26" t="s">
        <v>10</v>
      </c>
      <c r="M14">
        <v>7987</v>
      </c>
      <c r="O14" s="4"/>
      <c r="P14" s="5"/>
      <c r="Q14" s="25">
        <v>10</v>
      </c>
      <c r="R14" s="25" t="s">
        <v>48</v>
      </c>
    </row>
    <row r="15" spans="1:18" x14ac:dyDescent="0.3">
      <c r="C15" s="20" t="s">
        <v>39</v>
      </c>
      <c r="D15">
        <v>45752</v>
      </c>
      <c r="H15" s="10" t="s">
        <v>68</v>
      </c>
      <c r="I15" s="11" t="s">
        <v>1</v>
      </c>
      <c r="J15" s="12" t="s">
        <v>81</v>
      </c>
      <c r="L15" s="20" t="s">
        <v>39</v>
      </c>
      <c r="M15">
        <v>3976</v>
      </c>
      <c r="O15" s="4"/>
      <c r="P15" s="5"/>
    </row>
    <row r="16" spans="1:18" x14ac:dyDescent="0.3">
      <c r="C16" s="26" t="s">
        <v>2</v>
      </c>
      <c r="D16">
        <v>45752</v>
      </c>
      <c r="H16" s="13" t="s">
        <v>38</v>
      </c>
      <c r="I16" s="22">
        <v>6069</v>
      </c>
      <c r="J16" s="27" t="s">
        <v>41</v>
      </c>
      <c r="L16" s="26" t="s">
        <v>41</v>
      </c>
      <c r="M16">
        <v>3976</v>
      </c>
      <c r="O16" s="4"/>
      <c r="P16" s="5"/>
    </row>
    <row r="17" spans="3:16" x14ac:dyDescent="0.3">
      <c r="C17" s="20" t="s">
        <v>35</v>
      </c>
      <c r="D17">
        <v>38325</v>
      </c>
      <c r="H17" s="14" t="s">
        <v>36</v>
      </c>
      <c r="I17" s="23">
        <v>5019</v>
      </c>
      <c r="J17" s="28" t="s">
        <v>8</v>
      </c>
      <c r="L17" s="20" t="s">
        <v>35</v>
      </c>
      <c r="M17">
        <v>2142</v>
      </c>
      <c r="O17" s="4"/>
      <c r="P17" s="5"/>
    </row>
    <row r="18" spans="3:16" x14ac:dyDescent="0.3">
      <c r="C18" s="26" t="s">
        <v>40</v>
      </c>
      <c r="D18">
        <v>38325</v>
      </c>
      <c r="H18" s="13" t="s">
        <v>34</v>
      </c>
      <c r="I18" s="22">
        <v>5516</v>
      </c>
      <c r="J18" s="27" t="s">
        <v>8</v>
      </c>
      <c r="L18" s="26" t="s">
        <v>2</v>
      </c>
      <c r="M18">
        <v>2142</v>
      </c>
      <c r="O18" s="4"/>
      <c r="P18" s="5"/>
    </row>
    <row r="19" spans="3:16" x14ac:dyDescent="0.3">
      <c r="C19" s="20" t="s">
        <v>72</v>
      </c>
      <c r="D19">
        <v>234045</v>
      </c>
      <c r="H19" s="14" t="s">
        <v>37</v>
      </c>
      <c r="I19" s="23">
        <v>7987</v>
      </c>
      <c r="J19" s="28" t="s">
        <v>10</v>
      </c>
      <c r="L19" s="20" t="s">
        <v>72</v>
      </c>
      <c r="M19">
        <v>30709</v>
      </c>
      <c r="O19" s="4"/>
      <c r="P19" s="5"/>
    </row>
    <row r="20" spans="3:16" x14ac:dyDescent="0.3">
      <c r="H20" s="13" t="s">
        <v>39</v>
      </c>
      <c r="I20" s="22">
        <v>3976</v>
      </c>
      <c r="J20" s="27" t="s">
        <v>41</v>
      </c>
      <c r="O20" s="4"/>
      <c r="P20" s="5"/>
    </row>
    <row r="21" spans="3:16" x14ac:dyDescent="0.3">
      <c r="H21" s="14" t="s">
        <v>35</v>
      </c>
      <c r="I21" s="23">
        <v>2142</v>
      </c>
      <c r="J21" s="28" t="s">
        <v>2</v>
      </c>
      <c r="O21" s="4"/>
      <c r="P21" s="5"/>
    </row>
    <row r="22" spans="3:16" x14ac:dyDescent="0.3">
      <c r="O22" s="4"/>
      <c r="P22" s="5"/>
    </row>
    <row r="23" spans="3:16" x14ac:dyDescent="0.3">
      <c r="O23" s="4"/>
      <c r="P23" s="5"/>
    </row>
    <row r="24" spans="3:16" x14ac:dyDescent="0.3">
      <c r="O24" s="4"/>
      <c r="P24" s="5"/>
    </row>
    <row r="25" spans="3:16" x14ac:dyDescent="0.3">
      <c r="O25" s="4"/>
      <c r="P25" s="5"/>
    </row>
    <row r="26" spans="3:16" x14ac:dyDescent="0.3">
      <c r="O26" s="4"/>
      <c r="P26" s="5"/>
    </row>
    <row r="27" spans="3:16" x14ac:dyDescent="0.3">
      <c r="O27" s="4"/>
      <c r="P27" s="5"/>
    </row>
    <row r="28" spans="3:16" x14ac:dyDescent="0.3">
      <c r="O28" s="4"/>
      <c r="P28" s="5"/>
    </row>
    <row r="29" spans="3:16" x14ac:dyDescent="0.3">
      <c r="O29" s="4"/>
      <c r="P29" s="5"/>
    </row>
    <row r="30" spans="3:16" x14ac:dyDescent="0.3">
      <c r="O30" s="4"/>
      <c r="P30" s="5"/>
    </row>
    <row r="31" spans="3:16" x14ac:dyDescent="0.3">
      <c r="O31" s="4"/>
      <c r="P31" s="5"/>
    </row>
    <row r="32" spans="3:16" x14ac:dyDescent="0.3">
      <c r="O32" s="4"/>
      <c r="P32" s="5"/>
    </row>
    <row r="33" spans="15:16" x14ac:dyDescent="0.3">
      <c r="O33" s="4"/>
      <c r="P33" s="5"/>
    </row>
    <row r="34" spans="15:16" x14ac:dyDescent="0.3">
      <c r="O34" s="4"/>
      <c r="P34" s="5"/>
    </row>
    <row r="35" spans="15:16" x14ac:dyDescent="0.3">
      <c r="O35" s="4"/>
      <c r="P35" s="5"/>
    </row>
    <row r="36" spans="15:16" x14ac:dyDescent="0.3">
      <c r="O36" s="4"/>
      <c r="P36" s="5"/>
    </row>
    <row r="37" spans="15:16" x14ac:dyDescent="0.3">
      <c r="O37" s="4"/>
      <c r="P37" s="5"/>
    </row>
    <row r="38" spans="15:16" x14ac:dyDescent="0.3">
      <c r="O38" s="4"/>
      <c r="P38" s="5"/>
    </row>
    <row r="39" spans="15:16" x14ac:dyDescent="0.3">
      <c r="O39" s="4"/>
      <c r="P39" s="5"/>
    </row>
    <row r="40" spans="15:16" x14ac:dyDescent="0.3">
      <c r="O40" s="4"/>
      <c r="P40" s="5"/>
    </row>
    <row r="41" spans="15:16" x14ac:dyDescent="0.3">
      <c r="O41" s="4"/>
      <c r="P41" s="5"/>
    </row>
    <row r="42" spans="15:16" x14ac:dyDescent="0.3">
      <c r="O42" s="4"/>
      <c r="P42" s="5"/>
    </row>
    <row r="43" spans="15:16" x14ac:dyDescent="0.3">
      <c r="O43" s="4"/>
      <c r="P43" s="5"/>
    </row>
    <row r="44" spans="15:16" x14ac:dyDescent="0.3">
      <c r="O44" s="4"/>
      <c r="P44" s="5"/>
    </row>
    <row r="45" spans="15:16" x14ac:dyDescent="0.3">
      <c r="O45" s="4"/>
      <c r="P45" s="5"/>
    </row>
    <row r="46" spans="15:16" x14ac:dyDescent="0.3">
      <c r="O46" s="4"/>
      <c r="P46" s="5"/>
    </row>
    <row r="47" spans="15:16" x14ac:dyDescent="0.3">
      <c r="O47" s="4"/>
      <c r="P47" s="5"/>
    </row>
    <row r="48" spans="15:16" x14ac:dyDescent="0.3">
      <c r="O48" s="4"/>
      <c r="P48" s="5"/>
    </row>
    <row r="49" spans="15:16" x14ac:dyDescent="0.3">
      <c r="O49" s="4"/>
      <c r="P49" s="5"/>
    </row>
    <row r="50" spans="15:16" x14ac:dyDescent="0.3">
      <c r="O50" s="4"/>
      <c r="P50" s="5"/>
    </row>
    <row r="51" spans="15:16" x14ac:dyDescent="0.3">
      <c r="O51" s="4"/>
      <c r="P51" s="5"/>
    </row>
    <row r="52" spans="15:16" x14ac:dyDescent="0.3">
      <c r="O52" s="4"/>
      <c r="P52" s="5"/>
    </row>
    <row r="53" spans="15:16" x14ac:dyDescent="0.3">
      <c r="O53" s="4"/>
      <c r="P53" s="5"/>
    </row>
    <row r="54" spans="15:16" x14ac:dyDescent="0.3">
      <c r="O54" s="4"/>
      <c r="P54" s="5"/>
    </row>
    <row r="55" spans="15:16" x14ac:dyDescent="0.3">
      <c r="O55" s="4"/>
      <c r="P55" s="5"/>
    </row>
    <row r="56" spans="15:16" x14ac:dyDescent="0.3">
      <c r="O56" s="4"/>
      <c r="P56" s="5"/>
    </row>
    <row r="57" spans="15:16" x14ac:dyDescent="0.3">
      <c r="O57" s="4"/>
      <c r="P57" s="5"/>
    </row>
    <row r="58" spans="15:16" x14ac:dyDescent="0.3">
      <c r="O58" s="4"/>
      <c r="P58" s="5"/>
    </row>
    <row r="59" spans="15:16" x14ac:dyDescent="0.3">
      <c r="O59" s="4"/>
      <c r="P59" s="5"/>
    </row>
    <row r="60" spans="15:16" x14ac:dyDescent="0.3">
      <c r="O60" s="4"/>
      <c r="P60" s="5"/>
    </row>
    <row r="61" spans="15:16" x14ac:dyDescent="0.3">
      <c r="O61" s="4"/>
      <c r="P61" s="5"/>
    </row>
    <row r="62" spans="15:16" x14ac:dyDescent="0.3">
      <c r="O62" s="4"/>
      <c r="P62" s="5"/>
    </row>
    <row r="63" spans="15:16" x14ac:dyDescent="0.3">
      <c r="O63" s="4"/>
      <c r="P63" s="5"/>
    </row>
    <row r="64" spans="15:16" x14ac:dyDescent="0.3">
      <c r="O64" s="4"/>
      <c r="P64" s="5"/>
    </row>
    <row r="65" spans="15:16" x14ac:dyDescent="0.3">
      <c r="O65" s="4"/>
      <c r="P65" s="5"/>
    </row>
    <row r="66" spans="15:16" x14ac:dyDescent="0.3">
      <c r="O66" s="4"/>
      <c r="P66" s="5"/>
    </row>
    <row r="67" spans="15:16" x14ac:dyDescent="0.3">
      <c r="O67" s="4"/>
      <c r="P67" s="5"/>
    </row>
    <row r="68" spans="15:16" x14ac:dyDescent="0.3">
      <c r="O68" s="4"/>
      <c r="P68" s="5"/>
    </row>
    <row r="69" spans="15:16" x14ac:dyDescent="0.3">
      <c r="O69" s="4"/>
      <c r="P69" s="5"/>
    </row>
    <row r="70" spans="15:16" x14ac:dyDescent="0.3">
      <c r="O70" s="4"/>
      <c r="P70" s="5"/>
    </row>
    <row r="71" spans="15:16" x14ac:dyDescent="0.3">
      <c r="O71" s="4"/>
      <c r="P71" s="5"/>
    </row>
    <row r="72" spans="15:16" x14ac:dyDescent="0.3">
      <c r="O72" s="4"/>
      <c r="P72" s="5"/>
    </row>
    <row r="73" spans="15:16" x14ac:dyDescent="0.3">
      <c r="O73" s="4"/>
      <c r="P73" s="5"/>
    </row>
    <row r="74" spans="15:16" x14ac:dyDescent="0.3">
      <c r="O74" s="4"/>
      <c r="P74" s="5"/>
    </row>
    <row r="75" spans="15:16" x14ac:dyDescent="0.3">
      <c r="O75" s="4"/>
      <c r="P75" s="5"/>
    </row>
    <row r="76" spans="15:16" x14ac:dyDescent="0.3">
      <c r="O76" s="4"/>
      <c r="P76" s="5"/>
    </row>
    <row r="77" spans="15:16" x14ac:dyDescent="0.3">
      <c r="O77" s="4"/>
      <c r="P77" s="5"/>
    </row>
    <row r="78" spans="15:16" x14ac:dyDescent="0.3">
      <c r="O78" s="4"/>
      <c r="P78" s="5"/>
    </row>
    <row r="79" spans="15:16" x14ac:dyDescent="0.3">
      <c r="O79" s="4"/>
      <c r="P79" s="5"/>
    </row>
    <row r="80" spans="15:16" x14ac:dyDescent="0.3">
      <c r="O80" s="4"/>
      <c r="P80" s="5"/>
    </row>
    <row r="81" spans="15:16" x14ac:dyDescent="0.3">
      <c r="O81" s="4"/>
      <c r="P81" s="5"/>
    </row>
    <row r="82" spans="15:16" x14ac:dyDescent="0.3">
      <c r="O82" s="4"/>
      <c r="P82" s="5"/>
    </row>
    <row r="83" spans="15:16" x14ac:dyDescent="0.3">
      <c r="O83" s="4"/>
      <c r="P83" s="5"/>
    </row>
    <row r="84" spans="15:16" x14ac:dyDescent="0.3">
      <c r="O84" s="4"/>
      <c r="P84" s="5"/>
    </row>
    <row r="85" spans="15:16" x14ac:dyDescent="0.3">
      <c r="O85" s="4"/>
      <c r="P85" s="5"/>
    </row>
    <row r="86" spans="15:16" x14ac:dyDescent="0.3">
      <c r="O86" s="4"/>
      <c r="P86" s="5"/>
    </row>
    <row r="87" spans="15:16" x14ac:dyDescent="0.3">
      <c r="O87" s="4"/>
      <c r="P87" s="5"/>
    </row>
    <row r="88" spans="15:16" x14ac:dyDescent="0.3">
      <c r="O88" s="4"/>
      <c r="P88" s="5"/>
    </row>
    <row r="89" spans="15:16" x14ac:dyDescent="0.3">
      <c r="O89" s="4"/>
      <c r="P89" s="5"/>
    </row>
    <row r="90" spans="15:16" x14ac:dyDescent="0.3">
      <c r="O90" s="4"/>
      <c r="P90" s="5"/>
    </row>
    <row r="91" spans="15:16" x14ac:dyDescent="0.3">
      <c r="O91" s="4"/>
      <c r="P91" s="5"/>
    </row>
    <row r="92" spans="15:16" x14ac:dyDescent="0.3">
      <c r="O92" s="4"/>
      <c r="P92" s="5"/>
    </row>
    <row r="93" spans="15:16" x14ac:dyDescent="0.3">
      <c r="O93" s="4"/>
      <c r="P93" s="5"/>
    </row>
    <row r="94" spans="15:16" x14ac:dyDescent="0.3">
      <c r="O94" s="4"/>
      <c r="P94" s="5"/>
    </row>
    <row r="95" spans="15:16" x14ac:dyDescent="0.3">
      <c r="O95" s="4"/>
      <c r="P95" s="5"/>
    </row>
    <row r="96" spans="15:16" x14ac:dyDescent="0.3">
      <c r="O96" s="4"/>
      <c r="P96" s="5"/>
    </row>
    <row r="97" spans="15:16" x14ac:dyDescent="0.3">
      <c r="O97" s="4"/>
      <c r="P97" s="5"/>
    </row>
    <row r="98" spans="15:16" x14ac:dyDescent="0.3">
      <c r="O98" s="4"/>
      <c r="P98" s="5"/>
    </row>
    <row r="99" spans="15:16" x14ac:dyDescent="0.3">
      <c r="O99" s="4"/>
      <c r="P99" s="5"/>
    </row>
    <row r="100" spans="15:16" x14ac:dyDescent="0.3">
      <c r="O100" s="4"/>
      <c r="P100" s="5"/>
    </row>
    <row r="101" spans="15:16" x14ac:dyDescent="0.3">
      <c r="O101" s="4"/>
      <c r="P101" s="5"/>
    </row>
    <row r="102" spans="15:16" x14ac:dyDescent="0.3">
      <c r="O102" s="4"/>
      <c r="P102" s="5"/>
    </row>
    <row r="103" spans="15:16" x14ac:dyDescent="0.3">
      <c r="O103" s="4"/>
      <c r="P103" s="5"/>
    </row>
    <row r="104" spans="15:16" x14ac:dyDescent="0.3">
      <c r="O104" s="4"/>
      <c r="P104" s="5"/>
    </row>
    <row r="105" spans="15:16" x14ac:dyDescent="0.3">
      <c r="O105" s="4"/>
      <c r="P105" s="5"/>
    </row>
    <row r="106" spans="15:16" x14ac:dyDescent="0.3">
      <c r="O106" s="4"/>
      <c r="P106" s="5"/>
    </row>
    <row r="107" spans="15:16" x14ac:dyDescent="0.3">
      <c r="O107" s="4"/>
      <c r="P107" s="5"/>
    </row>
    <row r="108" spans="15:16" x14ac:dyDescent="0.3">
      <c r="O108" s="4"/>
      <c r="P108" s="5"/>
    </row>
    <row r="109" spans="15:16" x14ac:dyDescent="0.3">
      <c r="O109" s="4"/>
      <c r="P109" s="5"/>
    </row>
    <row r="110" spans="15:16" x14ac:dyDescent="0.3">
      <c r="O110" s="4"/>
      <c r="P110" s="5"/>
    </row>
    <row r="111" spans="15:16" x14ac:dyDescent="0.3">
      <c r="O111" s="4"/>
      <c r="P111" s="5"/>
    </row>
    <row r="112" spans="15:16" x14ac:dyDescent="0.3">
      <c r="O112" s="4"/>
      <c r="P112" s="5"/>
    </row>
    <row r="113" spans="15:16" x14ac:dyDescent="0.3">
      <c r="O113" s="4"/>
      <c r="P113" s="5"/>
    </row>
    <row r="114" spans="15:16" x14ac:dyDescent="0.3">
      <c r="O114" s="4"/>
      <c r="P114" s="5"/>
    </row>
    <row r="115" spans="15:16" x14ac:dyDescent="0.3">
      <c r="O115" s="4"/>
      <c r="P115" s="5"/>
    </row>
    <row r="116" spans="15:16" x14ac:dyDescent="0.3">
      <c r="O116" s="4"/>
      <c r="P116" s="5"/>
    </row>
    <row r="117" spans="15:16" x14ac:dyDescent="0.3">
      <c r="O117" s="4"/>
      <c r="P117" s="5"/>
    </row>
    <row r="118" spans="15:16" x14ac:dyDescent="0.3">
      <c r="O118" s="4"/>
      <c r="P118" s="5"/>
    </row>
    <row r="119" spans="15:16" x14ac:dyDescent="0.3">
      <c r="O119" s="4"/>
      <c r="P119" s="5"/>
    </row>
    <row r="120" spans="15:16" x14ac:dyDescent="0.3">
      <c r="O120" s="4"/>
      <c r="P120" s="5"/>
    </row>
    <row r="121" spans="15:16" x14ac:dyDescent="0.3">
      <c r="O121" s="4"/>
      <c r="P121" s="5"/>
    </row>
    <row r="122" spans="15:16" x14ac:dyDescent="0.3">
      <c r="O122" s="4"/>
      <c r="P122" s="5"/>
    </row>
    <row r="123" spans="15:16" x14ac:dyDescent="0.3">
      <c r="O123" s="4"/>
      <c r="P123" s="5"/>
    </row>
    <row r="124" spans="15:16" x14ac:dyDescent="0.3">
      <c r="O124" s="4"/>
      <c r="P124" s="5"/>
    </row>
    <row r="125" spans="15:16" x14ac:dyDescent="0.3">
      <c r="O125" s="4"/>
      <c r="P125" s="5"/>
    </row>
    <row r="126" spans="15:16" x14ac:dyDescent="0.3">
      <c r="O126" s="4"/>
      <c r="P126" s="5"/>
    </row>
    <row r="127" spans="15:16" x14ac:dyDescent="0.3">
      <c r="O127" s="4"/>
      <c r="P127" s="5"/>
    </row>
    <row r="128" spans="15:16" x14ac:dyDescent="0.3">
      <c r="O128" s="4"/>
      <c r="P128" s="5"/>
    </row>
    <row r="129" spans="15:16" x14ac:dyDescent="0.3">
      <c r="O129" s="4"/>
      <c r="P129" s="5"/>
    </row>
    <row r="130" spans="15:16" x14ac:dyDescent="0.3">
      <c r="O130" s="4"/>
      <c r="P130" s="5"/>
    </row>
    <row r="131" spans="15:16" x14ac:dyDescent="0.3">
      <c r="O131" s="4"/>
      <c r="P131" s="5"/>
    </row>
    <row r="132" spans="15:16" x14ac:dyDescent="0.3">
      <c r="O132" s="4"/>
      <c r="P132" s="5"/>
    </row>
    <row r="133" spans="15:16" x14ac:dyDescent="0.3">
      <c r="O133" s="4"/>
      <c r="P133" s="5"/>
    </row>
    <row r="134" spans="15:16" x14ac:dyDescent="0.3">
      <c r="O134" s="4"/>
      <c r="P134" s="5"/>
    </row>
    <row r="135" spans="15:16" x14ac:dyDescent="0.3">
      <c r="O135" s="4"/>
      <c r="P135" s="5"/>
    </row>
    <row r="136" spans="15:16" x14ac:dyDescent="0.3">
      <c r="O136" s="4"/>
      <c r="P136" s="5"/>
    </row>
    <row r="137" spans="15:16" x14ac:dyDescent="0.3">
      <c r="O137" s="4"/>
      <c r="P137" s="5"/>
    </row>
    <row r="138" spans="15:16" x14ac:dyDescent="0.3">
      <c r="O138" s="4"/>
      <c r="P138" s="5"/>
    </row>
    <row r="139" spans="15:16" x14ac:dyDescent="0.3">
      <c r="O139" s="4"/>
      <c r="P139" s="5"/>
    </row>
    <row r="140" spans="15:16" x14ac:dyDescent="0.3">
      <c r="O140" s="4"/>
      <c r="P140" s="5"/>
    </row>
    <row r="141" spans="15:16" x14ac:dyDescent="0.3">
      <c r="O141" s="4"/>
      <c r="P141" s="5"/>
    </row>
    <row r="142" spans="15:16" x14ac:dyDescent="0.3">
      <c r="O142" s="4"/>
      <c r="P142" s="5"/>
    </row>
    <row r="143" spans="15:16" x14ac:dyDescent="0.3">
      <c r="O143" s="4"/>
      <c r="P143" s="5"/>
    </row>
    <row r="144" spans="15:16" x14ac:dyDescent="0.3">
      <c r="O144" s="4"/>
      <c r="P144" s="5"/>
    </row>
    <row r="145" spans="15:16" x14ac:dyDescent="0.3">
      <c r="O145" s="4"/>
      <c r="P145" s="5"/>
    </row>
    <row r="146" spans="15:16" x14ac:dyDescent="0.3">
      <c r="O146" s="4"/>
      <c r="P146" s="5"/>
    </row>
    <row r="147" spans="15:16" x14ac:dyDescent="0.3">
      <c r="O147" s="4"/>
      <c r="P147" s="5"/>
    </row>
    <row r="148" spans="15:16" x14ac:dyDescent="0.3">
      <c r="O148" s="4"/>
      <c r="P148" s="5"/>
    </row>
    <row r="149" spans="15:16" x14ac:dyDescent="0.3">
      <c r="O149" s="4"/>
      <c r="P149" s="5"/>
    </row>
    <row r="150" spans="15:16" x14ac:dyDescent="0.3">
      <c r="O150" s="4"/>
      <c r="P150" s="5"/>
    </row>
    <row r="151" spans="15:16" x14ac:dyDescent="0.3">
      <c r="O151" s="4"/>
      <c r="P151" s="5"/>
    </row>
    <row r="152" spans="15:16" x14ac:dyDescent="0.3">
      <c r="O152" s="4"/>
      <c r="P152" s="5"/>
    </row>
    <row r="153" spans="15:16" x14ac:dyDescent="0.3">
      <c r="O153" s="4"/>
      <c r="P153" s="5"/>
    </row>
    <row r="154" spans="15:16" x14ac:dyDescent="0.3">
      <c r="O154" s="4"/>
      <c r="P154" s="5"/>
    </row>
    <row r="155" spans="15:16" x14ac:dyDescent="0.3">
      <c r="O155" s="4"/>
      <c r="P155" s="5"/>
    </row>
    <row r="156" spans="15:16" x14ac:dyDescent="0.3">
      <c r="O156" s="4"/>
      <c r="P156" s="5"/>
    </row>
    <row r="157" spans="15:16" x14ac:dyDescent="0.3">
      <c r="O157" s="4"/>
      <c r="P157" s="5"/>
    </row>
    <row r="158" spans="15:16" x14ac:dyDescent="0.3">
      <c r="O158" s="4"/>
      <c r="P158" s="5"/>
    </row>
    <row r="159" spans="15:16" x14ac:dyDescent="0.3">
      <c r="O159" s="4"/>
      <c r="P159" s="5"/>
    </row>
    <row r="160" spans="15:16" x14ac:dyDescent="0.3">
      <c r="O160" s="4"/>
      <c r="P160" s="5"/>
    </row>
    <row r="161" spans="15:16" x14ac:dyDescent="0.3">
      <c r="O161" s="4"/>
      <c r="P161" s="5"/>
    </row>
    <row r="162" spans="15:16" x14ac:dyDescent="0.3">
      <c r="O162" s="4"/>
      <c r="P162" s="5"/>
    </row>
    <row r="163" spans="15:16" x14ac:dyDescent="0.3">
      <c r="O163" s="4"/>
      <c r="P163" s="5"/>
    </row>
    <row r="164" spans="15:16" x14ac:dyDescent="0.3">
      <c r="O164" s="4"/>
      <c r="P164" s="5"/>
    </row>
    <row r="165" spans="15:16" x14ac:dyDescent="0.3">
      <c r="O165" s="4"/>
      <c r="P165" s="5"/>
    </row>
    <row r="166" spans="15:16" x14ac:dyDescent="0.3">
      <c r="O166" s="4"/>
      <c r="P166" s="5"/>
    </row>
    <row r="167" spans="15:16" x14ac:dyDescent="0.3">
      <c r="O167" s="4"/>
      <c r="P167" s="5"/>
    </row>
    <row r="168" spans="15:16" x14ac:dyDescent="0.3">
      <c r="O168" s="4"/>
      <c r="P168" s="5"/>
    </row>
    <row r="169" spans="15:16" x14ac:dyDescent="0.3">
      <c r="O169" s="4"/>
      <c r="P169" s="5"/>
    </row>
    <row r="170" spans="15:16" x14ac:dyDescent="0.3">
      <c r="O170" s="4"/>
      <c r="P170" s="5"/>
    </row>
    <row r="171" spans="15:16" x14ac:dyDescent="0.3">
      <c r="O171" s="4"/>
      <c r="P171" s="5"/>
    </row>
    <row r="172" spans="15:16" x14ac:dyDescent="0.3">
      <c r="O172" s="4"/>
      <c r="P172" s="5"/>
    </row>
    <row r="173" spans="15:16" x14ac:dyDescent="0.3">
      <c r="O173" s="4"/>
      <c r="P173" s="5"/>
    </row>
    <row r="174" spans="15:16" x14ac:dyDescent="0.3">
      <c r="O174" s="4"/>
      <c r="P174" s="5"/>
    </row>
    <row r="175" spans="15:16" x14ac:dyDescent="0.3">
      <c r="O175" s="4"/>
      <c r="P175" s="5"/>
    </row>
    <row r="176" spans="15:16" x14ac:dyDescent="0.3">
      <c r="O176" s="4"/>
      <c r="P176" s="5"/>
    </row>
    <row r="177" spans="15:16" x14ac:dyDescent="0.3">
      <c r="O177" s="4"/>
      <c r="P177" s="5"/>
    </row>
    <row r="178" spans="15:16" x14ac:dyDescent="0.3">
      <c r="O178" s="4"/>
      <c r="P178" s="5"/>
    </row>
    <row r="179" spans="15:16" x14ac:dyDescent="0.3">
      <c r="O179" s="4"/>
      <c r="P179" s="5"/>
    </row>
    <row r="180" spans="15:16" x14ac:dyDescent="0.3">
      <c r="O180" s="4"/>
      <c r="P180" s="5"/>
    </row>
    <row r="181" spans="15:16" x14ac:dyDescent="0.3">
      <c r="O181" s="4"/>
      <c r="P181" s="5"/>
    </row>
    <row r="182" spans="15:16" x14ac:dyDescent="0.3">
      <c r="O182" s="4"/>
      <c r="P182" s="5"/>
    </row>
    <row r="183" spans="15:16" x14ac:dyDescent="0.3">
      <c r="O183" s="4"/>
      <c r="P183" s="5"/>
    </row>
    <row r="184" spans="15:16" x14ac:dyDescent="0.3">
      <c r="O184" s="4"/>
      <c r="P184" s="5"/>
    </row>
    <row r="185" spans="15:16" x14ac:dyDescent="0.3">
      <c r="O185" s="4"/>
      <c r="P185" s="5"/>
    </row>
    <row r="186" spans="15:16" x14ac:dyDescent="0.3">
      <c r="O186" s="4"/>
      <c r="P186" s="5"/>
    </row>
    <row r="187" spans="15:16" x14ac:dyDescent="0.3">
      <c r="O187" s="4"/>
      <c r="P187" s="5"/>
    </row>
    <row r="188" spans="15:16" x14ac:dyDescent="0.3">
      <c r="O188" s="4"/>
      <c r="P188" s="5"/>
    </row>
    <row r="189" spans="15:16" x14ac:dyDescent="0.3">
      <c r="O189" s="4"/>
      <c r="P189" s="5"/>
    </row>
    <row r="190" spans="15:16" x14ac:dyDescent="0.3">
      <c r="O190" s="4"/>
      <c r="P190" s="5"/>
    </row>
    <row r="191" spans="15:16" x14ac:dyDescent="0.3">
      <c r="O191" s="4"/>
      <c r="P191" s="5"/>
    </row>
    <row r="192" spans="15:16" x14ac:dyDescent="0.3">
      <c r="O192" s="4"/>
      <c r="P192" s="5"/>
    </row>
    <row r="193" spans="15:16" x14ac:dyDescent="0.3">
      <c r="O193" s="4"/>
      <c r="P193" s="5"/>
    </row>
    <row r="194" spans="15:16" x14ac:dyDescent="0.3">
      <c r="O194" s="4"/>
      <c r="P194" s="5"/>
    </row>
    <row r="195" spans="15:16" x14ac:dyDescent="0.3">
      <c r="O195" s="4"/>
      <c r="P195" s="5"/>
    </row>
    <row r="196" spans="15:16" x14ac:dyDescent="0.3">
      <c r="O196" s="4"/>
      <c r="P196" s="5"/>
    </row>
    <row r="197" spans="15:16" x14ac:dyDescent="0.3">
      <c r="O197" s="4"/>
      <c r="P197" s="5"/>
    </row>
    <row r="198" spans="15:16" x14ac:dyDescent="0.3">
      <c r="O198" s="4"/>
      <c r="P198" s="5"/>
    </row>
    <row r="199" spans="15:16" x14ac:dyDescent="0.3">
      <c r="O199" s="4"/>
      <c r="P199" s="5"/>
    </row>
    <row r="200" spans="15:16" x14ac:dyDescent="0.3">
      <c r="O200" s="4"/>
      <c r="P200" s="5"/>
    </row>
    <row r="201" spans="15:16" x14ac:dyDescent="0.3">
      <c r="O201" s="4"/>
      <c r="P201" s="5"/>
    </row>
    <row r="202" spans="15:16" x14ac:dyDescent="0.3">
      <c r="O202" s="4"/>
      <c r="P202" s="5"/>
    </row>
    <row r="203" spans="15:16" x14ac:dyDescent="0.3">
      <c r="O203" s="4"/>
      <c r="P203" s="5"/>
    </row>
    <row r="204" spans="15:16" x14ac:dyDescent="0.3">
      <c r="O204" s="4"/>
      <c r="P204" s="5"/>
    </row>
    <row r="205" spans="15:16" x14ac:dyDescent="0.3">
      <c r="O205" s="4"/>
      <c r="P205" s="5"/>
    </row>
    <row r="206" spans="15:16" x14ac:dyDescent="0.3">
      <c r="O206" s="4"/>
      <c r="P206" s="5"/>
    </row>
    <row r="207" spans="15:16" x14ac:dyDescent="0.3">
      <c r="O207" s="4"/>
      <c r="P207" s="5"/>
    </row>
    <row r="208" spans="15:16" x14ac:dyDescent="0.3">
      <c r="O208" s="4"/>
      <c r="P208" s="5"/>
    </row>
    <row r="209" spans="15:16" x14ac:dyDescent="0.3">
      <c r="O209" s="4"/>
      <c r="P209" s="5"/>
    </row>
    <row r="210" spans="15:16" x14ac:dyDescent="0.3">
      <c r="O210" s="4"/>
      <c r="P210" s="5"/>
    </row>
    <row r="211" spans="15:16" x14ac:dyDescent="0.3">
      <c r="O211" s="4"/>
      <c r="P211" s="5"/>
    </row>
    <row r="212" spans="15:16" x14ac:dyDescent="0.3">
      <c r="O212" s="4"/>
      <c r="P212" s="5"/>
    </row>
    <row r="213" spans="15:16" x14ac:dyDescent="0.3">
      <c r="O213" s="4"/>
      <c r="P213" s="5"/>
    </row>
    <row r="214" spans="15:16" x14ac:dyDescent="0.3">
      <c r="O214" s="4"/>
      <c r="P214" s="5"/>
    </row>
    <row r="215" spans="15:16" x14ac:dyDescent="0.3">
      <c r="O215" s="4"/>
      <c r="P215" s="5"/>
    </row>
    <row r="216" spans="15:16" x14ac:dyDescent="0.3">
      <c r="O216" s="4"/>
      <c r="P216" s="5"/>
    </row>
    <row r="217" spans="15:16" x14ac:dyDescent="0.3">
      <c r="O217" s="4"/>
      <c r="P217" s="5"/>
    </row>
    <row r="218" spans="15:16" x14ac:dyDescent="0.3">
      <c r="O218" s="4"/>
      <c r="P218" s="5"/>
    </row>
    <row r="219" spans="15:16" x14ac:dyDescent="0.3">
      <c r="O219" s="4"/>
      <c r="P219" s="5"/>
    </row>
    <row r="220" spans="15:16" x14ac:dyDescent="0.3">
      <c r="O220" s="4"/>
      <c r="P220" s="5"/>
    </row>
    <row r="221" spans="15:16" x14ac:dyDescent="0.3">
      <c r="O221" s="4"/>
      <c r="P221" s="5"/>
    </row>
    <row r="222" spans="15:16" x14ac:dyDescent="0.3">
      <c r="O222" s="4"/>
      <c r="P222" s="5"/>
    </row>
    <row r="223" spans="15:16" x14ac:dyDescent="0.3">
      <c r="O223" s="4"/>
      <c r="P223" s="5"/>
    </row>
    <row r="224" spans="15:16" x14ac:dyDescent="0.3">
      <c r="O224" s="4"/>
      <c r="P224" s="5"/>
    </row>
    <row r="225" spans="15:16" x14ac:dyDescent="0.3">
      <c r="O225" s="4"/>
      <c r="P225" s="5"/>
    </row>
    <row r="226" spans="15:16" x14ac:dyDescent="0.3">
      <c r="O226" s="4"/>
      <c r="P226" s="5"/>
    </row>
    <row r="227" spans="15:16" x14ac:dyDescent="0.3">
      <c r="O227" s="4"/>
      <c r="P227" s="5"/>
    </row>
    <row r="228" spans="15:16" x14ac:dyDescent="0.3">
      <c r="O228" s="4"/>
      <c r="P228" s="5"/>
    </row>
    <row r="229" spans="15:16" x14ac:dyDescent="0.3">
      <c r="O229" s="4"/>
      <c r="P229" s="5"/>
    </row>
    <row r="230" spans="15:16" x14ac:dyDescent="0.3">
      <c r="O230" s="4"/>
      <c r="P230" s="5"/>
    </row>
    <row r="231" spans="15:16" x14ac:dyDescent="0.3">
      <c r="O231" s="4"/>
      <c r="P231" s="5"/>
    </row>
    <row r="232" spans="15:16" x14ac:dyDescent="0.3">
      <c r="O232" s="4"/>
      <c r="P232" s="5"/>
    </row>
    <row r="233" spans="15:16" x14ac:dyDescent="0.3">
      <c r="O233" s="4"/>
      <c r="P233" s="5"/>
    </row>
    <row r="234" spans="15:16" x14ac:dyDescent="0.3">
      <c r="O234" s="4"/>
      <c r="P234" s="5"/>
    </row>
    <row r="235" spans="15:16" x14ac:dyDescent="0.3">
      <c r="O235" s="4"/>
      <c r="P235" s="5"/>
    </row>
    <row r="236" spans="15:16" x14ac:dyDescent="0.3">
      <c r="O236" s="4"/>
      <c r="P236" s="5"/>
    </row>
    <row r="237" spans="15:16" x14ac:dyDescent="0.3">
      <c r="O237" s="4"/>
      <c r="P237" s="5"/>
    </row>
    <row r="238" spans="15:16" x14ac:dyDescent="0.3">
      <c r="O238" s="4"/>
      <c r="P238" s="5"/>
    </row>
    <row r="239" spans="15:16" x14ac:dyDescent="0.3">
      <c r="O239" s="4"/>
      <c r="P239" s="5"/>
    </row>
    <row r="240" spans="15:16" x14ac:dyDescent="0.3">
      <c r="O240" s="4"/>
      <c r="P240" s="5"/>
    </row>
    <row r="241" spans="15:16" x14ac:dyDescent="0.3">
      <c r="O241" s="4"/>
      <c r="P241" s="5"/>
    </row>
    <row r="242" spans="15:16" x14ac:dyDescent="0.3">
      <c r="O242" s="4"/>
      <c r="P242" s="5"/>
    </row>
    <row r="243" spans="15:16" x14ac:dyDescent="0.3">
      <c r="O243" s="4"/>
      <c r="P243" s="5"/>
    </row>
    <row r="244" spans="15:16" x14ac:dyDescent="0.3">
      <c r="O244" s="4"/>
      <c r="P244" s="5"/>
    </row>
    <row r="245" spans="15:16" x14ac:dyDescent="0.3">
      <c r="O245" s="4"/>
      <c r="P245" s="5"/>
    </row>
    <row r="246" spans="15:16" x14ac:dyDescent="0.3">
      <c r="O246" s="4"/>
      <c r="P246" s="5"/>
    </row>
    <row r="247" spans="15:16" x14ac:dyDescent="0.3">
      <c r="O247" s="4"/>
      <c r="P247" s="5"/>
    </row>
    <row r="248" spans="15:16" x14ac:dyDescent="0.3">
      <c r="O248" s="4"/>
      <c r="P248" s="5"/>
    </row>
    <row r="249" spans="15:16" x14ac:dyDescent="0.3">
      <c r="O249" s="4"/>
      <c r="P249" s="5"/>
    </row>
    <row r="250" spans="15:16" x14ac:dyDescent="0.3">
      <c r="O250" s="4"/>
      <c r="P250" s="5"/>
    </row>
    <row r="251" spans="15:16" x14ac:dyDescent="0.3">
      <c r="O251" s="4"/>
      <c r="P251" s="5"/>
    </row>
    <row r="252" spans="15:16" x14ac:dyDescent="0.3">
      <c r="O252" s="4"/>
      <c r="P252" s="5"/>
    </row>
    <row r="253" spans="15:16" x14ac:dyDescent="0.3">
      <c r="O253" s="4"/>
      <c r="P253" s="5"/>
    </row>
    <row r="254" spans="15:16" x14ac:dyDescent="0.3">
      <c r="O254" s="4"/>
      <c r="P254" s="5"/>
    </row>
    <row r="255" spans="15:16" x14ac:dyDescent="0.3">
      <c r="O255" s="4"/>
      <c r="P255" s="5"/>
    </row>
    <row r="256" spans="15:16" x14ac:dyDescent="0.3">
      <c r="O256" s="4"/>
      <c r="P256" s="5"/>
    </row>
    <row r="257" spans="15:16" x14ac:dyDescent="0.3">
      <c r="O257" s="4"/>
      <c r="P257" s="5"/>
    </row>
    <row r="258" spans="15:16" x14ac:dyDescent="0.3">
      <c r="O258" s="4"/>
      <c r="P258" s="5"/>
    </row>
    <row r="259" spans="15:16" x14ac:dyDescent="0.3">
      <c r="O259" s="4"/>
      <c r="P259" s="5"/>
    </row>
    <row r="260" spans="15:16" x14ac:dyDescent="0.3">
      <c r="O260" s="4"/>
      <c r="P260" s="5"/>
    </row>
    <row r="261" spans="15:16" x14ac:dyDescent="0.3">
      <c r="O261" s="4"/>
      <c r="P261" s="5"/>
    </row>
    <row r="262" spans="15:16" x14ac:dyDescent="0.3">
      <c r="O262" s="4"/>
      <c r="P262" s="5"/>
    </row>
    <row r="263" spans="15:16" x14ac:dyDescent="0.3">
      <c r="O263" s="4"/>
      <c r="P263" s="5"/>
    </row>
    <row r="264" spans="15:16" x14ac:dyDescent="0.3">
      <c r="O264" s="4"/>
      <c r="P264" s="5"/>
    </row>
    <row r="265" spans="15:16" x14ac:dyDescent="0.3">
      <c r="O265" s="4"/>
      <c r="P265" s="5"/>
    </row>
    <row r="266" spans="15:16" x14ac:dyDescent="0.3">
      <c r="O266" s="4"/>
      <c r="P266" s="5"/>
    </row>
    <row r="267" spans="15:16" x14ac:dyDescent="0.3">
      <c r="O267" s="4"/>
      <c r="P267" s="5"/>
    </row>
    <row r="268" spans="15:16" x14ac:dyDescent="0.3">
      <c r="O268" s="4"/>
      <c r="P268" s="5"/>
    </row>
    <row r="269" spans="15:16" x14ac:dyDescent="0.3">
      <c r="O269" s="4"/>
      <c r="P269" s="5"/>
    </row>
    <row r="270" spans="15:16" x14ac:dyDescent="0.3">
      <c r="O270" s="4"/>
      <c r="P270" s="5"/>
    </row>
    <row r="271" spans="15:16" x14ac:dyDescent="0.3">
      <c r="O271" s="4"/>
      <c r="P271" s="5"/>
    </row>
    <row r="272" spans="15:16" x14ac:dyDescent="0.3">
      <c r="O272" s="4"/>
      <c r="P272" s="5"/>
    </row>
    <row r="273" spans="15:16" x14ac:dyDescent="0.3">
      <c r="O273" s="4"/>
      <c r="P273" s="5"/>
    </row>
    <row r="274" spans="15:16" x14ac:dyDescent="0.3">
      <c r="O274" s="4"/>
      <c r="P274" s="5"/>
    </row>
    <row r="275" spans="15:16" x14ac:dyDescent="0.3">
      <c r="O275" s="4"/>
      <c r="P275" s="5"/>
    </row>
    <row r="276" spans="15:16" x14ac:dyDescent="0.3">
      <c r="O276" s="4"/>
      <c r="P276" s="5"/>
    </row>
    <row r="277" spans="15:16" x14ac:dyDescent="0.3">
      <c r="O277" s="4"/>
      <c r="P277" s="5"/>
    </row>
    <row r="278" spans="15:16" x14ac:dyDescent="0.3">
      <c r="O278" s="4"/>
      <c r="P278" s="5"/>
    </row>
    <row r="279" spans="15:16" x14ac:dyDescent="0.3">
      <c r="O279" s="4"/>
      <c r="P279" s="5"/>
    </row>
    <row r="280" spans="15:16" x14ac:dyDescent="0.3">
      <c r="O280" s="4"/>
      <c r="P280" s="5"/>
    </row>
    <row r="281" spans="15:16" x14ac:dyDescent="0.3">
      <c r="O281" s="4"/>
      <c r="P281" s="5"/>
    </row>
    <row r="282" spans="15:16" x14ac:dyDescent="0.3">
      <c r="O282" s="4"/>
      <c r="P282" s="5"/>
    </row>
    <row r="283" spans="15:16" x14ac:dyDescent="0.3">
      <c r="O283" s="4"/>
      <c r="P283" s="5"/>
    </row>
    <row r="284" spans="15:16" x14ac:dyDescent="0.3">
      <c r="O284" s="4"/>
      <c r="P284" s="5"/>
    </row>
    <row r="285" spans="15:16" x14ac:dyDescent="0.3">
      <c r="O285" s="4"/>
      <c r="P285" s="5"/>
    </row>
    <row r="286" spans="15:16" x14ac:dyDescent="0.3">
      <c r="O286" s="4"/>
      <c r="P286" s="5"/>
    </row>
    <row r="287" spans="15:16" x14ac:dyDescent="0.3">
      <c r="O287" s="4"/>
      <c r="P287" s="5"/>
    </row>
    <row r="288" spans="15:16" x14ac:dyDescent="0.3">
      <c r="O288" s="4"/>
      <c r="P288" s="5"/>
    </row>
    <row r="289" spans="15:16" x14ac:dyDescent="0.3">
      <c r="O289" s="4"/>
      <c r="P289" s="5"/>
    </row>
    <row r="290" spans="15:16" x14ac:dyDescent="0.3">
      <c r="O290" s="4"/>
      <c r="P290" s="5"/>
    </row>
    <row r="291" spans="15:16" x14ac:dyDescent="0.3">
      <c r="O291" s="4"/>
      <c r="P291" s="5"/>
    </row>
    <row r="292" spans="15:16" x14ac:dyDescent="0.3">
      <c r="O292" s="4"/>
      <c r="P292" s="5"/>
    </row>
    <row r="293" spans="15:16" x14ac:dyDescent="0.3">
      <c r="O293" s="4"/>
      <c r="P293" s="5"/>
    </row>
    <row r="294" spans="15:16" x14ac:dyDescent="0.3">
      <c r="O294" s="4"/>
      <c r="P294" s="5"/>
    </row>
    <row r="295" spans="15:16" x14ac:dyDescent="0.3">
      <c r="O295" s="4"/>
      <c r="P295" s="5"/>
    </row>
    <row r="296" spans="15:16" x14ac:dyDescent="0.3">
      <c r="O296" s="4"/>
      <c r="P296" s="5"/>
    </row>
    <row r="297" spans="15:16" x14ac:dyDescent="0.3">
      <c r="O297" s="4"/>
      <c r="P297" s="5"/>
    </row>
    <row r="298" spans="15:16" x14ac:dyDescent="0.3">
      <c r="O298" s="4"/>
      <c r="P298" s="5"/>
    </row>
    <row r="299" spans="15:16" x14ac:dyDescent="0.3">
      <c r="O299" s="4"/>
      <c r="P299" s="5"/>
    </row>
    <row r="300" spans="15:16" x14ac:dyDescent="0.3">
      <c r="O300" s="4"/>
      <c r="P300" s="5"/>
    </row>
    <row r="301" spans="15:16" x14ac:dyDescent="0.3">
      <c r="O301" s="4"/>
      <c r="P301" s="5"/>
    </row>
    <row r="302" spans="15:16" x14ac:dyDescent="0.3">
      <c r="O302" s="4"/>
      <c r="P302" s="5"/>
    </row>
    <row r="303" spans="15:16" x14ac:dyDescent="0.3">
      <c r="O303" s="4"/>
      <c r="P303" s="5"/>
    </row>
    <row r="304" spans="15:16" x14ac:dyDescent="0.3">
      <c r="O304" s="4"/>
      <c r="P304" s="5"/>
    </row>
    <row r="305" spans="15:16" x14ac:dyDescent="0.3">
      <c r="O305" s="4"/>
      <c r="P305" s="5"/>
    </row>
    <row r="306" spans="15:16" x14ac:dyDescent="0.3">
      <c r="O306" s="4"/>
      <c r="P306" s="5"/>
    </row>
  </sheetData>
  <autoFilter ref="H15:J21" xr:uid="{84EB2A55-CEFA-4197-B6E5-AF92368A22DD}">
    <sortState xmlns:xlrd2="http://schemas.microsoft.com/office/spreadsheetml/2017/richdata2" ref="H16:J21">
      <sortCondition ref="H15:H21"/>
    </sortState>
  </autoFilter>
  <mergeCells count="2">
    <mergeCell ref="A1:XFD1"/>
    <mergeCell ref="A2:XFD2"/>
  </mergeCells>
  <phoneticPr fontId="9" type="noConversion"/>
  <hyperlinks>
    <hyperlink ref="R5" location="'1'!A1" display="Quick statistics" xr:uid="{3FB350C1-0AA1-4DC3-A597-A4E6EBA4B892}"/>
    <hyperlink ref="Q5" location="'1'!A1" display="'1'!A1" xr:uid="{E1E30A03-AB03-4699-9EE0-4664028E82E0}"/>
    <hyperlink ref="R6" location="'2'!A1" display="Exploratory Data Analysis (EDA) with CF" xr:uid="{51878754-7EEB-445C-9A24-40A2605F58D4}"/>
    <hyperlink ref="Q6" location="'2'!A1" display="'2'!A1" xr:uid="{66633B23-E080-48DB-A4FF-FF42D18BFC1B}"/>
    <hyperlink ref="R7" location="'3'!A1" display="Sales by country (with formulas)" xr:uid="{F7353673-5334-4A54-AC55-A47D4F0596A8}"/>
    <hyperlink ref="Q7" location="'3'!A1" display="'3'!A1" xr:uid="{35264435-2DD3-4EE4-8496-E20F1FB2AF58}"/>
    <hyperlink ref="R8" location="'4'!A1" display="Sales by country (with pivots)" xr:uid="{974B3FF8-1274-4B08-B41C-9162DB85316D}"/>
    <hyperlink ref="Q8" location="'4'!A1" display="'4'!A1" xr:uid="{B043D4F7-E65F-40FD-A222-FA5FB2679C5B}"/>
    <hyperlink ref="R9" location="'5'!A1" display="Top 5 products by $ per unit" xr:uid="{0BC4A18F-23B6-40DB-97FF-167D121C59CF}"/>
    <hyperlink ref="Q9" location="'5'!A1" display="'5'!A1" xr:uid="{32C27AD0-05DD-4A3B-999E-3BB892181EB9}"/>
    <hyperlink ref="R10" location="'6'!A1" display="Are there any anomalies in the data?" xr:uid="{A6FB2475-1F8E-499E-96E7-968F27FE61E3}"/>
    <hyperlink ref="Q10" location="'6'!A1" display="'6'!A1" xr:uid="{5A1F6D33-E2FA-4C1A-94A8-57E090B67387}"/>
    <hyperlink ref="R11" location="'7'!A1" display="Best Sales person by country" xr:uid="{F5B3C3C6-C207-406C-8C07-3467764C5460}"/>
    <hyperlink ref="Q11" location="'7'!A1" display="'7'!A1" xr:uid="{FE2EC450-7BEB-48EC-8140-00057AF87080}"/>
    <hyperlink ref="R12" location="'8'!A1" display="Profits by product (using products table) - See column Y" xr:uid="{8617266D-1E15-49DF-B714-6794E2563420}"/>
    <hyperlink ref="Q12" location="'8'!A1" display="'8'!A1" xr:uid="{B3398ACE-8F4E-4E79-B4D7-CB4CA3F8F842}"/>
    <hyperlink ref="R13" location="'9'!A1" display="Dynamic country-level Sales Report" xr:uid="{64DD7FE1-C354-4DDB-AC84-C6AA6E248326}"/>
    <hyperlink ref="Q13" location="'9'!A1" display="'9'!A1" xr:uid="{BECC99AB-CB1A-43B7-9170-D8A8429049C4}"/>
    <hyperlink ref="R14" location="'10'!A1" display="Which products to discontinue?" xr:uid="{64AA8D25-7367-49EB-A1B4-099A8AAC1CCC}"/>
    <hyperlink ref="Q14" location="'10'!A1" display="'10'!A1" xr:uid="{FC26AF57-2C78-474B-9FF9-7C35D24279F5}"/>
  </hyperlinks>
  <pageMargins left="0.7" right="0.7" top="0.75" bottom="0.75" header="0.3" footer="0.3"/>
  <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8C37-C047-40C1-9017-EFDD7A5B1EF7}">
  <dimension ref="A1:Q301"/>
  <sheetViews>
    <sheetView topLeftCell="C1" workbookViewId="0">
      <selection activeCell="P2" sqref="P2:Q12"/>
    </sheetView>
  </sheetViews>
  <sheetFormatPr defaultRowHeight="14.4" x14ac:dyDescent="0.3"/>
  <cols>
    <col min="1" max="1" width="15.109375" bestFit="1" customWidth="1"/>
    <col min="2" max="2" width="12.44140625" bestFit="1" customWidth="1"/>
    <col min="3" max="3" width="20.21875" bestFit="1" customWidth="1"/>
    <col min="4" max="4" width="10.109375" bestFit="1" customWidth="1"/>
    <col min="5" max="5" width="7.5546875" bestFit="1" customWidth="1"/>
    <col min="6" max="6" width="27.5546875" bestFit="1" customWidth="1"/>
    <col min="7" max="7" width="34" bestFit="1" customWidth="1"/>
    <col min="9" max="9" width="10.5546875" customWidth="1"/>
    <col min="11" max="11" width="11.5546875" bestFit="1" customWidth="1"/>
    <col min="13" max="13" width="11.5546875" bestFit="1" customWidth="1"/>
    <col min="16" max="16" width="9.33203125" bestFit="1" customWidth="1"/>
    <col min="17" max="17" width="46.5546875" bestFit="1" customWidth="1"/>
  </cols>
  <sheetData>
    <row r="1" spans="1:17" x14ac:dyDescent="0.3">
      <c r="A1" t="s">
        <v>11</v>
      </c>
      <c r="B1" t="s">
        <v>12</v>
      </c>
      <c r="C1" t="s">
        <v>0</v>
      </c>
      <c r="D1" t="s">
        <v>1</v>
      </c>
      <c r="E1" t="s">
        <v>50</v>
      </c>
      <c r="F1" t="s">
        <v>82</v>
      </c>
      <c r="G1" t="s">
        <v>83</v>
      </c>
    </row>
    <row r="2" spans="1:17" x14ac:dyDescent="0.3">
      <c r="A2" t="s">
        <v>40</v>
      </c>
      <c r="B2" t="s">
        <v>37</v>
      </c>
      <c r="C2" t="s">
        <v>30</v>
      </c>
      <c r="D2">
        <v>1624</v>
      </c>
      <c r="E2">
        <v>114</v>
      </c>
      <c r="F2" t="str">
        <f t="shared" ref="F2:F65" si="0">A2 &amp; "-" &amp; B2</f>
        <v>Ram Mahesh-New Zealand</v>
      </c>
      <c r="G2">
        <f t="shared" ref="G2:G65" si="1">SUMIFS($D$2:$D$301, $A$2:$A$301, A2, $B$2:$B$301, B2)</f>
        <v>24451</v>
      </c>
      <c r="P2" s="6" t="s">
        <v>43</v>
      </c>
      <c r="Q2" s="2"/>
    </row>
    <row r="3" spans="1:17" x14ac:dyDescent="0.3">
      <c r="A3" t="s">
        <v>40</v>
      </c>
      <c r="B3" t="s">
        <v>35</v>
      </c>
      <c r="C3" t="s">
        <v>33</v>
      </c>
      <c r="D3">
        <v>8869</v>
      </c>
      <c r="E3">
        <v>432</v>
      </c>
      <c r="F3" t="str">
        <f t="shared" si="0"/>
        <v>Ram Mahesh-USA</v>
      </c>
      <c r="G3">
        <f t="shared" si="1"/>
        <v>38325</v>
      </c>
      <c r="P3" s="25">
        <v>1</v>
      </c>
      <c r="Q3" s="25" t="s">
        <v>44</v>
      </c>
    </row>
    <row r="4" spans="1:17" x14ac:dyDescent="0.3">
      <c r="A4" t="s">
        <v>40</v>
      </c>
      <c r="B4" t="s">
        <v>35</v>
      </c>
      <c r="C4" t="s">
        <v>32</v>
      </c>
      <c r="D4">
        <v>12348</v>
      </c>
      <c r="E4">
        <v>234</v>
      </c>
      <c r="F4" t="str">
        <f t="shared" si="0"/>
        <v>Ram Mahesh-USA</v>
      </c>
      <c r="G4">
        <f t="shared" si="1"/>
        <v>38325</v>
      </c>
      <c r="P4" s="25">
        <v>2</v>
      </c>
      <c r="Q4" s="25" t="s">
        <v>53</v>
      </c>
    </row>
    <row r="5" spans="1:17" x14ac:dyDescent="0.3">
      <c r="A5" t="s">
        <v>41</v>
      </c>
      <c r="B5" t="s">
        <v>36</v>
      </c>
      <c r="C5" t="s">
        <v>18</v>
      </c>
      <c r="D5">
        <v>9632</v>
      </c>
      <c r="E5">
        <v>288</v>
      </c>
      <c r="F5" t="str">
        <f t="shared" si="0"/>
        <v>Carla Molina-Canada</v>
      </c>
      <c r="G5">
        <f t="shared" si="1"/>
        <v>39242</v>
      </c>
      <c r="K5" t="s">
        <v>37</v>
      </c>
      <c r="L5">
        <f>_xlfn.MAXIFS($G$2:$G$301, $B$2:$B$301, K5)</f>
        <v>43568</v>
      </c>
      <c r="M5" t="str" cm="1">
        <f t="array" ref="M5">INDEX($A$2:$A$301, MATCH(1, ($B$2:$B$301=K5)*($G$2:$G$301=L5), 0))</f>
        <v>Ches Bonnell</v>
      </c>
      <c r="P5" s="25">
        <v>3</v>
      </c>
      <c r="Q5" s="25" t="s">
        <v>45</v>
      </c>
    </row>
    <row r="6" spans="1:17" x14ac:dyDescent="0.3">
      <c r="A6" t="s">
        <v>6</v>
      </c>
      <c r="B6" t="s">
        <v>39</v>
      </c>
      <c r="C6" t="s">
        <v>25</v>
      </c>
      <c r="D6">
        <v>2100</v>
      </c>
      <c r="E6">
        <v>414</v>
      </c>
      <c r="F6" t="str">
        <f t="shared" si="0"/>
        <v>Curtice Advani-UK</v>
      </c>
      <c r="G6">
        <f t="shared" si="1"/>
        <v>15827</v>
      </c>
      <c r="K6" t="s">
        <v>35</v>
      </c>
      <c r="L6">
        <f>_xlfn.MAXIFS($G$2:$G$301, $B$2:$B$301, K6)</f>
        <v>38325</v>
      </c>
      <c r="M6" t="str" cm="1">
        <f t="array" ref="M6">INDEX($A$2:$A$301, MATCH(1, ($B$2:$B$301=K6)*($G$2:$G$301=L6), 0))</f>
        <v>Ram Mahesh</v>
      </c>
      <c r="P6" s="25">
        <v>4</v>
      </c>
      <c r="Q6" s="25" t="s">
        <v>46</v>
      </c>
    </row>
    <row r="7" spans="1:17" x14ac:dyDescent="0.3">
      <c r="A7" t="s">
        <v>40</v>
      </c>
      <c r="B7" t="s">
        <v>35</v>
      </c>
      <c r="C7" t="s">
        <v>30</v>
      </c>
      <c r="D7">
        <v>2275</v>
      </c>
      <c r="E7">
        <v>447</v>
      </c>
      <c r="F7" t="str">
        <f t="shared" si="0"/>
        <v>Ram Mahesh-USA</v>
      </c>
      <c r="G7">
        <f t="shared" si="1"/>
        <v>38325</v>
      </c>
      <c r="K7" t="s">
        <v>36</v>
      </c>
      <c r="L7">
        <f t="shared" ref="L7:L10" si="2">_xlfn.MAXIFS($G$2:$G$301, $B$2:$B$301, K7)</f>
        <v>39620</v>
      </c>
      <c r="M7" t="str" cm="1">
        <f t="array" ref="M7">INDEX($A$2:$A$301, MATCH(1, ($B$2:$B$301=K7)*($G$2:$G$301=L7), 0))</f>
        <v>Gigi Bohling</v>
      </c>
      <c r="P7" s="25">
        <v>5</v>
      </c>
      <c r="Q7" s="25" t="s">
        <v>54</v>
      </c>
    </row>
    <row r="8" spans="1:17" x14ac:dyDescent="0.3">
      <c r="A8" t="s">
        <v>6</v>
      </c>
      <c r="B8" t="s">
        <v>38</v>
      </c>
      <c r="C8" t="s">
        <v>31</v>
      </c>
      <c r="D8">
        <v>2681</v>
      </c>
      <c r="E8">
        <v>54</v>
      </c>
      <c r="F8" t="str">
        <f t="shared" si="0"/>
        <v>Curtice Advani-Australia</v>
      </c>
      <c r="G8">
        <f t="shared" si="1"/>
        <v>15820</v>
      </c>
      <c r="K8" t="s">
        <v>39</v>
      </c>
      <c r="L8">
        <f t="shared" si="2"/>
        <v>45752</v>
      </c>
      <c r="M8" t="str" cm="1">
        <f t="array" ref="M8">INDEX($A$2:$A$301, MATCH(1, ($B$2:$B$301=K8)*($G$2:$G$301=L8), 0))</f>
        <v>Barr Faughny</v>
      </c>
      <c r="P8" s="25">
        <v>6</v>
      </c>
      <c r="Q8" s="25" t="s">
        <v>55</v>
      </c>
    </row>
    <row r="9" spans="1:17" x14ac:dyDescent="0.3">
      <c r="A9" t="s">
        <v>40</v>
      </c>
      <c r="B9" t="s">
        <v>35</v>
      </c>
      <c r="C9" t="s">
        <v>22</v>
      </c>
      <c r="D9">
        <v>6853</v>
      </c>
      <c r="E9">
        <v>372</v>
      </c>
      <c r="F9" t="str">
        <f t="shared" si="0"/>
        <v>Ram Mahesh-USA</v>
      </c>
      <c r="G9">
        <f t="shared" si="1"/>
        <v>38325</v>
      </c>
      <c r="K9" t="s">
        <v>38</v>
      </c>
      <c r="L9">
        <f t="shared" si="2"/>
        <v>25221</v>
      </c>
      <c r="M9" t="str" cm="1">
        <f t="array" ref="M9">INDEX($A$2:$A$301, MATCH(1, ($B$2:$B$301=K9)*($G$2:$G$301=L9), 0))</f>
        <v>Gigi Bohling</v>
      </c>
      <c r="P9" s="25">
        <v>7</v>
      </c>
      <c r="Q9" s="25" t="s">
        <v>49</v>
      </c>
    </row>
    <row r="10" spans="1:17" x14ac:dyDescent="0.3">
      <c r="A10" t="s">
        <v>7</v>
      </c>
      <c r="B10" t="s">
        <v>38</v>
      </c>
      <c r="C10" t="s">
        <v>14</v>
      </c>
      <c r="D10">
        <v>1281</v>
      </c>
      <c r="E10">
        <v>75</v>
      </c>
      <c r="F10" t="str">
        <f t="shared" si="0"/>
        <v>Ches Bonnell-Australia</v>
      </c>
      <c r="G10">
        <f t="shared" si="1"/>
        <v>18865</v>
      </c>
      <c r="K10" t="s">
        <v>34</v>
      </c>
      <c r="L10">
        <f t="shared" si="2"/>
        <v>41559</v>
      </c>
      <c r="M10" t="str" cm="1">
        <f t="array" ref="M10">INDEX($A$2:$A$301, MATCH(1, ($B$2:$B$301=K10)*($G$2:$G$301=L10), 0))</f>
        <v>Gigi Bohling</v>
      </c>
      <c r="P10" s="25">
        <v>8</v>
      </c>
      <c r="Q10" s="25" t="s">
        <v>52</v>
      </c>
    </row>
    <row r="11" spans="1:17" x14ac:dyDescent="0.3">
      <c r="A11" t="s">
        <v>5</v>
      </c>
      <c r="B11" t="s">
        <v>37</v>
      </c>
      <c r="C11" t="s">
        <v>14</v>
      </c>
      <c r="D11">
        <v>4991</v>
      </c>
      <c r="E11">
        <v>12</v>
      </c>
      <c r="F11" t="str">
        <f t="shared" si="0"/>
        <v>Gigi Bohling-New Zealand</v>
      </c>
      <c r="G11">
        <f t="shared" si="1"/>
        <v>14504</v>
      </c>
      <c r="P11" s="25">
        <v>9</v>
      </c>
      <c r="Q11" s="25" t="s">
        <v>47</v>
      </c>
    </row>
    <row r="12" spans="1:17" x14ac:dyDescent="0.3">
      <c r="A12" t="s">
        <v>2</v>
      </c>
      <c r="B12" t="s">
        <v>39</v>
      </c>
      <c r="C12" t="s">
        <v>25</v>
      </c>
      <c r="D12">
        <v>1785</v>
      </c>
      <c r="E12">
        <v>462</v>
      </c>
      <c r="F12" t="str">
        <f t="shared" si="0"/>
        <v>Barr Faughny-UK</v>
      </c>
      <c r="G12">
        <f t="shared" si="1"/>
        <v>45752</v>
      </c>
      <c r="P12" s="25">
        <v>10</v>
      </c>
      <c r="Q12" s="25" t="s">
        <v>48</v>
      </c>
    </row>
    <row r="13" spans="1:17" x14ac:dyDescent="0.3">
      <c r="A13" t="s">
        <v>3</v>
      </c>
      <c r="B13" t="s">
        <v>37</v>
      </c>
      <c r="C13" t="s">
        <v>17</v>
      </c>
      <c r="D13">
        <v>3983</v>
      </c>
      <c r="E13">
        <v>144</v>
      </c>
      <c r="F13" t="str">
        <f t="shared" si="0"/>
        <v>Gunar Cockshoot-New Zealand</v>
      </c>
      <c r="G13">
        <f t="shared" si="1"/>
        <v>16821</v>
      </c>
    </row>
    <row r="14" spans="1:17" x14ac:dyDescent="0.3">
      <c r="A14" t="s">
        <v>9</v>
      </c>
      <c r="B14" t="s">
        <v>38</v>
      </c>
      <c r="C14" t="s">
        <v>16</v>
      </c>
      <c r="D14">
        <v>2646</v>
      </c>
      <c r="E14">
        <v>120</v>
      </c>
      <c r="F14" t="str">
        <f t="shared" si="0"/>
        <v>Husein Augar-Australia</v>
      </c>
      <c r="G14">
        <f t="shared" si="1"/>
        <v>24983</v>
      </c>
      <c r="K14" t="s">
        <v>37</v>
      </c>
      <c r="L14">
        <f>_xlfn.MINIFS($G$2:$G$301, $B$2:$B$301, K5)</f>
        <v>7987</v>
      </c>
      <c r="M14" t="str" cm="1">
        <f t="array" ref="M14">INDEX($A$2:$A$301, MATCH(1, ($B$2:$B$301=K5)*($G$2:$G$301=L14), 0))</f>
        <v>Oby Sorrel</v>
      </c>
    </row>
    <row r="15" spans="1:17" x14ac:dyDescent="0.3">
      <c r="A15" t="s">
        <v>2</v>
      </c>
      <c r="B15" t="s">
        <v>34</v>
      </c>
      <c r="C15" t="s">
        <v>13</v>
      </c>
      <c r="D15">
        <v>252</v>
      </c>
      <c r="E15">
        <v>54</v>
      </c>
      <c r="F15" t="str">
        <f t="shared" si="0"/>
        <v>Barr Faughny-India</v>
      </c>
      <c r="G15">
        <f t="shared" si="1"/>
        <v>7763</v>
      </c>
      <c r="K15" t="s">
        <v>35</v>
      </c>
      <c r="L15">
        <f t="shared" ref="L15:L19" si="3">_xlfn.MINIFS($G$2:$G$301, $B$2:$B$301, K6)</f>
        <v>2142</v>
      </c>
      <c r="M15" t="str" cm="1">
        <f t="array" ref="M15">INDEX($A$2:$A$301, MATCH(1, ($B$2:$B$301=K6)*($G$2:$G$301=L15), 0))</f>
        <v>Barr Faughny</v>
      </c>
    </row>
    <row r="16" spans="1:17" x14ac:dyDescent="0.3">
      <c r="A16" t="s">
        <v>40</v>
      </c>
      <c r="B16" t="s">
        <v>35</v>
      </c>
      <c r="C16" t="s">
        <v>16</v>
      </c>
      <c r="D16">
        <v>4725</v>
      </c>
      <c r="E16">
        <v>174</v>
      </c>
      <c r="F16" t="str">
        <f t="shared" si="0"/>
        <v>Ram Mahesh-USA</v>
      </c>
      <c r="G16">
        <f t="shared" si="1"/>
        <v>38325</v>
      </c>
      <c r="K16" t="s">
        <v>36</v>
      </c>
      <c r="L16">
        <f t="shared" si="3"/>
        <v>5019</v>
      </c>
      <c r="M16" t="str" cm="1">
        <f t="array" ref="M16">INDEX($A$2:$A$301, MATCH(1, ($B$2:$B$301=K7)*($G$2:$G$301=L16), 0))</f>
        <v>Brien Boise</v>
      </c>
    </row>
    <row r="17" spans="1:13" x14ac:dyDescent="0.3">
      <c r="A17" t="s">
        <v>40</v>
      </c>
      <c r="B17" t="s">
        <v>35</v>
      </c>
      <c r="C17" t="s">
        <v>24</v>
      </c>
      <c r="D17">
        <v>1638</v>
      </c>
      <c r="E17">
        <v>48</v>
      </c>
      <c r="F17" t="str">
        <f t="shared" si="0"/>
        <v>Ram Mahesh-USA</v>
      </c>
      <c r="G17">
        <f t="shared" si="1"/>
        <v>38325</v>
      </c>
      <c r="K17" t="s">
        <v>39</v>
      </c>
      <c r="L17">
        <f t="shared" si="3"/>
        <v>3976</v>
      </c>
      <c r="M17" t="str" cm="1">
        <f t="array" ref="M17">INDEX($A$2:$A$301, MATCH(1, ($B$2:$B$301=K8)*($G$2:$G$301=L17), 0))</f>
        <v>Carla Molina</v>
      </c>
    </row>
    <row r="18" spans="1:13" x14ac:dyDescent="0.3">
      <c r="A18" t="s">
        <v>6</v>
      </c>
      <c r="B18" t="s">
        <v>37</v>
      </c>
      <c r="C18" t="s">
        <v>31</v>
      </c>
      <c r="D18">
        <v>7693</v>
      </c>
      <c r="E18">
        <v>87</v>
      </c>
      <c r="F18" t="str">
        <f t="shared" si="0"/>
        <v>Curtice Advani-New Zealand</v>
      </c>
      <c r="G18">
        <f t="shared" si="1"/>
        <v>26985</v>
      </c>
      <c r="K18" t="s">
        <v>38</v>
      </c>
      <c r="L18">
        <f t="shared" si="3"/>
        <v>6069</v>
      </c>
      <c r="M18" t="str" cm="1">
        <f t="array" ref="M18">INDEX($A$2:$A$301, MATCH(1, ($B$2:$B$301=K9)*($G$2:$G$301=L18), 0))</f>
        <v>Carla Molina</v>
      </c>
    </row>
    <row r="19" spans="1:13" x14ac:dyDescent="0.3">
      <c r="A19" t="s">
        <v>5</v>
      </c>
      <c r="B19" t="s">
        <v>34</v>
      </c>
      <c r="C19" t="s">
        <v>20</v>
      </c>
      <c r="D19">
        <v>15610</v>
      </c>
      <c r="E19">
        <v>339</v>
      </c>
      <c r="F19" t="str">
        <f t="shared" si="0"/>
        <v>Gigi Bohling-India</v>
      </c>
      <c r="G19">
        <f t="shared" si="1"/>
        <v>41559</v>
      </c>
      <c r="K19" t="s">
        <v>34</v>
      </c>
      <c r="L19">
        <f t="shared" si="3"/>
        <v>5516</v>
      </c>
      <c r="M19" t="str" cm="1">
        <f t="array" ref="M19">INDEX($A$2:$A$301, MATCH(1, ($B$2:$B$301=K10)*($G$2:$G$301=L19), 0))</f>
        <v>Brien Boise</v>
      </c>
    </row>
    <row r="20" spans="1:13" x14ac:dyDescent="0.3">
      <c r="A20" t="s">
        <v>41</v>
      </c>
      <c r="B20" t="s">
        <v>34</v>
      </c>
      <c r="C20" t="s">
        <v>22</v>
      </c>
      <c r="D20">
        <v>336</v>
      </c>
      <c r="E20">
        <v>144</v>
      </c>
      <c r="F20" t="str">
        <f t="shared" si="0"/>
        <v>Carla Molina-India</v>
      </c>
      <c r="G20">
        <f t="shared" si="1"/>
        <v>15855</v>
      </c>
    </row>
    <row r="21" spans="1:13" x14ac:dyDescent="0.3">
      <c r="A21" t="s">
        <v>2</v>
      </c>
      <c r="B21" t="s">
        <v>39</v>
      </c>
      <c r="C21" t="s">
        <v>20</v>
      </c>
      <c r="D21">
        <v>9443</v>
      </c>
      <c r="E21">
        <v>162</v>
      </c>
      <c r="F21" t="str">
        <f t="shared" si="0"/>
        <v>Barr Faughny-UK</v>
      </c>
      <c r="G21">
        <f t="shared" si="1"/>
        <v>45752</v>
      </c>
    </row>
    <row r="22" spans="1:13" x14ac:dyDescent="0.3">
      <c r="A22" t="s">
        <v>9</v>
      </c>
      <c r="B22" t="s">
        <v>34</v>
      </c>
      <c r="C22" t="s">
        <v>23</v>
      </c>
      <c r="D22">
        <v>8155</v>
      </c>
      <c r="E22">
        <v>90</v>
      </c>
      <c r="F22" t="str">
        <f t="shared" si="0"/>
        <v>Husein Augar-India</v>
      </c>
      <c r="G22">
        <f t="shared" si="1"/>
        <v>39424</v>
      </c>
    </row>
    <row r="23" spans="1:13" x14ac:dyDescent="0.3">
      <c r="A23" t="s">
        <v>8</v>
      </c>
      <c r="B23" t="s">
        <v>38</v>
      </c>
      <c r="C23" t="s">
        <v>23</v>
      </c>
      <c r="D23">
        <v>1701</v>
      </c>
      <c r="E23">
        <v>234</v>
      </c>
      <c r="F23" t="str">
        <f t="shared" si="0"/>
        <v>Brien Boise-Australia</v>
      </c>
      <c r="G23">
        <f t="shared" si="1"/>
        <v>15141</v>
      </c>
    </row>
    <row r="24" spans="1:13" x14ac:dyDescent="0.3">
      <c r="A24" t="s">
        <v>10</v>
      </c>
      <c r="B24" t="s">
        <v>38</v>
      </c>
      <c r="C24" t="s">
        <v>22</v>
      </c>
      <c r="D24">
        <v>2205</v>
      </c>
      <c r="E24">
        <v>141</v>
      </c>
      <c r="F24" t="str">
        <f t="shared" si="0"/>
        <v>Oby Sorrel-Australia</v>
      </c>
      <c r="G24">
        <f t="shared" si="1"/>
        <v>14714</v>
      </c>
    </row>
    <row r="25" spans="1:13" x14ac:dyDescent="0.3">
      <c r="A25" t="s">
        <v>8</v>
      </c>
      <c r="B25" t="s">
        <v>37</v>
      </c>
      <c r="C25" t="s">
        <v>19</v>
      </c>
      <c r="D25">
        <v>1771</v>
      </c>
      <c r="E25">
        <v>204</v>
      </c>
      <c r="F25" t="str">
        <f t="shared" si="0"/>
        <v>Brien Boise-New Zealand</v>
      </c>
      <c r="G25">
        <f t="shared" si="1"/>
        <v>20125</v>
      </c>
    </row>
    <row r="26" spans="1:13" x14ac:dyDescent="0.3">
      <c r="A26" t="s">
        <v>40</v>
      </c>
      <c r="B26" t="s">
        <v>35</v>
      </c>
      <c r="C26" t="s">
        <v>29</v>
      </c>
      <c r="D26">
        <v>1617</v>
      </c>
      <c r="E26">
        <v>126</v>
      </c>
      <c r="F26" t="str">
        <f t="shared" si="0"/>
        <v>Ram Mahesh-USA</v>
      </c>
      <c r="G26">
        <f t="shared" si="1"/>
        <v>38325</v>
      </c>
    </row>
    <row r="27" spans="1:13" x14ac:dyDescent="0.3">
      <c r="A27" t="s">
        <v>41</v>
      </c>
      <c r="B27" t="s">
        <v>36</v>
      </c>
      <c r="C27" t="s">
        <v>13</v>
      </c>
      <c r="D27">
        <v>10311</v>
      </c>
      <c r="E27">
        <v>231</v>
      </c>
      <c r="F27" t="str">
        <f t="shared" si="0"/>
        <v>Carla Molina-Canada</v>
      </c>
      <c r="G27">
        <f t="shared" si="1"/>
        <v>39242</v>
      </c>
    </row>
    <row r="28" spans="1:13" x14ac:dyDescent="0.3">
      <c r="A28" t="s">
        <v>3</v>
      </c>
      <c r="B28" t="s">
        <v>39</v>
      </c>
      <c r="C28" t="s">
        <v>16</v>
      </c>
      <c r="D28">
        <v>21</v>
      </c>
      <c r="E28">
        <v>168</v>
      </c>
      <c r="F28" t="str">
        <f t="shared" si="0"/>
        <v>Gunar Cockshoot-UK</v>
      </c>
      <c r="G28">
        <f t="shared" si="1"/>
        <v>10269</v>
      </c>
    </row>
    <row r="29" spans="1:13" x14ac:dyDescent="0.3">
      <c r="A29" t="s">
        <v>7</v>
      </c>
      <c r="B29" t="s">
        <v>35</v>
      </c>
      <c r="C29" t="s">
        <v>30</v>
      </c>
      <c r="D29">
        <v>6755</v>
      </c>
      <c r="E29">
        <v>252</v>
      </c>
      <c r="F29" t="str">
        <f t="shared" si="0"/>
        <v>Ches Bonnell-USA</v>
      </c>
      <c r="G29">
        <f t="shared" si="1"/>
        <v>28546</v>
      </c>
    </row>
    <row r="30" spans="1:13" x14ac:dyDescent="0.3">
      <c r="A30" t="s">
        <v>5</v>
      </c>
      <c r="B30" t="s">
        <v>36</v>
      </c>
      <c r="C30" t="s">
        <v>23</v>
      </c>
      <c r="D30">
        <v>6314</v>
      </c>
      <c r="E30">
        <v>15</v>
      </c>
      <c r="F30" t="str">
        <f t="shared" si="0"/>
        <v>Gigi Bohling-Canada</v>
      </c>
      <c r="G30">
        <f t="shared" si="1"/>
        <v>39620</v>
      </c>
    </row>
    <row r="31" spans="1:13" x14ac:dyDescent="0.3">
      <c r="A31" t="s">
        <v>10</v>
      </c>
      <c r="B31" t="s">
        <v>37</v>
      </c>
      <c r="C31" t="s">
        <v>23</v>
      </c>
      <c r="D31">
        <v>4683</v>
      </c>
      <c r="E31">
        <v>30</v>
      </c>
      <c r="F31" t="str">
        <f t="shared" si="0"/>
        <v>Oby Sorrel-New Zealand</v>
      </c>
      <c r="G31">
        <f t="shared" si="1"/>
        <v>7987</v>
      </c>
    </row>
    <row r="32" spans="1:13" x14ac:dyDescent="0.3">
      <c r="A32" t="s">
        <v>41</v>
      </c>
      <c r="B32" t="s">
        <v>37</v>
      </c>
      <c r="C32" t="s">
        <v>24</v>
      </c>
      <c r="D32">
        <v>6398</v>
      </c>
      <c r="E32">
        <v>102</v>
      </c>
      <c r="F32" t="str">
        <f t="shared" si="0"/>
        <v>Carla Molina-New Zealand</v>
      </c>
      <c r="G32">
        <f t="shared" si="1"/>
        <v>17283</v>
      </c>
    </row>
    <row r="33" spans="1:7" x14ac:dyDescent="0.3">
      <c r="A33" t="s">
        <v>7</v>
      </c>
      <c r="B33" t="s">
        <v>35</v>
      </c>
      <c r="C33" t="s">
        <v>24</v>
      </c>
      <c r="D33">
        <v>2793</v>
      </c>
      <c r="E33">
        <v>114</v>
      </c>
      <c r="F33" t="str">
        <f t="shared" si="0"/>
        <v>Ches Bonnell-USA</v>
      </c>
      <c r="G33">
        <f t="shared" si="1"/>
        <v>28546</v>
      </c>
    </row>
    <row r="34" spans="1:7" x14ac:dyDescent="0.3">
      <c r="A34" t="s">
        <v>8</v>
      </c>
      <c r="B34" t="s">
        <v>39</v>
      </c>
      <c r="C34" t="s">
        <v>30</v>
      </c>
      <c r="D34">
        <v>7021</v>
      </c>
      <c r="E34">
        <v>183</v>
      </c>
      <c r="F34" t="str">
        <f t="shared" si="0"/>
        <v>Brien Boise-UK</v>
      </c>
      <c r="G34">
        <f t="shared" si="1"/>
        <v>27132</v>
      </c>
    </row>
    <row r="35" spans="1:7" x14ac:dyDescent="0.3">
      <c r="A35" t="s">
        <v>40</v>
      </c>
      <c r="B35" t="s">
        <v>39</v>
      </c>
      <c r="C35" t="s">
        <v>22</v>
      </c>
      <c r="D35">
        <v>5817</v>
      </c>
      <c r="E35">
        <v>12</v>
      </c>
      <c r="F35" t="str">
        <f t="shared" si="0"/>
        <v>Ram Mahesh-UK</v>
      </c>
      <c r="G35">
        <f t="shared" si="1"/>
        <v>21063</v>
      </c>
    </row>
    <row r="36" spans="1:7" x14ac:dyDescent="0.3">
      <c r="A36" t="s">
        <v>41</v>
      </c>
      <c r="B36" t="s">
        <v>39</v>
      </c>
      <c r="C36" t="s">
        <v>14</v>
      </c>
      <c r="D36">
        <v>3976</v>
      </c>
      <c r="E36">
        <v>72</v>
      </c>
      <c r="F36" t="str">
        <f t="shared" si="0"/>
        <v>Carla Molina-UK</v>
      </c>
      <c r="G36">
        <f t="shared" si="1"/>
        <v>3976</v>
      </c>
    </row>
    <row r="37" spans="1:7" x14ac:dyDescent="0.3">
      <c r="A37" t="s">
        <v>6</v>
      </c>
      <c r="B37" t="s">
        <v>38</v>
      </c>
      <c r="C37" t="s">
        <v>27</v>
      </c>
      <c r="D37">
        <v>1134</v>
      </c>
      <c r="E37">
        <v>282</v>
      </c>
      <c r="F37" t="str">
        <f t="shared" si="0"/>
        <v>Curtice Advani-Australia</v>
      </c>
      <c r="G37">
        <f t="shared" si="1"/>
        <v>15820</v>
      </c>
    </row>
    <row r="38" spans="1:7" x14ac:dyDescent="0.3">
      <c r="A38" t="s">
        <v>2</v>
      </c>
      <c r="B38" t="s">
        <v>39</v>
      </c>
      <c r="C38" t="s">
        <v>28</v>
      </c>
      <c r="D38">
        <v>6027</v>
      </c>
      <c r="E38">
        <v>144</v>
      </c>
      <c r="F38" t="str">
        <f t="shared" si="0"/>
        <v>Barr Faughny-UK</v>
      </c>
      <c r="G38">
        <f t="shared" si="1"/>
        <v>45752</v>
      </c>
    </row>
    <row r="39" spans="1:7" x14ac:dyDescent="0.3">
      <c r="A39" t="s">
        <v>6</v>
      </c>
      <c r="B39" t="s">
        <v>37</v>
      </c>
      <c r="C39" t="s">
        <v>16</v>
      </c>
      <c r="D39">
        <v>1904</v>
      </c>
      <c r="E39">
        <v>405</v>
      </c>
      <c r="F39" t="str">
        <f t="shared" si="0"/>
        <v>Curtice Advani-New Zealand</v>
      </c>
      <c r="G39">
        <f t="shared" si="1"/>
        <v>26985</v>
      </c>
    </row>
    <row r="40" spans="1:7" x14ac:dyDescent="0.3">
      <c r="A40" t="s">
        <v>7</v>
      </c>
      <c r="B40" t="s">
        <v>34</v>
      </c>
      <c r="C40" t="s">
        <v>32</v>
      </c>
      <c r="D40">
        <v>3262</v>
      </c>
      <c r="E40">
        <v>75</v>
      </c>
      <c r="F40" t="str">
        <f t="shared" si="0"/>
        <v>Ches Bonnell-India</v>
      </c>
      <c r="G40">
        <f t="shared" si="1"/>
        <v>31661</v>
      </c>
    </row>
    <row r="41" spans="1:7" x14ac:dyDescent="0.3">
      <c r="A41" t="s">
        <v>40</v>
      </c>
      <c r="B41" t="s">
        <v>34</v>
      </c>
      <c r="C41" t="s">
        <v>27</v>
      </c>
      <c r="D41">
        <v>2289</v>
      </c>
      <c r="E41">
        <v>135</v>
      </c>
      <c r="F41" t="str">
        <f t="shared" si="0"/>
        <v>Ram Mahesh-India</v>
      </c>
      <c r="G41">
        <f t="shared" si="1"/>
        <v>24647</v>
      </c>
    </row>
    <row r="42" spans="1:7" x14ac:dyDescent="0.3">
      <c r="A42" t="s">
        <v>5</v>
      </c>
      <c r="B42" t="s">
        <v>34</v>
      </c>
      <c r="C42" t="s">
        <v>27</v>
      </c>
      <c r="D42">
        <v>6986</v>
      </c>
      <c r="E42">
        <v>21</v>
      </c>
      <c r="F42" t="str">
        <f t="shared" si="0"/>
        <v>Gigi Bohling-India</v>
      </c>
      <c r="G42">
        <f t="shared" si="1"/>
        <v>41559</v>
      </c>
    </row>
    <row r="43" spans="1:7" x14ac:dyDescent="0.3">
      <c r="A43" t="s">
        <v>2</v>
      </c>
      <c r="B43" t="s">
        <v>38</v>
      </c>
      <c r="C43" t="s">
        <v>23</v>
      </c>
      <c r="D43">
        <v>4417</v>
      </c>
      <c r="E43">
        <v>153</v>
      </c>
      <c r="F43" t="str">
        <f t="shared" si="0"/>
        <v>Barr Faughny-Australia</v>
      </c>
      <c r="G43">
        <f t="shared" si="1"/>
        <v>18928</v>
      </c>
    </row>
    <row r="44" spans="1:7" x14ac:dyDescent="0.3">
      <c r="A44" t="s">
        <v>6</v>
      </c>
      <c r="B44" t="s">
        <v>34</v>
      </c>
      <c r="C44" t="s">
        <v>15</v>
      </c>
      <c r="D44">
        <v>1442</v>
      </c>
      <c r="E44">
        <v>15</v>
      </c>
      <c r="F44" t="str">
        <f t="shared" si="0"/>
        <v>Curtice Advani-India</v>
      </c>
      <c r="G44">
        <f t="shared" si="1"/>
        <v>33670</v>
      </c>
    </row>
    <row r="45" spans="1:7" x14ac:dyDescent="0.3">
      <c r="A45" t="s">
        <v>7</v>
      </c>
      <c r="B45" t="s">
        <v>35</v>
      </c>
      <c r="C45" t="s">
        <v>14</v>
      </c>
      <c r="D45">
        <v>4606</v>
      </c>
      <c r="E45">
        <v>63</v>
      </c>
      <c r="F45" t="str">
        <f t="shared" si="0"/>
        <v>Ches Bonnell-USA</v>
      </c>
      <c r="G45">
        <f t="shared" si="1"/>
        <v>28546</v>
      </c>
    </row>
    <row r="46" spans="1:7" x14ac:dyDescent="0.3">
      <c r="A46" t="s">
        <v>2</v>
      </c>
      <c r="B46" t="s">
        <v>37</v>
      </c>
      <c r="C46" t="s">
        <v>19</v>
      </c>
      <c r="D46">
        <v>238</v>
      </c>
      <c r="E46">
        <v>18</v>
      </c>
      <c r="F46" t="str">
        <f t="shared" si="0"/>
        <v>Barr Faughny-New Zealand</v>
      </c>
      <c r="G46">
        <f t="shared" si="1"/>
        <v>25655</v>
      </c>
    </row>
    <row r="47" spans="1:7" x14ac:dyDescent="0.3">
      <c r="A47" t="s">
        <v>6</v>
      </c>
      <c r="B47" t="s">
        <v>37</v>
      </c>
      <c r="C47" t="s">
        <v>23</v>
      </c>
      <c r="D47">
        <v>4949</v>
      </c>
      <c r="E47">
        <v>189</v>
      </c>
      <c r="F47" t="str">
        <f t="shared" si="0"/>
        <v>Curtice Advani-New Zealand</v>
      </c>
      <c r="G47">
        <f t="shared" si="1"/>
        <v>26985</v>
      </c>
    </row>
    <row r="48" spans="1:7" x14ac:dyDescent="0.3">
      <c r="A48" t="s">
        <v>5</v>
      </c>
      <c r="B48" t="s">
        <v>38</v>
      </c>
      <c r="C48" t="s">
        <v>32</v>
      </c>
      <c r="D48">
        <v>5075</v>
      </c>
      <c r="E48">
        <v>21</v>
      </c>
      <c r="F48" t="str">
        <f t="shared" si="0"/>
        <v>Gigi Bohling-Australia</v>
      </c>
      <c r="G48">
        <f t="shared" si="1"/>
        <v>25221</v>
      </c>
    </row>
    <row r="49" spans="1:7" x14ac:dyDescent="0.3">
      <c r="A49" t="s">
        <v>3</v>
      </c>
      <c r="B49" t="s">
        <v>36</v>
      </c>
      <c r="C49" t="s">
        <v>16</v>
      </c>
      <c r="D49">
        <v>9198</v>
      </c>
      <c r="E49">
        <v>36</v>
      </c>
      <c r="F49" t="str">
        <f t="shared" si="0"/>
        <v>Gunar Cockshoot-Canada</v>
      </c>
      <c r="G49">
        <f t="shared" si="1"/>
        <v>18564</v>
      </c>
    </row>
    <row r="50" spans="1:7" x14ac:dyDescent="0.3">
      <c r="A50" t="s">
        <v>6</v>
      </c>
      <c r="B50" t="s">
        <v>34</v>
      </c>
      <c r="C50" t="s">
        <v>29</v>
      </c>
      <c r="D50">
        <v>3339</v>
      </c>
      <c r="E50">
        <v>75</v>
      </c>
      <c r="F50" t="str">
        <f t="shared" si="0"/>
        <v>Curtice Advani-India</v>
      </c>
      <c r="G50">
        <f t="shared" si="1"/>
        <v>33670</v>
      </c>
    </row>
    <row r="51" spans="1:7" x14ac:dyDescent="0.3">
      <c r="A51" t="s">
        <v>40</v>
      </c>
      <c r="B51" t="s">
        <v>34</v>
      </c>
      <c r="C51" t="s">
        <v>17</v>
      </c>
      <c r="D51">
        <v>5019</v>
      </c>
      <c r="E51">
        <v>156</v>
      </c>
      <c r="F51" t="str">
        <f t="shared" si="0"/>
        <v>Ram Mahesh-India</v>
      </c>
      <c r="G51">
        <f t="shared" si="1"/>
        <v>24647</v>
      </c>
    </row>
    <row r="52" spans="1:7" x14ac:dyDescent="0.3">
      <c r="A52" t="s">
        <v>5</v>
      </c>
      <c r="B52" t="s">
        <v>36</v>
      </c>
      <c r="C52" t="s">
        <v>16</v>
      </c>
      <c r="D52">
        <v>16184</v>
      </c>
      <c r="E52">
        <v>39</v>
      </c>
      <c r="F52" t="str">
        <f t="shared" si="0"/>
        <v>Gigi Bohling-Canada</v>
      </c>
      <c r="G52">
        <f t="shared" si="1"/>
        <v>39620</v>
      </c>
    </row>
    <row r="53" spans="1:7" x14ac:dyDescent="0.3">
      <c r="A53" t="s">
        <v>6</v>
      </c>
      <c r="B53" t="s">
        <v>36</v>
      </c>
      <c r="C53" t="s">
        <v>21</v>
      </c>
      <c r="D53">
        <v>497</v>
      </c>
      <c r="E53">
        <v>63</v>
      </c>
      <c r="F53" t="str">
        <f t="shared" si="0"/>
        <v>Curtice Advani-Canada</v>
      </c>
      <c r="G53">
        <f t="shared" si="1"/>
        <v>27377</v>
      </c>
    </row>
    <row r="54" spans="1:7" x14ac:dyDescent="0.3">
      <c r="A54" t="s">
        <v>2</v>
      </c>
      <c r="B54" t="s">
        <v>36</v>
      </c>
      <c r="C54" t="s">
        <v>29</v>
      </c>
      <c r="D54">
        <v>8211</v>
      </c>
      <c r="E54">
        <v>75</v>
      </c>
      <c r="F54" t="str">
        <f t="shared" si="0"/>
        <v>Barr Faughny-Canada</v>
      </c>
      <c r="G54">
        <f t="shared" si="1"/>
        <v>23709</v>
      </c>
    </row>
    <row r="55" spans="1:7" x14ac:dyDescent="0.3">
      <c r="A55" t="s">
        <v>2</v>
      </c>
      <c r="B55" t="s">
        <v>38</v>
      </c>
      <c r="C55" t="s">
        <v>28</v>
      </c>
      <c r="D55">
        <v>6580</v>
      </c>
      <c r="E55">
        <v>183</v>
      </c>
      <c r="F55" t="str">
        <f t="shared" si="0"/>
        <v>Barr Faughny-Australia</v>
      </c>
      <c r="G55">
        <f t="shared" si="1"/>
        <v>18928</v>
      </c>
    </row>
    <row r="56" spans="1:7" x14ac:dyDescent="0.3">
      <c r="A56" t="s">
        <v>7</v>
      </c>
      <c r="B56" t="s">
        <v>35</v>
      </c>
      <c r="C56" t="s">
        <v>27</v>
      </c>
      <c r="D56">
        <v>2478</v>
      </c>
      <c r="E56">
        <v>21</v>
      </c>
      <c r="F56" t="str">
        <f t="shared" si="0"/>
        <v>Ches Bonnell-USA</v>
      </c>
      <c r="G56">
        <f t="shared" si="1"/>
        <v>28546</v>
      </c>
    </row>
    <row r="57" spans="1:7" x14ac:dyDescent="0.3">
      <c r="A57" t="s">
        <v>40</v>
      </c>
      <c r="B57" t="s">
        <v>36</v>
      </c>
      <c r="C57" t="s">
        <v>25</v>
      </c>
      <c r="D57">
        <v>5439</v>
      </c>
      <c r="E57">
        <v>30</v>
      </c>
      <c r="F57" t="str">
        <f t="shared" si="0"/>
        <v>Ram Mahesh-Canada</v>
      </c>
      <c r="G57">
        <f t="shared" si="1"/>
        <v>23016</v>
      </c>
    </row>
    <row r="58" spans="1:7" x14ac:dyDescent="0.3">
      <c r="A58" t="s">
        <v>41</v>
      </c>
      <c r="B58" t="s">
        <v>34</v>
      </c>
      <c r="C58" t="s">
        <v>17</v>
      </c>
      <c r="D58">
        <v>1463</v>
      </c>
      <c r="E58">
        <v>39</v>
      </c>
      <c r="F58" t="str">
        <f t="shared" si="0"/>
        <v>Carla Molina-India</v>
      </c>
      <c r="G58">
        <f t="shared" si="1"/>
        <v>15855</v>
      </c>
    </row>
    <row r="59" spans="1:7" x14ac:dyDescent="0.3">
      <c r="A59" t="s">
        <v>3</v>
      </c>
      <c r="B59" t="s">
        <v>34</v>
      </c>
      <c r="C59" t="s">
        <v>32</v>
      </c>
      <c r="D59">
        <v>7777</v>
      </c>
      <c r="E59">
        <v>504</v>
      </c>
      <c r="F59" t="str">
        <f t="shared" si="0"/>
        <v>Gunar Cockshoot-India</v>
      </c>
      <c r="G59">
        <f t="shared" si="1"/>
        <v>35847</v>
      </c>
    </row>
    <row r="60" spans="1:7" x14ac:dyDescent="0.3">
      <c r="A60" t="s">
        <v>9</v>
      </c>
      <c r="B60" t="s">
        <v>37</v>
      </c>
      <c r="C60" t="s">
        <v>29</v>
      </c>
      <c r="D60">
        <v>1085</v>
      </c>
      <c r="E60">
        <v>273</v>
      </c>
      <c r="F60" t="str">
        <f t="shared" si="0"/>
        <v>Husein Augar-New Zealand</v>
      </c>
      <c r="G60">
        <f t="shared" si="1"/>
        <v>21434</v>
      </c>
    </row>
    <row r="61" spans="1:7" x14ac:dyDescent="0.3">
      <c r="A61" t="s">
        <v>5</v>
      </c>
      <c r="B61" t="s">
        <v>37</v>
      </c>
      <c r="C61" t="s">
        <v>31</v>
      </c>
      <c r="D61">
        <v>182</v>
      </c>
      <c r="E61">
        <v>48</v>
      </c>
      <c r="F61" t="str">
        <f t="shared" si="0"/>
        <v>Gigi Bohling-New Zealand</v>
      </c>
      <c r="G61">
        <f t="shared" si="1"/>
        <v>14504</v>
      </c>
    </row>
    <row r="62" spans="1:7" x14ac:dyDescent="0.3">
      <c r="A62" t="s">
        <v>6</v>
      </c>
      <c r="B62" t="s">
        <v>34</v>
      </c>
      <c r="C62" t="s">
        <v>27</v>
      </c>
      <c r="D62">
        <v>4242</v>
      </c>
      <c r="E62">
        <v>207</v>
      </c>
      <c r="F62" t="str">
        <f t="shared" si="0"/>
        <v>Curtice Advani-India</v>
      </c>
      <c r="G62">
        <f t="shared" si="1"/>
        <v>33670</v>
      </c>
    </row>
    <row r="63" spans="1:7" x14ac:dyDescent="0.3">
      <c r="A63" t="s">
        <v>6</v>
      </c>
      <c r="B63" t="s">
        <v>36</v>
      </c>
      <c r="C63" t="s">
        <v>32</v>
      </c>
      <c r="D63">
        <v>6118</v>
      </c>
      <c r="E63">
        <v>9</v>
      </c>
      <c r="F63" t="str">
        <f t="shared" si="0"/>
        <v>Curtice Advani-Canada</v>
      </c>
      <c r="G63">
        <f t="shared" si="1"/>
        <v>27377</v>
      </c>
    </row>
    <row r="64" spans="1:7" x14ac:dyDescent="0.3">
      <c r="A64" t="s">
        <v>10</v>
      </c>
      <c r="B64" t="s">
        <v>36</v>
      </c>
      <c r="C64" t="s">
        <v>23</v>
      </c>
      <c r="D64">
        <v>2317</v>
      </c>
      <c r="E64">
        <v>261</v>
      </c>
      <c r="F64" t="str">
        <f t="shared" si="0"/>
        <v>Oby Sorrel-Canada</v>
      </c>
      <c r="G64">
        <f t="shared" si="1"/>
        <v>13797</v>
      </c>
    </row>
    <row r="65" spans="1:7" x14ac:dyDescent="0.3">
      <c r="A65" t="s">
        <v>6</v>
      </c>
      <c r="B65" t="s">
        <v>38</v>
      </c>
      <c r="C65" t="s">
        <v>16</v>
      </c>
      <c r="D65">
        <v>938</v>
      </c>
      <c r="E65">
        <v>6</v>
      </c>
      <c r="F65" t="str">
        <f t="shared" si="0"/>
        <v>Curtice Advani-Australia</v>
      </c>
      <c r="G65">
        <f t="shared" si="1"/>
        <v>15820</v>
      </c>
    </row>
    <row r="66" spans="1:7" x14ac:dyDescent="0.3">
      <c r="A66" t="s">
        <v>8</v>
      </c>
      <c r="B66" t="s">
        <v>37</v>
      </c>
      <c r="C66" t="s">
        <v>15</v>
      </c>
      <c r="D66">
        <v>9709</v>
      </c>
      <c r="E66">
        <v>30</v>
      </c>
      <c r="F66" t="str">
        <f t="shared" ref="F66:F129" si="4">A66 &amp; "-" &amp; B66</f>
        <v>Brien Boise-New Zealand</v>
      </c>
      <c r="G66">
        <f t="shared" ref="G66:G129" si="5">SUMIFS($D$2:$D$301, $A$2:$A$301, A66, $B$2:$B$301, B66)</f>
        <v>20125</v>
      </c>
    </row>
    <row r="67" spans="1:7" x14ac:dyDescent="0.3">
      <c r="A67" t="s">
        <v>7</v>
      </c>
      <c r="B67" t="s">
        <v>34</v>
      </c>
      <c r="C67" t="s">
        <v>20</v>
      </c>
      <c r="D67">
        <v>2205</v>
      </c>
      <c r="E67">
        <v>138</v>
      </c>
      <c r="F67" t="str">
        <f t="shared" si="4"/>
        <v>Ches Bonnell-India</v>
      </c>
      <c r="G67">
        <f t="shared" si="5"/>
        <v>31661</v>
      </c>
    </row>
    <row r="68" spans="1:7" x14ac:dyDescent="0.3">
      <c r="A68" t="s">
        <v>7</v>
      </c>
      <c r="B68" t="s">
        <v>37</v>
      </c>
      <c r="C68" t="s">
        <v>17</v>
      </c>
      <c r="D68">
        <v>4487</v>
      </c>
      <c r="E68">
        <v>111</v>
      </c>
      <c r="F68" t="str">
        <f t="shared" si="4"/>
        <v>Ches Bonnell-New Zealand</v>
      </c>
      <c r="G68">
        <f t="shared" si="5"/>
        <v>43568</v>
      </c>
    </row>
    <row r="69" spans="1:7" x14ac:dyDescent="0.3">
      <c r="A69" t="s">
        <v>7</v>
      </c>
      <c r="B69" t="s">
        <v>35</v>
      </c>
      <c r="C69" t="s">
        <v>16</v>
      </c>
      <c r="D69">
        <v>2135</v>
      </c>
      <c r="E69">
        <v>27</v>
      </c>
      <c r="F69" t="str">
        <f t="shared" si="4"/>
        <v>Ches Bonnell-USA</v>
      </c>
      <c r="G69">
        <f t="shared" si="5"/>
        <v>28546</v>
      </c>
    </row>
    <row r="70" spans="1:7" x14ac:dyDescent="0.3">
      <c r="A70" t="s">
        <v>40</v>
      </c>
      <c r="B70" t="s">
        <v>34</v>
      </c>
      <c r="C70" t="s">
        <v>19</v>
      </c>
      <c r="D70">
        <v>4018</v>
      </c>
      <c r="E70">
        <v>162</v>
      </c>
      <c r="F70" t="str">
        <f t="shared" si="4"/>
        <v>Ram Mahesh-India</v>
      </c>
      <c r="G70">
        <f t="shared" si="5"/>
        <v>24647</v>
      </c>
    </row>
    <row r="71" spans="1:7" x14ac:dyDescent="0.3">
      <c r="A71" t="s">
        <v>5</v>
      </c>
      <c r="B71" t="s">
        <v>34</v>
      </c>
      <c r="C71" t="s">
        <v>19</v>
      </c>
      <c r="D71">
        <v>861</v>
      </c>
      <c r="E71">
        <v>195</v>
      </c>
      <c r="F71" t="str">
        <f t="shared" si="4"/>
        <v>Gigi Bohling-India</v>
      </c>
      <c r="G71">
        <f t="shared" si="5"/>
        <v>41559</v>
      </c>
    </row>
    <row r="72" spans="1:7" x14ac:dyDescent="0.3">
      <c r="A72" t="s">
        <v>10</v>
      </c>
      <c r="B72" t="s">
        <v>38</v>
      </c>
      <c r="C72" t="s">
        <v>14</v>
      </c>
      <c r="D72">
        <v>5586</v>
      </c>
      <c r="E72">
        <v>525</v>
      </c>
      <c r="F72" t="str">
        <f t="shared" si="4"/>
        <v>Oby Sorrel-Australia</v>
      </c>
      <c r="G72">
        <f t="shared" si="5"/>
        <v>14714</v>
      </c>
    </row>
    <row r="73" spans="1:7" x14ac:dyDescent="0.3">
      <c r="A73" t="s">
        <v>7</v>
      </c>
      <c r="B73" t="s">
        <v>34</v>
      </c>
      <c r="C73" t="s">
        <v>33</v>
      </c>
      <c r="D73">
        <v>2226</v>
      </c>
      <c r="E73">
        <v>48</v>
      </c>
      <c r="F73" t="str">
        <f t="shared" si="4"/>
        <v>Ches Bonnell-India</v>
      </c>
      <c r="G73">
        <f t="shared" si="5"/>
        <v>31661</v>
      </c>
    </row>
    <row r="74" spans="1:7" x14ac:dyDescent="0.3">
      <c r="A74" t="s">
        <v>9</v>
      </c>
      <c r="B74" t="s">
        <v>34</v>
      </c>
      <c r="C74" t="s">
        <v>28</v>
      </c>
      <c r="D74">
        <v>14329</v>
      </c>
      <c r="E74">
        <v>150</v>
      </c>
      <c r="F74" t="str">
        <f t="shared" si="4"/>
        <v>Husein Augar-India</v>
      </c>
      <c r="G74">
        <f t="shared" si="5"/>
        <v>39424</v>
      </c>
    </row>
    <row r="75" spans="1:7" x14ac:dyDescent="0.3">
      <c r="A75" t="s">
        <v>9</v>
      </c>
      <c r="B75" t="s">
        <v>34</v>
      </c>
      <c r="C75" t="s">
        <v>20</v>
      </c>
      <c r="D75">
        <v>8463</v>
      </c>
      <c r="E75">
        <v>492</v>
      </c>
      <c r="F75" t="str">
        <f t="shared" si="4"/>
        <v>Husein Augar-India</v>
      </c>
      <c r="G75">
        <f t="shared" si="5"/>
        <v>39424</v>
      </c>
    </row>
    <row r="76" spans="1:7" x14ac:dyDescent="0.3">
      <c r="A76" t="s">
        <v>5</v>
      </c>
      <c r="B76" t="s">
        <v>34</v>
      </c>
      <c r="C76" t="s">
        <v>29</v>
      </c>
      <c r="D76">
        <v>2891</v>
      </c>
      <c r="E76">
        <v>102</v>
      </c>
      <c r="F76" t="str">
        <f t="shared" si="4"/>
        <v>Gigi Bohling-India</v>
      </c>
      <c r="G76">
        <f t="shared" si="5"/>
        <v>41559</v>
      </c>
    </row>
    <row r="77" spans="1:7" x14ac:dyDescent="0.3">
      <c r="A77" t="s">
        <v>3</v>
      </c>
      <c r="B77" t="s">
        <v>36</v>
      </c>
      <c r="C77" t="s">
        <v>23</v>
      </c>
      <c r="D77">
        <v>3773</v>
      </c>
      <c r="E77">
        <v>165</v>
      </c>
      <c r="F77" t="str">
        <f t="shared" si="4"/>
        <v>Gunar Cockshoot-Canada</v>
      </c>
      <c r="G77">
        <f t="shared" si="5"/>
        <v>18564</v>
      </c>
    </row>
    <row r="78" spans="1:7" x14ac:dyDescent="0.3">
      <c r="A78" t="s">
        <v>41</v>
      </c>
      <c r="B78" t="s">
        <v>36</v>
      </c>
      <c r="C78" t="s">
        <v>28</v>
      </c>
      <c r="D78">
        <v>854</v>
      </c>
      <c r="E78">
        <v>309</v>
      </c>
      <c r="F78" t="str">
        <f t="shared" si="4"/>
        <v>Carla Molina-Canada</v>
      </c>
      <c r="G78">
        <f t="shared" si="5"/>
        <v>39242</v>
      </c>
    </row>
    <row r="79" spans="1:7" x14ac:dyDescent="0.3">
      <c r="A79" t="s">
        <v>6</v>
      </c>
      <c r="B79" t="s">
        <v>36</v>
      </c>
      <c r="C79" t="s">
        <v>17</v>
      </c>
      <c r="D79">
        <v>4970</v>
      </c>
      <c r="E79">
        <v>156</v>
      </c>
      <c r="F79" t="str">
        <f t="shared" si="4"/>
        <v>Curtice Advani-Canada</v>
      </c>
      <c r="G79">
        <f t="shared" si="5"/>
        <v>27377</v>
      </c>
    </row>
    <row r="80" spans="1:7" x14ac:dyDescent="0.3">
      <c r="A80" t="s">
        <v>7</v>
      </c>
      <c r="B80" t="s">
        <v>35</v>
      </c>
      <c r="C80" t="s">
        <v>19</v>
      </c>
      <c r="D80">
        <v>4585</v>
      </c>
      <c r="E80">
        <v>240</v>
      </c>
      <c r="F80" t="str">
        <f t="shared" si="4"/>
        <v>Ches Bonnell-USA</v>
      </c>
      <c r="G80">
        <f t="shared" si="5"/>
        <v>28546</v>
      </c>
    </row>
    <row r="81" spans="1:7" x14ac:dyDescent="0.3">
      <c r="A81" t="s">
        <v>7</v>
      </c>
      <c r="B81" t="s">
        <v>35</v>
      </c>
      <c r="C81" t="s">
        <v>28</v>
      </c>
      <c r="D81">
        <v>5194</v>
      </c>
      <c r="E81">
        <v>288</v>
      </c>
      <c r="F81" t="str">
        <f t="shared" si="4"/>
        <v>Ches Bonnell-USA</v>
      </c>
      <c r="G81">
        <f t="shared" si="5"/>
        <v>28546</v>
      </c>
    </row>
    <row r="82" spans="1:7" x14ac:dyDescent="0.3">
      <c r="A82" t="s">
        <v>8</v>
      </c>
      <c r="B82" t="s">
        <v>39</v>
      </c>
      <c r="C82" t="s">
        <v>31</v>
      </c>
      <c r="D82">
        <v>8890</v>
      </c>
      <c r="E82">
        <v>210</v>
      </c>
      <c r="F82" t="str">
        <f t="shared" si="4"/>
        <v>Brien Boise-UK</v>
      </c>
      <c r="G82">
        <f t="shared" si="5"/>
        <v>27132</v>
      </c>
    </row>
    <row r="83" spans="1:7" x14ac:dyDescent="0.3">
      <c r="A83" t="s">
        <v>2</v>
      </c>
      <c r="B83" t="s">
        <v>38</v>
      </c>
      <c r="C83" t="s">
        <v>13</v>
      </c>
      <c r="D83">
        <v>56</v>
      </c>
      <c r="E83">
        <v>51</v>
      </c>
      <c r="F83" t="str">
        <f t="shared" si="4"/>
        <v>Barr Faughny-Australia</v>
      </c>
      <c r="G83">
        <f t="shared" si="5"/>
        <v>18928</v>
      </c>
    </row>
    <row r="84" spans="1:7" x14ac:dyDescent="0.3">
      <c r="A84" t="s">
        <v>3</v>
      </c>
      <c r="B84" t="s">
        <v>36</v>
      </c>
      <c r="C84" t="s">
        <v>25</v>
      </c>
      <c r="D84">
        <v>3339</v>
      </c>
      <c r="E84">
        <v>39</v>
      </c>
      <c r="F84" t="str">
        <f t="shared" si="4"/>
        <v>Gunar Cockshoot-Canada</v>
      </c>
      <c r="G84">
        <f t="shared" si="5"/>
        <v>18564</v>
      </c>
    </row>
    <row r="85" spans="1:7" x14ac:dyDescent="0.3">
      <c r="A85" t="s">
        <v>5</v>
      </c>
      <c r="B85" t="s">
        <v>35</v>
      </c>
      <c r="C85" t="s">
        <v>18</v>
      </c>
      <c r="D85">
        <v>2415</v>
      </c>
      <c r="E85">
        <v>15</v>
      </c>
      <c r="F85" t="str">
        <f t="shared" si="4"/>
        <v>Gigi Bohling-USA</v>
      </c>
      <c r="G85">
        <f t="shared" si="5"/>
        <v>28273</v>
      </c>
    </row>
    <row r="86" spans="1:7" x14ac:dyDescent="0.3">
      <c r="A86" t="s">
        <v>10</v>
      </c>
      <c r="B86" t="s">
        <v>38</v>
      </c>
      <c r="C86" t="s">
        <v>13</v>
      </c>
      <c r="D86">
        <v>63</v>
      </c>
      <c r="E86">
        <v>123</v>
      </c>
      <c r="F86" t="str">
        <f t="shared" si="4"/>
        <v>Oby Sorrel-Australia</v>
      </c>
      <c r="G86">
        <f t="shared" si="5"/>
        <v>14714</v>
      </c>
    </row>
    <row r="87" spans="1:7" x14ac:dyDescent="0.3">
      <c r="A87" t="s">
        <v>2</v>
      </c>
      <c r="B87" t="s">
        <v>39</v>
      </c>
      <c r="C87" t="s">
        <v>27</v>
      </c>
      <c r="D87">
        <v>7812</v>
      </c>
      <c r="E87">
        <v>81</v>
      </c>
      <c r="F87" t="str">
        <f t="shared" si="4"/>
        <v>Barr Faughny-UK</v>
      </c>
      <c r="G87">
        <f t="shared" si="5"/>
        <v>45752</v>
      </c>
    </row>
    <row r="88" spans="1:7" x14ac:dyDescent="0.3">
      <c r="A88" t="s">
        <v>40</v>
      </c>
      <c r="B88" t="s">
        <v>37</v>
      </c>
      <c r="C88" t="s">
        <v>19</v>
      </c>
      <c r="D88">
        <v>7693</v>
      </c>
      <c r="E88">
        <v>21</v>
      </c>
      <c r="F88" t="str">
        <f t="shared" si="4"/>
        <v>Ram Mahesh-New Zealand</v>
      </c>
      <c r="G88">
        <f t="shared" si="5"/>
        <v>24451</v>
      </c>
    </row>
    <row r="89" spans="1:7" x14ac:dyDescent="0.3">
      <c r="A89" t="s">
        <v>3</v>
      </c>
      <c r="B89" t="s">
        <v>36</v>
      </c>
      <c r="C89" t="s">
        <v>28</v>
      </c>
      <c r="D89">
        <v>973</v>
      </c>
      <c r="E89">
        <v>162</v>
      </c>
      <c r="F89" t="str">
        <f t="shared" si="4"/>
        <v>Gunar Cockshoot-Canada</v>
      </c>
      <c r="G89">
        <f t="shared" si="5"/>
        <v>18564</v>
      </c>
    </row>
    <row r="90" spans="1:7" x14ac:dyDescent="0.3">
      <c r="A90" t="s">
        <v>5</v>
      </c>
      <c r="B90" t="s">
        <v>35</v>
      </c>
      <c r="C90" t="s">
        <v>15</v>
      </c>
      <c r="D90">
        <v>13391</v>
      </c>
      <c r="E90">
        <v>201</v>
      </c>
      <c r="F90" t="str">
        <f t="shared" si="4"/>
        <v>Gigi Bohling-USA</v>
      </c>
      <c r="G90">
        <f t="shared" si="5"/>
        <v>28273</v>
      </c>
    </row>
    <row r="91" spans="1:7" x14ac:dyDescent="0.3">
      <c r="A91" t="s">
        <v>10</v>
      </c>
      <c r="B91" t="s">
        <v>36</v>
      </c>
      <c r="C91" t="s">
        <v>29</v>
      </c>
      <c r="D91">
        <v>2471</v>
      </c>
      <c r="E91">
        <v>342</v>
      </c>
      <c r="F91" t="str">
        <f t="shared" si="4"/>
        <v>Oby Sorrel-Canada</v>
      </c>
      <c r="G91">
        <f t="shared" si="5"/>
        <v>13797</v>
      </c>
    </row>
    <row r="92" spans="1:7" x14ac:dyDescent="0.3">
      <c r="A92" t="s">
        <v>5</v>
      </c>
      <c r="B92" t="s">
        <v>38</v>
      </c>
      <c r="C92" t="s">
        <v>13</v>
      </c>
      <c r="D92">
        <v>7189</v>
      </c>
      <c r="E92">
        <v>54</v>
      </c>
      <c r="F92" t="str">
        <f t="shared" si="4"/>
        <v>Gigi Bohling-Australia</v>
      </c>
      <c r="G92">
        <f t="shared" si="5"/>
        <v>25221</v>
      </c>
    </row>
    <row r="93" spans="1:7" x14ac:dyDescent="0.3">
      <c r="A93" t="s">
        <v>5</v>
      </c>
      <c r="B93" t="s">
        <v>35</v>
      </c>
      <c r="C93" t="s">
        <v>4</v>
      </c>
      <c r="D93">
        <v>2744</v>
      </c>
      <c r="E93">
        <v>9</v>
      </c>
      <c r="F93" t="str">
        <f t="shared" si="4"/>
        <v>Gigi Bohling-USA</v>
      </c>
      <c r="G93">
        <f t="shared" si="5"/>
        <v>28273</v>
      </c>
    </row>
    <row r="94" spans="1:7" x14ac:dyDescent="0.3">
      <c r="A94" t="s">
        <v>3</v>
      </c>
      <c r="B94" t="s">
        <v>34</v>
      </c>
      <c r="C94" t="s">
        <v>26</v>
      </c>
      <c r="D94">
        <v>3108</v>
      </c>
      <c r="E94">
        <v>54</v>
      </c>
      <c r="F94" t="str">
        <f t="shared" si="4"/>
        <v>Gunar Cockshoot-India</v>
      </c>
      <c r="G94">
        <f t="shared" si="5"/>
        <v>35847</v>
      </c>
    </row>
    <row r="95" spans="1:7" x14ac:dyDescent="0.3">
      <c r="A95" t="s">
        <v>6</v>
      </c>
      <c r="B95" t="s">
        <v>38</v>
      </c>
      <c r="C95" t="s">
        <v>25</v>
      </c>
      <c r="D95">
        <v>469</v>
      </c>
      <c r="E95">
        <v>75</v>
      </c>
      <c r="F95" t="str">
        <f t="shared" si="4"/>
        <v>Curtice Advani-Australia</v>
      </c>
      <c r="G95">
        <f t="shared" si="5"/>
        <v>15820</v>
      </c>
    </row>
    <row r="96" spans="1:7" x14ac:dyDescent="0.3">
      <c r="A96" t="s">
        <v>9</v>
      </c>
      <c r="B96" t="s">
        <v>37</v>
      </c>
      <c r="C96" t="s">
        <v>23</v>
      </c>
      <c r="D96">
        <v>2737</v>
      </c>
      <c r="E96">
        <v>93</v>
      </c>
      <c r="F96" t="str">
        <f t="shared" si="4"/>
        <v>Husein Augar-New Zealand</v>
      </c>
      <c r="G96">
        <f t="shared" si="5"/>
        <v>21434</v>
      </c>
    </row>
    <row r="97" spans="1:7" x14ac:dyDescent="0.3">
      <c r="A97" t="s">
        <v>9</v>
      </c>
      <c r="B97" t="s">
        <v>37</v>
      </c>
      <c r="C97" t="s">
        <v>25</v>
      </c>
      <c r="D97">
        <v>4305</v>
      </c>
      <c r="E97">
        <v>156</v>
      </c>
      <c r="F97" t="str">
        <f t="shared" si="4"/>
        <v>Husein Augar-New Zealand</v>
      </c>
      <c r="G97">
        <f t="shared" si="5"/>
        <v>21434</v>
      </c>
    </row>
    <row r="98" spans="1:7" x14ac:dyDescent="0.3">
      <c r="A98" t="s">
        <v>9</v>
      </c>
      <c r="B98" t="s">
        <v>38</v>
      </c>
      <c r="C98" t="s">
        <v>17</v>
      </c>
      <c r="D98">
        <v>2408</v>
      </c>
      <c r="E98">
        <v>9</v>
      </c>
      <c r="F98" t="str">
        <f t="shared" si="4"/>
        <v>Husein Augar-Australia</v>
      </c>
      <c r="G98">
        <f t="shared" si="5"/>
        <v>24983</v>
      </c>
    </row>
    <row r="99" spans="1:7" x14ac:dyDescent="0.3">
      <c r="A99" t="s">
        <v>3</v>
      </c>
      <c r="B99" t="s">
        <v>36</v>
      </c>
      <c r="C99" t="s">
        <v>19</v>
      </c>
      <c r="D99">
        <v>1281</v>
      </c>
      <c r="E99">
        <v>18</v>
      </c>
      <c r="F99" t="str">
        <f t="shared" si="4"/>
        <v>Gunar Cockshoot-Canada</v>
      </c>
      <c r="G99">
        <f t="shared" si="5"/>
        <v>18564</v>
      </c>
    </row>
    <row r="100" spans="1:7" x14ac:dyDescent="0.3">
      <c r="A100" t="s">
        <v>5</v>
      </c>
      <c r="B100" t="s">
        <v>35</v>
      </c>
      <c r="C100" t="s">
        <v>29</v>
      </c>
      <c r="D100">
        <v>4480</v>
      </c>
      <c r="E100">
        <v>357</v>
      </c>
      <c r="F100" t="str">
        <f t="shared" si="4"/>
        <v>Gigi Bohling-USA</v>
      </c>
      <c r="G100">
        <f t="shared" si="5"/>
        <v>28273</v>
      </c>
    </row>
    <row r="101" spans="1:7" x14ac:dyDescent="0.3">
      <c r="A101" t="s">
        <v>3</v>
      </c>
      <c r="B101" t="s">
        <v>34</v>
      </c>
      <c r="C101" t="s">
        <v>28</v>
      </c>
      <c r="D101">
        <v>3689</v>
      </c>
      <c r="E101">
        <v>312</v>
      </c>
      <c r="F101" t="str">
        <f t="shared" si="4"/>
        <v>Gunar Cockshoot-India</v>
      </c>
      <c r="G101">
        <f t="shared" si="5"/>
        <v>35847</v>
      </c>
    </row>
    <row r="102" spans="1:7" x14ac:dyDescent="0.3">
      <c r="A102" t="s">
        <v>7</v>
      </c>
      <c r="B102" t="s">
        <v>36</v>
      </c>
      <c r="C102" t="s">
        <v>19</v>
      </c>
      <c r="D102">
        <v>2870</v>
      </c>
      <c r="E102">
        <v>300</v>
      </c>
      <c r="F102" t="str">
        <f t="shared" si="4"/>
        <v>Ches Bonnell-Canada</v>
      </c>
      <c r="G102">
        <f t="shared" si="5"/>
        <v>21931</v>
      </c>
    </row>
    <row r="103" spans="1:7" x14ac:dyDescent="0.3">
      <c r="A103" t="s">
        <v>2</v>
      </c>
      <c r="B103" t="s">
        <v>36</v>
      </c>
      <c r="C103" t="s">
        <v>27</v>
      </c>
      <c r="D103">
        <v>798</v>
      </c>
      <c r="E103">
        <v>519</v>
      </c>
      <c r="F103" t="str">
        <f t="shared" si="4"/>
        <v>Barr Faughny-Canada</v>
      </c>
      <c r="G103">
        <f t="shared" si="5"/>
        <v>23709</v>
      </c>
    </row>
    <row r="104" spans="1:7" x14ac:dyDescent="0.3">
      <c r="A104" t="s">
        <v>41</v>
      </c>
      <c r="B104" t="s">
        <v>37</v>
      </c>
      <c r="C104" t="s">
        <v>21</v>
      </c>
      <c r="D104">
        <v>2933</v>
      </c>
      <c r="E104">
        <v>9</v>
      </c>
      <c r="F104" t="str">
        <f t="shared" si="4"/>
        <v>Carla Molina-New Zealand</v>
      </c>
      <c r="G104">
        <f t="shared" si="5"/>
        <v>17283</v>
      </c>
    </row>
    <row r="105" spans="1:7" x14ac:dyDescent="0.3">
      <c r="A105" t="s">
        <v>5</v>
      </c>
      <c r="B105" t="s">
        <v>35</v>
      </c>
      <c r="C105" t="s">
        <v>22</v>
      </c>
      <c r="D105">
        <v>490</v>
      </c>
      <c r="E105">
        <v>84</v>
      </c>
      <c r="F105" t="str">
        <f t="shared" si="4"/>
        <v>Gigi Bohling-USA</v>
      </c>
      <c r="G105">
        <f t="shared" si="5"/>
        <v>28273</v>
      </c>
    </row>
    <row r="106" spans="1:7" x14ac:dyDescent="0.3">
      <c r="A106" t="s">
        <v>40</v>
      </c>
      <c r="B106" t="s">
        <v>36</v>
      </c>
      <c r="C106" t="s">
        <v>33</v>
      </c>
      <c r="D106">
        <v>9772</v>
      </c>
      <c r="E106">
        <v>90</v>
      </c>
      <c r="F106" t="str">
        <f t="shared" si="4"/>
        <v>Ram Mahesh-Canada</v>
      </c>
      <c r="G106">
        <f t="shared" si="5"/>
        <v>23016</v>
      </c>
    </row>
    <row r="107" spans="1:7" x14ac:dyDescent="0.3">
      <c r="A107" t="s">
        <v>7</v>
      </c>
      <c r="B107" t="s">
        <v>34</v>
      </c>
      <c r="C107" t="s">
        <v>25</v>
      </c>
      <c r="D107">
        <v>1568</v>
      </c>
      <c r="E107">
        <v>96</v>
      </c>
      <c r="F107" t="str">
        <f t="shared" si="4"/>
        <v>Ches Bonnell-India</v>
      </c>
      <c r="G107">
        <f t="shared" si="5"/>
        <v>31661</v>
      </c>
    </row>
    <row r="108" spans="1:7" x14ac:dyDescent="0.3">
      <c r="A108" t="s">
        <v>2</v>
      </c>
      <c r="B108" t="s">
        <v>36</v>
      </c>
      <c r="C108" t="s">
        <v>16</v>
      </c>
      <c r="D108">
        <v>11417</v>
      </c>
      <c r="E108">
        <v>21</v>
      </c>
      <c r="F108" t="str">
        <f t="shared" si="4"/>
        <v>Barr Faughny-Canada</v>
      </c>
      <c r="G108">
        <f t="shared" si="5"/>
        <v>23709</v>
      </c>
    </row>
    <row r="109" spans="1:7" x14ac:dyDescent="0.3">
      <c r="A109" t="s">
        <v>40</v>
      </c>
      <c r="B109" t="s">
        <v>34</v>
      </c>
      <c r="C109" t="s">
        <v>26</v>
      </c>
      <c r="D109">
        <v>6748</v>
      </c>
      <c r="E109">
        <v>48</v>
      </c>
      <c r="F109" t="str">
        <f t="shared" si="4"/>
        <v>Ram Mahesh-India</v>
      </c>
      <c r="G109">
        <f t="shared" si="5"/>
        <v>24647</v>
      </c>
    </row>
    <row r="110" spans="1:7" x14ac:dyDescent="0.3">
      <c r="A110" t="s">
        <v>10</v>
      </c>
      <c r="B110" t="s">
        <v>36</v>
      </c>
      <c r="C110" t="s">
        <v>27</v>
      </c>
      <c r="D110">
        <v>1407</v>
      </c>
      <c r="E110">
        <v>72</v>
      </c>
      <c r="F110" t="str">
        <f t="shared" si="4"/>
        <v>Oby Sorrel-Canada</v>
      </c>
      <c r="G110">
        <f t="shared" si="5"/>
        <v>13797</v>
      </c>
    </row>
    <row r="111" spans="1:7" x14ac:dyDescent="0.3">
      <c r="A111" t="s">
        <v>5</v>
      </c>
      <c r="B111" t="s">
        <v>35</v>
      </c>
      <c r="C111" t="s">
        <v>31</v>
      </c>
      <c r="D111">
        <v>4753</v>
      </c>
      <c r="E111">
        <v>246</v>
      </c>
      <c r="F111" t="str">
        <f t="shared" si="4"/>
        <v>Gigi Bohling-USA</v>
      </c>
      <c r="G111">
        <f t="shared" si="5"/>
        <v>28273</v>
      </c>
    </row>
    <row r="112" spans="1:7" x14ac:dyDescent="0.3">
      <c r="A112" t="s">
        <v>5</v>
      </c>
      <c r="B112" t="s">
        <v>39</v>
      </c>
      <c r="C112" t="s">
        <v>26</v>
      </c>
      <c r="D112">
        <v>5236</v>
      </c>
      <c r="E112">
        <v>51</v>
      </c>
      <c r="F112" t="str">
        <f t="shared" si="4"/>
        <v>Gigi Bohling-UK</v>
      </c>
      <c r="G112">
        <f t="shared" si="5"/>
        <v>16548</v>
      </c>
    </row>
    <row r="113" spans="1:7" x14ac:dyDescent="0.3">
      <c r="A113" t="s">
        <v>41</v>
      </c>
      <c r="B113" t="s">
        <v>36</v>
      </c>
      <c r="C113" t="s">
        <v>19</v>
      </c>
      <c r="D113">
        <v>1925</v>
      </c>
      <c r="E113">
        <v>192</v>
      </c>
      <c r="F113" t="str">
        <f t="shared" si="4"/>
        <v>Carla Molina-Canada</v>
      </c>
      <c r="G113">
        <f t="shared" si="5"/>
        <v>39242</v>
      </c>
    </row>
    <row r="114" spans="1:7" x14ac:dyDescent="0.3">
      <c r="A114" t="s">
        <v>7</v>
      </c>
      <c r="B114" t="s">
        <v>37</v>
      </c>
      <c r="C114" t="s">
        <v>14</v>
      </c>
      <c r="D114">
        <v>6608</v>
      </c>
      <c r="E114">
        <v>225</v>
      </c>
      <c r="F114" t="str">
        <f t="shared" si="4"/>
        <v>Ches Bonnell-New Zealand</v>
      </c>
      <c r="G114">
        <f t="shared" si="5"/>
        <v>43568</v>
      </c>
    </row>
    <row r="115" spans="1:7" x14ac:dyDescent="0.3">
      <c r="A115" t="s">
        <v>6</v>
      </c>
      <c r="B115" t="s">
        <v>34</v>
      </c>
      <c r="C115" t="s">
        <v>26</v>
      </c>
      <c r="D115">
        <v>8008</v>
      </c>
      <c r="E115">
        <v>456</v>
      </c>
      <c r="F115" t="str">
        <f t="shared" si="4"/>
        <v>Curtice Advani-India</v>
      </c>
      <c r="G115">
        <f t="shared" si="5"/>
        <v>33670</v>
      </c>
    </row>
    <row r="116" spans="1:7" x14ac:dyDescent="0.3">
      <c r="A116" t="s">
        <v>10</v>
      </c>
      <c r="B116" t="s">
        <v>34</v>
      </c>
      <c r="C116" t="s">
        <v>25</v>
      </c>
      <c r="D116">
        <v>1428</v>
      </c>
      <c r="E116">
        <v>93</v>
      </c>
      <c r="F116" t="str">
        <f t="shared" si="4"/>
        <v>Oby Sorrel-India</v>
      </c>
      <c r="G116">
        <f t="shared" si="5"/>
        <v>16527</v>
      </c>
    </row>
    <row r="117" spans="1:7" x14ac:dyDescent="0.3">
      <c r="A117" t="s">
        <v>6</v>
      </c>
      <c r="B117" t="s">
        <v>34</v>
      </c>
      <c r="C117" t="s">
        <v>4</v>
      </c>
      <c r="D117">
        <v>525</v>
      </c>
      <c r="E117">
        <v>48</v>
      </c>
      <c r="F117" t="str">
        <f t="shared" si="4"/>
        <v>Curtice Advani-India</v>
      </c>
      <c r="G117">
        <f t="shared" si="5"/>
        <v>33670</v>
      </c>
    </row>
    <row r="118" spans="1:7" x14ac:dyDescent="0.3">
      <c r="A118" t="s">
        <v>6</v>
      </c>
      <c r="B118" t="s">
        <v>37</v>
      </c>
      <c r="C118" t="s">
        <v>18</v>
      </c>
      <c r="D118">
        <v>1505</v>
      </c>
      <c r="E118">
        <v>102</v>
      </c>
      <c r="F118" t="str">
        <f t="shared" si="4"/>
        <v>Curtice Advani-New Zealand</v>
      </c>
      <c r="G118">
        <f t="shared" si="5"/>
        <v>26985</v>
      </c>
    </row>
    <row r="119" spans="1:7" x14ac:dyDescent="0.3">
      <c r="A119" t="s">
        <v>8</v>
      </c>
      <c r="B119" t="s">
        <v>35</v>
      </c>
      <c r="C119" t="s">
        <v>32</v>
      </c>
      <c r="D119">
        <v>6706</v>
      </c>
      <c r="E119">
        <v>459</v>
      </c>
      <c r="F119" t="str">
        <f t="shared" si="4"/>
        <v>Brien Boise-USA</v>
      </c>
      <c r="G119">
        <f t="shared" si="5"/>
        <v>25151</v>
      </c>
    </row>
    <row r="120" spans="1:7" x14ac:dyDescent="0.3">
      <c r="A120" t="s">
        <v>2</v>
      </c>
      <c r="B120" t="s">
        <v>37</v>
      </c>
      <c r="C120" t="s">
        <v>18</v>
      </c>
      <c r="D120">
        <v>11571</v>
      </c>
      <c r="E120">
        <v>138</v>
      </c>
      <c r="F120" t="str">
        <f t="shared" si="4"/>
        <v>Barr Faughny-New Zealand</v>
      </c>
      <c r="G120">
        <f t="shared" si="5"/>
        <v>25655</v>
      </c>
    </row>
    <row r="121" spans="1:7" x14ac:dyDescent="0.3">
      <c r="A121" t="s">
        <v>40</v>
      </c>
      <c r="B121" t="s">
        <v>38</v>
      </c>
      <c r="C121" t="s">
        <v>25</v>
      </c>
      <c r="D121">
        <v>2541</v>
      </c>
      <c r="E121">
        <v>90</v>
      </c>
      <c r="F121" t="str">
        <f t="shared" si="4"/>
        <v>Ram Mahesh-Australia</v>
      </c>
      <c r="G121">
        <f t="shared" si="5"/>
        <v>20097</v>
      </c>
    </row>
    <row r="122" spans="1:7" x14ac:dyDescent="0.3">
      <c r="A122" t="s">
        <v>41</v>
      </c>
      <c r="B122" t="s">
        <v>37</v>
      </c>
      <c r="C122" t="s">
        <v>30</v>
      </c>
      <c r="D122">
        <v>1526</v>
      </c>
      <c r="E122">
        <v>240</v>
      </c>
      <c r="F122" t="str">
        <f t="shared" si="4"/>
        <v>Carla Molina-New Zealand</v>
      </c>
      <c r="G122">
        <f t="shared" si="5"/>
        <v>17283</v>
      </c>
    </row>
    <row r="123" spans="1:7" x14ac:dyDescent="0.3">
      <c r="A123" t="s">
        <v>40</v>
      </c>
      <c r="B123" t="s">
        <v>38</v>
      </c>
      <c r="C123" t="s">
        <v>4</v>
      </c>
      <c r="D123">
        <v>6125</v>
      </c>
      <c r="E123">
        <v>102</v>
      </c>
      <c r="F123" t="str">
        <f t="shared" si="4"/>
        <v>Ram Mahesh-Australia</v>
      </c>
      <c r="G123">
        <f t="shared" si="5"/>
        <v>20097</v>
      </c>
    </row>
    <row r="124" spans="1:7" x14ac:dyDescent="0.3">
      <c r="A124" t="s">
        <v>8</v>
      </c>
      <c r="B124" t="s">
        <v>35</v>
      </c>
      <c r="C124" t="s">
        <v>22</v>
      </c>
      <c r="D124">
        <v>5012</v>
      </c>
      <c r="E124">
        <v>210</v>
      </c>
      <c r="F124" t="str">
        <f t="shared" si="4"/>
        <v>Brien Boise-USA</v>
      </c>
      <c r="G124">
        <f t="shared" si="5"/>
        <v>25151</v>
      </c>
    </row>
    <row r="125" spans="1:7" x14ac:dyDescent="0.3">
      <c r="A125" t="s">
        <v>8</v>
      </c>
      <c r="B125" t="s">
        <v>35</v>
      </c>
      <c r="C125" t="s">
        <v>29</v>
      </c>
      <c r="D125">
        <v>2023</v>
      </c>
      <c r="E125">
        <v>168</v>
      </c>
      <c r="F125" t="str">
        <f t="shared" si="4"/>
        <v>Brien Boise-USA</v>
      </c>
      <c r="G125">
        <f t="shared" si="5"/>
        <v>25151</v>
      </c>
    </row>
    <row r="126" spans="1:7" x14ac:dyDescent="0.3">
      <c r="A126" t="s">
        <v>6</v>
      </c>
      <c r="B126" t="s">
        <v>38</v>
      </c>
      <c r="C126" t="s">
        <v>33</v>
      </c>
      <c r="D126">
        <v>959</v>
      </c>
      <c r="E126">
        <v>135</v>
      </c>
      <c r="F126" t="str">
        <f t="shared" si="4"/>
        <v>Curtice Advani-Australia</v>
      </c>
      <c r="G126">
        <f t="shared" si="5"/>
        <v>15820</v>
      </c>
    </row>
    <row r="127" spans="1:7" x14ac:dyDescent="0.3">
      <c r="A127" t="s">
        <v>8</v>
      </c>
      <c r="B127" t="s">
        <v>35</v>
      </c>
      <c r="C127" t="s">
        <v>27</v>
      </c>
      <c r="D127">
        <v>4753</v>
      </c>
      <c r="E127">
        <v>300</v>
      </c>
      <c r="F127" t="str">
        <f t="shared" si="4"/>
        <v>Brien Boise-USA</v>
      </c>
      <c r="G127">
        <f t="shared" si="5"/>
        <v>25151</v>
      </c>
    </row>
    <row r="128" spans="1:7" x14ac:dyDescent="0.3">
      <c r="A128" t="s">
        <v>8</v>
      </c>
      <c r="B128" t="s">
        <v>35</v>
      </c>
      <c r="C128" t="s">
        <v>33</v>
      </c>
      <c r="D128">
        <v>357</v>
      </c>
      <c r="E128">
        <v>126</v>
      </c>
      <c r="F128" t="str">
        <f t="shared" si="4"/>
        <v>Brien Boise-USA</v>
      </c>
      <c r="G128">
        <f t="shared" si="5"/>
        <v>25151</v>
      </c>
    </row>
    <row r="129" spans="1:7" x14ac:dyDescent="0.3">
      <c r="A129" t="s">
        <v>7</v>
      </c>
      <c r="B129" t="s">
        <v>36</v>
      </c>
      <c r="C129" t="s">
        <v>29</v>
      </c>
      <c r="D129">
        <v>5551</v>
      </c>
      <c r="E129">
        <v>252</v>
      </c>
      <c r="F129" t="str">
        <f t="shared" si="4"/>
        <v>Ches Bonnell-Canada</v>
      </c>
      <c r="G129">
        <f t="shared" si="5"/>
        <v>21931</v>
      </c>
    </row>
    <row r="130" spans="1:7" x14ac:dyDescent="0.3">
      <c r="A130" t="s">
        <v>10</v>
      </c>
      <c r="B130" t="s">
        <v>36</v>
      </c>
      <c r="C130" t="s">
        <v>32</v>
      </c>
      <c r="D130">
        <v>6657</v>
      </c>
      <c r="E130">
        <v>303</v>
      </c>
      <c r="F130" t="str">
        <f t="shared" ref="F130:F193" si="6">A130 &amp; "-" &amp; B130</f>
        <v>Oby Sorrel-Canada</v>
      </c>
      <c r="G130">
        <f t="shared" ref="G130:G193" si="7">SUMIFS($D$2:$D$301, $A$2:$A$301, A130, $B$2:$B$301, B130)</f>
        <v>13797</v>
      </c>
    </row>
    <row r="131" spans="1:7" x14ac:dyDescent="0.3">
      <c r="A131" t="s">
        <v>7</v>
      </c>
      <c r="B131" t="s">
        <v>39</v>
      </c>
      <c r="C131" t="s">
        <v>17</v>
      </c>
      <c r="D131">
        <v>4438</v>
      </c>
      <c r="E131">
        <v>246</v>
      </c>
      <c r="F131" t="str">
        <f t="shared" si="6"/>
        <v>Ches Bonnell-UK</v>
      </c>
      <c r="G131">
        <f t="shared" si="7"/>
        <v>5404</v>
      </c>
    </row>
    <row r="132" spans="1:7" x14ac:dyDescent="0.3">
      <c r="A132" t="s">
        <v>8</v>
      </c>
      <c r="B132" t="s">
        <v>38</v>
      </c>
      <c r="C132" t="s">
        <v>22</v>
      </c>
      <c r="D132">
        <v>168</v>
      </c>
      <c r="E132">
        <v>84</v>
      </c>
      <c r="F132" t="str">
        <f t="shared" si="6"/>
        <v>Brien Boise-Australia</v>
      </c>
      <c r="G132">
        <f t="shared" si="7"/>
        <v>15141</v>
      </c>
    </row>
    <row r="133" spans="1:7" x14ac:dyDescent="0.3">
      <c r="A133" t="s">
        <v>7</v>
      </c>
      <c r="B133" t="s">
        <v>34</v>
      </c>
      <c r="C133" t="s">
        <v>17</v>
      </c>
      <c r="D133">
        <v>7777</v>
      </c>
      <c r="E133">
        <v>39</v>
      </c>
      <c r="F133" t="str">
        <f t="shared" si="6"/>
        <v>Ches Bonnell-India</v>
      </c>
      <c r="G133">
        <f t="shared" si="7"/>
        <v>31661</v>
      </c>
    </row>
    <row r="134" spans="1:7" x14ac:dyDescent="0.3">
      <c r="A134" t="s">
        <v>5</v>
      </c>
      <c r="B134" t="s">
        <v>36</v>
      </c>
      <c r="C134" t="s">
        <v>17</v>
      </c>
      <c r="D134">
        <v>3339</v>
      </c>
      <c r="E134">
        <v>348</v>
      </c>
      <c r="F134" t="str">
        <f t="shared" si="6"/>
        <v>Gigi Bohling-Canada</v>
      </c>
      <c r="G134">
        <f t="shared" si="7"/>
        <v>39620</v>
      </c>
    </row>
    <row r="135" spans="1:7" x14ac:dyDescent="0.3">
      <c r="A135" t="s">
        <v>7</v>
      </c>
      <c r="B135" t="s">
        <v>37</v>
      </c>
      <c r="C135" t="s">
        <v>33</v>
      </c>
      <c r="D135">
        <v>6391</v>
      </c>
      <c r="E135">
        <v>48</v>
      </c>
      <c r="F135" t="str">
        <f t="shared" si="6"/>
        <v>Ches Bonnell-New Zealand</v>
      </c>
      <c r="G135">
        <f t="shared" si="7"/>
        <v>43568</v>
      </c>
    </row>
    <row r="136" spans="1:7" x14ac:dyDescent="0.3">
      <c r="A136" t="s">
        <v>5</v>
      </c>
      <c r="B136" t="s">
        <v>37</v>
      </c>
      <c r="C136" t="s">
        <v>22</v>
      </c>
      <c r="D136">
        <v>518</v>
      </c>
      <c r="E136">
        <v>75</v>
      </c>
      <c r="F136" t="str">
        <f t="shared" si="6"/>
        <v>Gigi Bohling-New Zealand</v>
      </c>
      <c r="G136">
        <f t="shared" si="7"/>
        <v>14504</v>
      </c>
    </row>
    <row r="137" spans="1:7" x14ac:dyDescent="0.3">
      <c r="A137" t="s">
        <v>7</v>
      </c>
      <c r="B137" t="s">
        <v>38</v>
      </c>
      <c r="C137" t="s">
        <v>28</v>
      </c>
      <c r="D137">
        <v>5677</v>
      </c>
      <c r="E137">
        <v>258</v>
      </c>
      <c r="F137" t="str">
        <f t="shared" si="6"/>
        <v>Ches Bonnell-Australia</v>
      </c>
      <c r="G137">
        <f t="shared" si="7"/>
        <v>18865</v>
      </c>
    </row>
    <row r="138" spans="1:7" x14ac:dyDescent="0.3">
      <c r="A138" t="s">
        <v>6</v>
      </c>
      <c r="B138" t="s">
        <v>39</v>
      </c>
      <c r="C138" t="s">
        <v>17</v>
      </c>
      <c r="D138">
        <v>6048</v>
      </c>
      <c r="E138">
        <v>27</v>
      </c>
      <c r="F138" t="str">
        <f t="shared" si="6"/>
        <v>Curtice Advani-UK</v>
      </c>
      <c r="G138">
        <f t="shared" si="7"/>
        <v>15827</v>
      </c>
    </row>
    <row r="139" spans="1:7" x14ac:dyDescent="0.3">
      <c r="A139" t="s">
        <v>8</v>
      </c>
      <c r="B139" t="s">
        <v>38</v>
      </c>
      <c r="C139" t="s">
        <v>32</v>
      </c>
      <c r="D139">
        <v>3752</v>
      </c>
      <c r="E139">
        <v>213</v>
      </c>
      <c r="F139" t="str">
        <f t="shared" si="6"/>
        <v>Brien Boise-Australia</v>
      </c>
      <c r="G139">
        <f t="shared" si="7"/>
        <v>15141</v>
      </c>
    </row>
    <row r="140" spans="1:7" x14ac:dyDescent="0.3">
      <c r="A140" t="s">
        <v>8</v>
      </c>
      <c r="B140" t="s">
        <v>35</v>
      </c>
      <c r="C140" t="s">
        <v>30</v>
      </c>
      <c r="D140">
        <v>3598</v>
      </c>
      <c r="E140">
        <v>81</v>
      </c>
      <c r="F140" t="str">
        <f t="shared" si="6"/>
        <v>Brien Boise-USA</v>
      </c>
      <c r="G140">
        <f t="shared" si="7"/>
        <v>25151</v>
      </c>
    </row>
    <row r="141" spans="1:7" x14ac:dyDescent="0.3">
      <c r="A141" t="s">
        <v>9</v>
      </c>
      <c r="B141" t="s">
        <v>37</v>
      </c>
      <c r="C141" t="s">
        <v>4</v>
      </c>
      <c r="D141">
        <v>259</v>
      </c>
      <c r="E141">
        <v>207</v>
      </c>
      <c r="F141" t="str">
        <f t="shared" si="6"/>
        <v>Husein Augar-New Zealand</v>
      </c>
      <c r="G141">
        <f t="shared" si="7"/>
        <v>21434</v>
      </c>
    </row>
    <row r="142" spans="1:7" x14ac:dyDescent="0.3">
      <c r="A142" t="s">
        <v>8</v>
      </c>
      <c r="B142" t="s">
        <v>37</v>
      </c>
      <c r="C142" t="s">
        <v>30</v>
      </c>
      <c r="D142">
        <v>42</v>
      </c>
      <c r="E142">
        <v>150</v>
      </c>
      <c r="F142" t="str">
        <f t="shared" si="6"/>
        <v>Brien Boise-New Zealand</v>
      </c>
      <c r="G142">
        <f t="shared" si="7"/>
        <v>20125</v>
      </c>
    </row>
    <row r="143" spans="1:7" x14ac:dyDescent="0.3">
      <c r="A143" t="s">
        <v>41</v>
      </c>
      <c r="B143" t="s">
        <v>36</v>
      </c>
      <c r="C143" t="s">
        <v>26</v>
      </c>
      <c r="D143">
        <v>98</v>
      </c>
      <c r="E143">
        <v>204</v>
      </c>
      <c r="F143" t="str">
        <f t="shared" si="6"/>
        <v>Carla Molina-Canada</v>
      </c>
      <c r="G143">
        <f t="shared" si="7"/>
        <v>39242</v>
      </c>
    </row>
    <row r="144" spans="1:7" x14ac:dyDescent="0.3">
      <c r="A144" t="s">
        <v>8</v>
      </c>
      <c r="B144" t="s">
        <v>35</v>
      </c>
      <c r="C144" t="s">
        <v>20</v>
      </c>
      <c r="D144">
        <v>2702</v>
      </c>
      <c r="E144">
        <v>363</v>
      </c>
      <c r="F144" t="str">
        <f t="shared" si="6"/>
        <v>Brien Boise-USA</v>
      </c>
      <c r="G144">
        <f t="shared" si="7"/>
        <v>25151</v>
      </c>
    </row>
    <row r="145" spans="1:7" x14ac:dyDescent="0.3">
      <c r="A145" t="s">
        <v>41</v>
      </c>
      <c r="B145" t="s">
        <v>34</v>
      </c>
      <c r="C145" t="s">
        <v>33</v>
      </c>
      <c r="D145">
        <v>7847</v>
      </c>
      <c r="E145">
        <v>174</v>
      </c>
      <c r="F145" t="str">
        <f t="shared" si="6"/>
        <v>Carla Molina-India</v>
      </c>
      <c r="G145">
        <f t="shared" si="7"/>
        <v>15855</v>
      </c>
    </row>
    <row r="146" spans="1:7" x14ac:dyDescent="0.3">
      <c r="A146" t="s">
        <v>2</v>
      </c>
      <c r="B146" t="s">
        <v>37</v>
      </c>
      <c r="C146" t="s">
        <v>17</v>
      </c>
      <c r="D146">
        <v>9926</v>
      </c>
      <c r="E146">
        <v>201</v>
      </c>
      <c r="F146" t="str">
        <f t="shared" si="6"/>
        <v>Barr Faughny-New Zealand</v>
      </c>
      <c r="G146">
        <f t="shared" si="7"/>
        <v>25655</v>
      </c>
    </row>
    <row r="147" spans="1:7" x14ac:dyDescent="0.3">
      <c r="A147" t="s">
        <v>8</v>
      </c>
      <c r="B147" t="s">
        <v>38</v>
      </c>
      <c r="C147" t="s">
        <v>13</v>
      </c>
      <c r="D147">
        <v>819</v>
      </c>
      <c r="E147">
        <v>510</v>
      </c>
      <c r="F147" t="str">
        <f t="shared" si="6"/>
        <v>Brien Boise-Australia</v>
      </c>
      <c r="G147">
        <f t="shared" si="7"/>
        <v>15141</v>
      </c>
    </row>
    <row r="148" spans="1:7" x14ac:dyDescent="0.3">
      <c r="A148" t="s">
        <v>6</v>
      </c>
      <c r="B148" t="s">
        <v>39</v>
      </c>
      <c r="C148" t="s">
        <v>29</v>
      </c>
      <c r="D148">
        <v>3052</v>
      </c>
      <c r="E148">
        <v>378</v>
      </c>
      <c r="F148" t="str">
        <f t="shared" si="6"/>
        <v>Curtice Advani-UK</v>
      </c>
      <c r="G148">
        <f t="shared" si="7"/>
        <v>15827</v>
      </c>
    </row>
    <row r="149" spans="1:7" x14ac:dyDescent="0.3">
      <c r="A149" t="s">
        <v>9</v>
      </c>
      <c r="B149" t="s">
        <v>34</v>
      </c>
      <c r="C149" t="s">
        <v>21</v>
      </c>
      <c r="D149">
        <v>6832</v>
      </c>
      <c r="E149">
        <v>27</v>
      </c>
      <c r="F149" t="str">
        <f t="shared" si="6"/>
        <v>Husein Augar-India</v>
      </c>
      <c r="G149">
        <f t="shared" si="7"/>
        <v>39424</v>
      </c>
    </row>
    <row r="150" spans="1:7" x14ac:dyDescent="0.3">
      <c r="A150" t="s">
        <v>2</v>
      </c>
      <c r="B150" t="s">
        <v>39</v>
      </c>
      <c r="C150" t="s">
        <v>16</v>
      </c>
      <c r="D150">
        <v>2016</v>
      </c>
      <c r="E150">
        <v>117</v>
      </c>
      <c r="F150" t="str">
        <f t="shared" si="6"/>
        <v>Barr Faughny-UK</v>
      </c>
      <c r="G150">
        <f t="shared" si="7"/>
        <v>45752</v>
      </c>
    </row>
    <row r="151" spans="1:7" x14ac:dyDescent="0.3">
      <c r="A151" t="s">
        <v>6</v>
      </c>
      <c r="B151" t="s">
        <v>38</v>
      </c>
      <c r="C151" t="s">
        <v>21</v>
      </c>
      <c r="D151">
        <v>7322</v>
      </c>
      <c r="E151">
        <v>36</v>
      </c>
      <c r="F151" t="str">
        <f t="shared" si="6"/>
        <v>Curtice Advani-Australia</v>
      </c>
      <c r="G151">
        <f t="shared" si="7"/>
        <v>15820</v>
      </c>
    </row>
    <row r="152" spans="1:7" x14ac:dyDescent="0.3">
      <c r="A152" t="s">
        <v>3</v>
      </c>
      <c r="B152" t="s">
        <v>35</v>
      </c>
      <c r="C152" t="s">
        <v>25</v>
      </c>
      <c r="D152">
        <v>2464</v>
      </c>
      <c r="E152">
        <v>234</v>
      </c>
      <c r="F152" t="str">
        <f t="shared" si="6"/>
        <v>Gunar Cockshoot-USA</v>
      </c>
      <c r="G152">
        <f t="shared" si="7"/>
        <v>16492</v>
      </c>
    </row>
    <row r="153" spans="1:7" x14ac:dyDescent="0.3">
      <c r="A153" t="s">
        <v>9</v>
      </c>
      <c r="B153" t="s">
        <v>39</v>
      </c>
      <c r="C153" t="s">
        <v>25</v>
      </c>
      <c r="D153">
        <v>3192</v>
      </c>
      <c r="E153">
        <v>72</v>
      </c>
      <c r="F153" t="str">
        <f t="shared" si="6"/>
        <v>Husein Augar-UK</v>
      </c>
      <c r="G153">
        <f t="shared" si="7"/>
        <v>9751</v>
      </c>
    </row>
    <row r="154" spans="1:7" x14ac:dyDescent="0.3">
      <c r="A154" t="s">
        <v>7</v>
      </c>
      <c r="B154" t="s">
        <v>36</v>
      </c>
      <c r="C154" t="s">
        <v>22</v>
      </c>
      <c r="D154">
        <v>8435</v>
      </c>
      <c r="E154">
        <v>42</v>
      </c>
      <c r="F154" t="str">
        <f t="shared" si="6"/>
        <v>Ches Bonnell-Canada</v>
      </c>
      <c r="G154">
        <f t="shared" si="7"/>
        <v>21931</v>
      </c>
    </row>
    <row r="155" spans="1:7" x14ac:dyDescent="0.3">
      <c r="A155" t="s">
        <v>40</v>
      </c>
      <c r="B155" t="s">
        <v>39</v>
      </c>
      <c r="C155" t="s">
        <v>29</v>
      </c>
      <c r="D155">
        <v>0</v>
      </c>
      <c r="E155">
        <v>135</v>
      </c>
      <c r="F155" t="str">
        <f t="shared" si="6"/>
        <v>Ram Mahesh-UK</v>
      </c>
      <c r="G155">
        <f t="shared" si="7"/>
        <v>21063</v>
      </c>
    </row>
    <row r="156" spans="1:7" x14ac:dyDescent="0.3">
      <c r="A156" t="s">
        <v>7</v>
      </c>
      <c r="B156" t="s">
        <v>34</v>
      </c>
      <c r="C156" t="s">
        <v>24</v>
      </c>
      <c r="D156">
        <v>8862</v>
      </c>
      <c r="E156">
        <v>189</v>
      </c>
      <c r="F156" t="str">
        <f t="shared" si="6"/>
        <v>Ches Bonnell-India</v>
      </c>
      <c r="G156">
        <f t="shared" si="7"/>
        <v>31661</v>
      </c>
    </row>
    <row r="157" spans="1:7" x14ac:dyDescent="0.3">
      <c r="A157" t="s">
        <v>6</v>
      </c>
      <c r="B157" t="s">
        <v>37</v>
      </c>
      <c r="C157" t="s">
        <v>28</v>
      </c>
      <c r="D157">
        <v>3556</v>
      </c>
      <c r="E157">
        <v>459</v>
      </c>
      <c r="F157" t="str">
        <f t="shared" si="6"/>
        <v>Curtice Advani-New Zealand</v>
      </c>
      <c r="G157">
        <f t="shared" si="7"/>
        <v>26985</v>
      </c>
    </row>
    <row r="158" spans="1:7" x14ac:dyDescent="0.3">
      <c r="A158" t="s">
        <v>5</v>
      </c>
      <c r="B158" t="s">
        <v>34</v>
      </c>
      <c r="C158" t="s">
        <v>15</v>
      </c>
      <c r="D158">
        <v>7280</v>
      </c>
      <c r="E158">
        <v>201</v>
      </c>
      <c r="F158" t="str">
        <f t="shared" si="6"/>
        <v>Gigi Bohling-India</v>
      </c>
      <c r="G158">
        <f t="shared" si="7"/>
        <v>41559</v>
      </c>
    </row>
    <row r="159" spans="1:7" x14ac:dyDescent="0.3">
      <c r="A159" t="s">
        <v>6</v>
      </c>
      <c r="B159" t="s">
        <v>34</v>
      </c>
      <c r="C159" t="s">
        <v>30</v>
      </c>
      <c r="D159">
        <v>3402</v>
      </c>
      <c r="E159">
        <v>366</v>
      </c>
      <c r="F159" t="str">
        <f t="shared" si="6"/>
        <v>Curtice Advani-India</v>
      </c>
      <c r="G159">
        <f t="shared" si="7"/>
        <v>33670</v>
      </c>
    </row>
    <row r="160" spans="1:7" x14ac:dyDescent="0.3">
      <c r="A160" t="s">
        <v>3</v>
      </c>
      <c r="B160" t="s">
        <v>37</v>
      </c>
      <c r="C160" t="s">
        <v>29</v>
      </c>
      <c r="D160">
        <v>4592</v>
      </c>
      <c r="E160">
        <v>324</v>
      </c>
      <c r="F160" t="str">
        <f t="shared" si="6"/>
        <v>Gunar Cockshoot-New Zealand</v>
      </c>
      <c r="G160">
        <f t="shared" si="7"/>
        <v>16821</v>
      </c>
    </row>
    <row r="161" spans="1:7" x14ac:dyDescent="0.3">
      <c r="A161" t="s">
        <v>3</v>
      </c>
      <c r="B161" t="s">
        <v>35</v>
      </c>
      <c r="C161" t="s">
        <v>29</v>
      </c>
      <c r="D161">
        <v>2114</v>
      </c>
      <c r="E161">
        <v>66</v>
      </c>
      <c r="F161" t="str">
        <f t="shared" si="6"/>
        <v>Gunar Cockshoot-USA</v>
      </c>
      <c r="G161">
        <f t="shared" si="7"/>
        <v>16492</v>
      </c>
    </row>
    <row r="162" spans="1:7" x14ac:dyDescent="0.3">
      <c r="A162" t="s">
        <v>2</v>
      </c>
      <c r="B162" t="s">
        <v>39</v>
      </c>
      <c r="C162" t="s">
        <v>21</v>
      </c>
      <c r="D162">
        <v>7651</v>
      </c>
      <c r="E162">
        <v>213</v>
      </c>
      <c r="F162" t="str">
        <f t="shared" si="6"/>
        <v>Barr Faughny-UK</v>
      </c>
      <c r="G162">
        <f t="shared" si="7"/>
        <v>45752</v>
      </c>
    </row>
    <row r="163" spans="1:7" x14ac:dyDescent="0.3">
      <c r="A163" t="s">
        <v>3</v>
      </c>
      <c r="B163" t="s">
        <v>35</v>
      </c>
      <c r="C163" t="s">
        <v>14</v>
      </c>
      <c r="D163">
        <v>2415</v>
      </c>
      <c r="E163">
        <v>255</v>
      </c>
      <c r="F163" t="str">
        <f t="shared" si="6"/>
        <v>Gunar Cockshoot-USA</v>
      </c>
      <c r="G163">
        <f t="shared" si="7"/>
        <v>16492</v>
      </c>
    </row>
    <row r="164" spans="1:7" x14ac:dyDescent="0.3">
      <c r="A164" t="s">
        <v>40</v>
      </c>
      <c r="B164" t="s">
        <v>38</v>
      </c>
      <c r="C164" t="s">
        <v>13</v>
      </c>
      <c r="D164">
        <v>5670</v>
      </c>
      <c r="E164">
        <v>297</v>
      </c>
      <c r="F164" t="str">
        <f t="shared" si="6"/>
        <v>Ram Mahesh-Australia</v>
      </c>
      <c r="G164">
        <f t="shared" si="7"/>
        <v>20097</v>
      </c>
    </row>
    <row r="165" spans="1:7" x14ac:dyDescent="0.3">
      <c r="A165" t="s">
        <v>3</v>
      </c>
      <c r="B165" t="s">
        <v>35</v>
      </c>
      <c r="C165" t="s">
        <v>33</v>
      </c>
      <c r="D165">
        <v>819</v>
      </c>
      <c r="E165">
        <v>306</v>
      </c>
      <c r="F165" t="str">
        <f t="shared" si="6"/>
        <v>Gunar Cockshoot-USA</v>
      </c>
      <c r="G165">
        <f t="shared" si="7"/>
        <v>16492</v>
      </c>
    </row>
    <row r="166" spans="1:7" x14ac:dyDescent="0.3">
      <c r="A166" t="s">
        <v>40</v>
      </c>
      <c r="B166" t="s">
        <v>34</v>
      </c>
      <c r="C166" t="s">
        <v>23</v>
      </c>
      <c r="D166">
        <v>2779</v>
      </c>
      <c r="E166">
        <v>75</v>
      </c>
      <c r="F166" t="str">
        <f t="shared" si="6"/>
        <v>Ram Mahesh-India</v>
      </c>
      <c r="G166">
        <f t="shared" si="7"/>
        <v>24647</v>
      </c>
    </row>
    <row r="167" spans="1:7" x14ac:dyDescent="0.3">
      <c r="A167" t="s">
        <v>10</v>
      </c>
      <c r="B167" t="s">
        <v>39</v>
      </c>
      <c r="C167" t="s">
        <v>33</v>
      </c>
      <c r="D167">
        <v>12950</v>
      </c>
      <c r="E167">
        <v>30</v>
      </c>
      <c r="F167" t="str">
        <f t="shared" si="6"/>
        <v>Oby Sorrel-UK</v>
      </c>
      <c r="G167">
        <f t="shared" si="7"/>
        <v>17808</v>
      </c>
    </row>
    <row r="168" spans="1:7" x14ac:dyDescent="0.3">
      <c r="A168" t="s">
        <v>7</v>
      </c>
      <c r="B168" t="s">
        <v>36</v>
      </c>
      <c r="C168" t="s">
        <v>18</v>
      </c>
      <c r="D168">
        <v>2646</v>
      </c>
      <c r="E168">
        <v>177</v>
      </c>
      <c r="F168" t="str">
        <f t="shared" si="6"/>
        <v>Ches Bonnell-Canada</v>
      </c>
      <c r="G168">
        <f t="shared" si="7"/>
        <v>21931</v>
      </c>
    </row>
    <row r="169" spans="1:7" x14ac:dyDescent="0.3">
      <c r="A169" t="s">
        <v>40</v>
      </c>
      <c r="B169" t="s">
        <v>34</v>
      </c>
      <c r="C169" t="s">
        <v>33</v>
      </c>
      <c r="D169">
        <v>3794</v>
      </c>
      <c r="E169">
        <v>159</v>
      </c>
      <c r="F169" t="str">
        <f t="shared" si="6"/>
        <v>Ram Mahesh-India</v>
      </c>
      <c r="G169">
        <f t="shared" si="7"/>
        <v>24647</v>
      </c>
    </row>
    <row r="170" spans="1:7" x14ac:dyDescent="0.3">
      <c r="A170" t="s">
        <v>3</v>
      </c>
      <c r="B170" t="s">
        <v>35</v>
      </c>
      <c r="C170" t="s">
        <v>23</v>
      </c>
      <c r="D170">
        <v>2023</v>
      </c>
      <c r="E170">
        <v>78</v>
      </c>
      <c r="F170" t="str">
        <f t="shared" si="6"/>
        <v>Gunar Cockshoot-USA</v>
      </c>
      <c r="G170">
        <f t="shared" si="7"/>
        <v>16492</v>
      </c>
    </row>
    <row r="171" spans="1:7" x14ac:dyDescent="0.3">
      <c r="A171" t="s">
        <v>3</v>
      </c>
      <c r="B171" t="s">
        <v>34</v>
      </c>
      <c r="C171" t="s">
        <v>20</v>
      </c>
      <c r="D171">
        <v>2583</v>
      </c>
      <c r="E171">
        <v>18</v>
      </c>
      <c r="F171" t="str">
        <f t="shared" si="6"/>
        <v>Gunar Cockshoot-India</v>
      </c>
      <c r="G171">
        <f t="shared" si="7"/>
        <v>35847</v>
      </c>
    </row>
    <row r="172" spans="1:7" x14ac:dyDescent="0.3">
      <c r="A172" t="s">
        <v>3</v>
      </c>
      <c r="B172" t="s">
        <v>35</v>
      </c>
      <c r="C172" t="s">
        <v>15</v>
      </c>
      <c r="D172">
        <v>6657</v>
      </c>
      <c r="E172">
        <v>276</v>
      </c>
      <c r="F172" t="str">
        <f t="shared" si="6"/>
        <v>Gunar Cockshoot-USA</v>
      </c>
      <c r="G172">
        <f t="shared" si="7"/>
        <v>16492</v>
      </c>
    </row>
    <row r="173" spans="1:7" x14ac:dyDescent="0.3">
      <c r="A173" t="s">
        <v>5</v>
      </c>
      <c r="B173" t="s">
        <v>34</v>
      </c>
      <c r="C173" t="s">
        <v>33</v>
      </c>
      <c r="D173">
        <v>1652</v>
      </c>
      <c r="E173">
        <v>93</v>
      </c>
      <c r="F173" t="str">
        <f t="shared" si="6"/>
        <v>Gigi Bohling-India</v>
      </c>
      <c r="G173">
        <f t="shared" si="7"/>
        <v>41559</v>
      </c>
    </row>
    <row r="174" spans="1:7" x14ac:dyDescent="0.3">
      <c r="A174" t="s">
        <v>10</v>
      </c>
      <c r="B174" t="s">
        <v>34</v>
      </c>
      <c r="C174" t="s">
        <v>26</v>
      </c>
      <c r="D174">
        <v>4991</v>
      </c>
      <c r="E174">
        <v>9</v>
      </c>
      <c r="F174" t="str">
        <f t="shared" si="6"/>
        <v>Oby Sorrel-India</v>
      </c>
      <c r="G174">
        <f t="shared" si="7"/>
        <v>16527</v>
      </c>
    </row>
    <row r="175" spans="1:7" x14ac:dyDescent="0.3">
      <c r="A175" t="s">
        <v>8</v>
      </c>
      <c r="B175" t="s">
        <v>34</v>
      </c>
      <c r="C175" t="s">
        <v>16</v>
      </c>
      <c r="D175">
        <v>2009</v>
      </c>
      <c r="E175">
        <v>219</v>
      </c>
      <c r="F175" t="str">
        <f t="shared" si="6"/>
        <v>Brien Boise-India</v>
      </c>
      <c r="G175">
        <f t="shared" si="7"/>
        <v>5516</v>
      </c>
    </row>
    <row r="176" spans="1:7" x14ac:dyDescent="0.3">
      <c r="A176" t="s">
        <v>2</v>
      </c>
      <c r="B176" t="s">
        <v>39</v>
      </c>
      <c r="C176" t="s">
        <v>22</v>
      </c>
      <c r="D176">
        <v>1568</v>
      </c>
      <c r="E176">
        <v>141</v>
      </c>
      <c r="F176" t="str">
        <f t="shared" si="6"/>
        <v>Barr Faughny-UK</v>
      </c>
      <c r="G176">
        <f t="shared" si="7"/>
        <v>45752</v>
      </c>
    </row>
    <row r="177" spans="1:7" x14ac:dyDescent="0.3">
      <c r="A177" t="s">
        <v>41</v>
      </c>
      <c r="B177" t="s">
        <v>37</v>
      </c>
      <c r="C177" t="s">
        <v>20</v>
      </c>
      <c r="D177">
        <v>3388</v>
      </c>
      <c r="E177">
        <v>123</v>
      </c>
      <c r="F177" t="str">
        <f t="shared" si="6"/>
        <v>Carla Molina-New Zealand</v>
      </c>
      <c r="G177">
        <f t="shared" si="7"/>
        <v>17283</v>
      </c>
    </row>
    <row r="178" spans="1:7" x14ac:dyDescent="0.3">
      <c r="A178" t="s">
        <v>40</v>
      </c>
      <c r="B178" t="s">
        <v>38</v>
      </c>
      <c r="C178" t="s">
        <v>24</v>
      </c>
      <c r="D178">
        <v>623</v>
      </c>
      <c r="E178">
        <v>51</v>
      </c>
      <c r="F178" t="str">
        <f t="shared" si="6"/>
        <v>Ram Mahesh-Australia</v>
      </c>
      <c r="G178">
        <f t="shared" si="7"/>
        <v>20097</v>
      </c>
    </row>
    <row r="179" spans="1:7" x14ac:dyDescent="0.3">
      <c r="A179" t="s">
        <v>6</v>
      </c>
      <c r="B179" t="s">
        <v>36</v>
      </c>
      <c r="C179" t="s">
        <v>4</v>
      </c>
      <c r="D179">
        <v>10073</v>
      </c>
      <c r="E179">
        <v>120</v>
      </c>
      <c r="F179" t="str">
        <f t="shared" si="6"/>
        <v>Curtice Advani-Canada</v>
      </c>
      <c r="G179">
        <f t="shared" si="7"/>
        <v>27377</v>
      </c>
    </row>
    <row r="180" spans="1:7" x14ac:dyDescent="0.3">
      <c r="A180" t="s">
        <v>8</v>
      </c>
      <c r="B180" t="s">
        <v>39</v>
      </c>
      <c r="C180" t="s">
        <v>26</v>
      </c>
      <c r="D180">
        <v>1561</v>
      </c>
      <c r="E180">
        <v>27</v>
      </c>
      <c r="F180" t="str">
        <f t="shared" si="6"/>
        <v>Brien Boise-UK</v>
      </c>
      <c r="G180">
        <f t="shared" si="7"/>
        <v>27132</v>
      </c>
    </row>
    <row r="181" spans="1:7" x14ac:dyDescent="0.3">
      <c r="A181" t="s">
        <v>9</v>
      </c>
      <c r="B181" t="s">
        <v>36</v>
      </c>
      <c r="C181" t="s">
        <v>27</v>
      </c>
      <c r="D181">
        <v>11522</v>
      </c>
      <c r="E181">
        <v>204</v>
      </c>
      <c r="F181" t="str">
        <f t="shared" si="6"/>
        <v>Husein Augar-Canada</v>
      </c>
      <c r="G181">
        <f t="shared" si="7"/>
        <v>25669</v>
      </c>
    </row>
    <row r="182" spans="1:7" x14ac:dyDescent="0.3">
      <c r="A182" t="s">
        <v>6</v>
      </c>
      <c r="B182" t="s">
        <v>38</v>
      </c>
      <c r="C182" t="s">
        <v>13</v>
      </c>
      <c r="D182">
        <v>2317</v>
      </c>
      <c r="E182">
        <v>123</v>
      </c>
      <c r="F182" t="str">
        <f t="shared" si="6"/>
        <v>Curtice Advani-Australia</v>
      </c>
      <c r="G182">
        <f t="shared" si="7"/>
        <v>15820</v>
      </c>
    </row>
    <row r="183" spans="1:7" x14ac:dyDescent="0.3">
      <c r="A183" t="s">
        <v>10</v>
      </c>
      <c r="B183" t="s">
        <v>37</v>
      </c>
      <c r="C183" t="s">
        <v>28</v>
      </c>
      <c r="D183">
        <v>3059</v>
      </c>
      <c r="E183">
        <v>27</v>
      </c>
      <c r="F183" t="str">
        <f t="shared" si="6"/>
        <v>Oby Sorrel-New Zealand</v>
      </c>
      <c r="G183">
        <f t="shared" si="7"/>
        <v>7987</v>
      </c>
    </row>
    <row r="184" spans="1:7" x14ac:dyDescent="0.3">
      <c r="A184" t="s">
        <v>41</v>
      </c>
      <c r="B184" t="s">
        <v>37</v>
      </c>
      <c r="C184" t="s">
        <v>26</v>
      </c>
      <c r="D184">
        <v>2324</v>
      </c>
      <c r="E184">
        <v>177</v>
      </c>
      <c r="F184" t="str">
        <f t="shared" si="6"/>
        <v>Carla Molina-New Zealand</v>
      </c>
      <c r="G184">
        <f t="shared" si="7"/>
        <v>17283</v>
      </c>
    </row>
    <row r="185" spans="1:7" x14ac:dyDescent="0.3">
      <c r="A185" t="s">
        <v>3</v>
      </c>
      <c r="B185" t="s">
        <v>39</v>
      </c>
      <c r="C185" t="s">
        <v>26</v>
      </c>
      <c r="D185">
        <v>4956</v>
      </c>
      <c r="E185">
        <v>171</v>
      </c>
      <c r="F185" t="str">
        <f t="shared" si="6"/>
        <v>Gunar Cockshoot-UK</v>
      </c>
      <c r="G185">
        <f t="shared" si="7"/>
        <v>10269</v>
      </c>
    </row>
    <row r="186" spans="1:7" x14ac:dyDescent="0.3">
      <c r="A186" t="s">
        <v>10</v>
      </c>
      <c r="B186" t="s">
        <v>34</v>
      </c>
      <c r="C186" t="s">
        <v>19</v>
      </c>
      <c r="D186">
        <v>5355</v>
      </c>
      <c r="E186">
        <v>204</v>
      </c>
      <c r="F186" t="str">
        <f t="shared" si="6"/>
        <v>Oby Sorrel-India</v>
      </c>
      <c r="G186">
        <f t="shared" si="7"/>
        <v>16527</v>
      </c>
    </row>
    <row r="187" spans="1:7" x14ac:dyDescent="0.3">
      <c r="A187" t="s">
        <v>3</v>
      </c>
      <c r="B187" t="s">
        <v>34</v>
      </c>
      <c r="C187" t="s">
        <v>14</v>
      </c>
      <c r="D187">
        <v>7259</v>
      </c>
      <c r="E187">
        <v>276</v>
      </c>
      <c r="F187" t="str">
        <f t="shared" si="6"/>
        <v>Gunar Cockshoot-India</v>
      </c>
      <c r="G187">
        <f t="shared" si="7"/>
        <v>35847</v>
      </c>
    </row>
    <row r="188" spans="1:7" x14ac:dyDescent="0.3">
      <c r="A188" t="s">
        <v>8</v>
      </c>
      <c r="B188" t="s">
        <v>37</v>
      </c>
      <c r="C188" t="s">
        <v>26</v>
      </c>
      <c r="D188">
        <v>6279</v>
      </c>
      <c r="E188">
        <v>45</v>
      </c>
      <c r="F188" t="str">
        <f t="shared" si="6"/>
        <v>Brien Boise-New Zealand</v>
      </c>
      <c r="G188">
        <f t="shared" si="7"/>
        <v>20125</v>
      </c>
    </row>
    <row r="189" spans="1:7" x14ac:dyDescent="0.3">
      <c r="A189" t="s">
        <v>40</v>
      </c>
      <c r="B189" t="s">
        <v>38</v>
      </c>
      <c r="C189" t="s">
        <v>29</v>
      </c>
      <c r="D189">
        <v>2541</v>
      </c>
      <c r="E189">
        <v>45</v>
      </c>
      <c r="F189" t="str">
        <f t="shared" si="6"/>
        <v>Ram Mahesh-Australia</v>
      </c>
      <c r="G189">
        <f t="shared" si="7"/>
        <v>20097</v>
      </c>
    </row>
    <row r="190" spans="1:7" x14ac:dyDescent="0.3">
      <c r="A190" t="s">
        <v>41</v>
      </c>
      <c r="B190" t="s">
        <v>35</v>
      </c>
      <c r="C190" t="s">
        <v>15</v>
      </c>
      <c r="D190">
        <v>2114</v>
      </c>
      <c r="E190">
        <v>186</v>
      </c>
      <c r="F190" t="str">
        <f t="shared" si="6"/>
        <v>Carla Molina-USA</v>
      </c>
      <c r="G190">
        <f t="shared" si="7"/>
        <v>15785</v>
      </c>
    </row>
    <row r="191" spans="1:7" x14ac:dyDescent="0.3">
      <c r="A191" t="s">
        <v>5</v>
      </c>
      <c r="B191" t="s">
        <v>36</v>
      </c>
      <c r="C191" t="s">
        <v>13</v>
      </c>
      <c r="D191">
        <v>6146</v>
      </c>
      <c r="E191">
        <v>63</v>
      </c>
      <c r="F191" t="str">
        <f t="shared" si="6"/>
        <v>Gigi Bohling-Canada</v>
      </c>
      <c r="G191">
        <f t="shared" si="7"/>
        <v>39620</v>
      </c>
    </row>
    <row r="192" spans="1:7" x14ac:dyDescent="0.3">
      <c r="A192" t="s">
        <v>9</v>
      </c>
      <c r="B192" t="s">
        <v>39</v>
      </c>
      <c r="C192" t="s">
        <v>18</v>
      </c>
      <c r="D192">
        <v>2639</v>
      </c>
      <c r="E192">
        <v>204</v>
      </c>
      <c r="F192" t="str">
        <f t="shared" si="6"/>
        <v>Husein Augar-UK</v>
      </c>
      <c r="G192">
        <f t="shared" si="7"/>
        <v>9751</v>
      </c>
    </row>
    <row r="193" spans="1:7" x14ac:dyDescent="0.3">
      <c r="A193" t="s">
        <v>8</v>
      </c>
      <c r="B193" t="s">
        <v>37</v>
      </c>
      <c r="C193" t="s">
        <v>22</v>
      </c>
      <c r="D193">
        <v>1890</v>
      </c>
      <c r="E193">
        <v>195</v>
      </c>
      <c r="F193" t="str">
        <f t="shared" si="6"/>
        <v>Brien Boise-New Zealand</v>
      </c>
      <c r="G193">
        <f t="shared" si="7"/>
        <v>20125</v>
      </c>
    </row>
    <row r="194" spans="1:7" x14ac:dyDescent="0.3">
      <c r="A194" t="s">
        <v>7</v>
      </c>
      <c r="B194" t="s">
        <v>34</v>
      </c>
      <c r="C194" t="s">
        <v>14</v>
      </c>
      <c r="D194">
        <v>1932</v>
      </c>
      <c r="E194">
        <v>369</v>
      </c>
      <c r="F194" t="str">
        <f t="shared" ref="F194:F257" si="8">A194 &amp; "-" &amp; B194</f>
        <v>Ches Bonnell-India</v>
      </c>
      <c r="G194">
        <f t="shared" ref="G194:G257" si="9">SUMIFS($D$2:$D$301, $A$2:$A$301, A194, $B$2:$B$301, B194)</f>
        <v>31661</v>
      </c>
    </row>
    <row r="195" spans="1:7" x14ac:dyDescent="0.3">
      <c r="A195" t="s">
        <v>3</v>
      </c>
      <c r="B195" t="s">
        <v>34</v>
      </c>
      <c r="C195" t="s">
        <v>25</v>
      </c>
      <c r="D195">
        <v>6300</v>
      </c>
      <c r="E195">
        <v>42</v>
      </c>
      <c r="F195" t="str">
        <f t="shared" si="8"/>
        <v>Gunar Cockshoot-India</v>
      </c>
      <c r="G195">
        <f t="shared" si="9"/>
        <v>35847</v>
      </c>
    </row>
    <row r="196" spans="1:7" x14ac:dyDescent="0.3">
      <c r="A196" t="s">
        <v>6</v>
      </c>
      <c r="B196" t="s">
        <v>37</v>
      </c>
      <c r="C196" t="s">
        <v>30</v>
      </c>
      <c r="D196">
        <v>560</v>
      </c>
      <c r="E196">
        <v>81</v>
      </c>
      <c r="F196" t="str">
        <f t="shared" si="8"/>
        <v>Curtice Advani-New Zealand</v>
      </c>
      <c r="G196">
        <f t="shared" si="9"/>
        <v>26985</v>
      </c>
    </row>
    <row r="197" spans="1:7" x14ac:dyDescent="0.3">
      <c r="A197" t="s">
        <v>9</v>
      </c>
      <c r="B197" t="s">
        <v>37</v>
      </c>
      <c r="C197" t="s">
        <v>26</v>
      </c>
      <c r="D197">
        <v>2856</v>
      </c>
      <c r="E197">
        <v>246</v>
      </c>
      <c r="F197" t="str">
        <f t="shared" si="8"/>
        <v>Husein Augar-New Zealand</v>
      </c>
      <c r="G197">
        <f t="shared" si="9"/>
        <v>21434</v>
      </c>
    </row>
    <row r="198" spans="1:7" x14ac:dyDescent="0.3">
      <c r="A198" t="s">
        <v>9</v>
      </c>
      <c r="B198" t="s">
        <v>34</v>
      </c>
      <c r="C198" t="s">
        <v>17</v>
      </c>
      <c r="D198">
        <v>707</v>
      </c>
      <c r="E198">
        <v>174</v>
      </c>
      <c r="F198" t="str">
        <f t="shared" si="8"/>
        <v>Husein Augar-India</v>
      </c>
      <c r="G198">
        <f t="shared" si="9"/>
        <v>39424</v>
      </c>
    </row>
    <row r="199" spans="1:7" x14ac:dyDescent="0.3">
      <c r="A199" t="s">
        <v>41</v>
      </c>
      <c r="B199" t="s">
        <v>35</v>
      </c>
      <c r="C199" t="s">
        <v>13</v>
      </c>
      <c r="D199">
        <v>4760</v>
      </c>
      <c r="E199">
        <v>69</v>
      </c>
      <c r="F199" t="str">
        <f t="shared" si="8"/>
        <v>Carla Molina-USA</v>
      </c>
      <c r="G199">
        <f t="shared" si="9"/>
        <v>15785</v>
      </c>
    </row>
    <row r="200" spans="1:7" x14ac:dyDescent="0.3">
      <c r="A200" t="s">
        <v>41</v>
      </c>
      <c r="B200" t="s">
        <v>35</v>
      </c>
      <c r="C200" t="s">
        <v>28</v>
      </c>
      <c r="D200">
        <v>7455</v>
      </c>
      <c r="E200">
        <v>216</v>
      </c>
      <c r="F200" t="str">
        <f t="shared" si="8"/>
        <v>Carla Molina-USA</v>
      </c>
      <c r="G200">
        <f t="shared" si="9"/>
        <v>15785</v>
      </c>
    </row>
    <row r="201" spans="1:7" x14ac:dyDescent="0.3">
      <c r="A201" t="s">
        <v>41</v>
      </c>
      <c r="B201" t="s">
        <v>35</v>
      </c>
      <c r="C201" t="s">
        <v>27</v>
      </c>
      <c r="D201">
        <v>847</v>
      </c>
      <c r="E201">
        <v>129</v>
      </c>
      <c r="F201" t="str">
        <f t="shared" si="8"/>
        <v>Carla Molina-USA</v>
      </c>
      <c r="G201">
        <f t="shared" si="9"/>
        <v>15785</v>
      </c>
    </row>
    <row r="202" spans="1:7" x14ac:dyDescent="0.3">
      <c r="A202" t="s">
        <v>41</v>
      </c>
      <c r="B202" t="s">
        <v>36</v>
      </c>
      <c r="C202" t="s">
        <v>32</v>
      </c>
      <c r="D202">
        <v>10304</v>
      </c>
      <c r="E202">
        <v>84</v>
      </c>
      <c r="F202" t="str">
        <f t="shared" si="8"/>
        <v>Carla Molina-Canada</v>
      </c>
      <c r="G202">
        <f t="shared" si="9"/>
        <v>39242</v>
      </c>
    </row>
    <row r="203" spans="1:7" x14ac:dyDescent="0.3">
      <c r="A203" t="s">
        <v>41</v>
      </c>
      <c r="B203" t="s">
        <v>34</v>
      </c>
      <c r="C203" t="s">
        <v>16</v>
      </c>
      <c r="D203">
        <v>1274</v>
      </c>
      <c r="E203">
        <v>225</v>
      </c>
      <c r="F203" t="str">
        <f t="shared" si="8"/>
        <v>Carla Molina-India</v>
      </c>
      <c r="G203">
        <f t="shared" si="9"/>
        <v>15855</v>
      </c>
    </row>
    <row r="204" spans="1:7" x14ac:dyDescent="0.3">
      <c r="A204" t="s">
        <v>5</v>
      </c>
      <c r="B204" t="s">
        <v>36</v>
      </c>
      <c r="C204" t="s">
        <v>30</v>
      </c>
      <c r="D204">
        <v>1526</v>
      </c>
      <c r="E204">
        <v>105</v>
      </c>
      <c r="F204" t="str">
        <f t="shared" si="8"/>
        <v>Gigi Bohling-Canada</v>
      </c>
      <c r="G204">
        <f t="shared" si="9"/>
        <v>39620</v>
      </c>
    </row>
    <row r="205" spans="1:7" x14ac:dyDescent="0.3">
      <c r="A205" t="s">
        <v>40</v>
      </c>
      <c r="B205" t="s">
        <v>39</v>
      </c>
      <c r="C205" t="s">
        <v>28</v>
      </c>
      <c r="D205">
        <v>3101</v>
      </c>
      <c r="E205">
        <v>225</v>
      </c>
      <c r="F205" t="str">
        <f t="shared" si="8"/>
        <v>Ram Mahesh-UK</v>
      </c>
      <c r="G205">
        <f t="shared" si="9"/>
        <v>21063</v>
      </c>
    </row>
    <row r="206" spans="1:7" x14ac:dyDescent="0.3">
      <c r="A206" t="s">
        <v>2</v>
      </c>
      <c r="B206" t="s">
        <v>37</v>
      </c>
      <c r="C206" t="s">
        <v>14</v>
      </c>
      <c r="D206">
        <v>1057</v>
      </c>
      <c r="E206">
        <v>54</v>
      </c>
      <c r="F206" t="str">
        <f t="shared" si="8"/>
        <v>Barr Faughny-New Zealand</v>
      </c>
      <c r="G206">
        <f t="shared" si="9"/>
        <v>25655</v>
      </c>
    </row>
    <row r="207" spans="1:7" x14ac:dyDescent="0.3">
      <c r="A207" t="s">
        <v>7</v>
      </c>
      <c r="B207" t="s">
        <v>37</v>
      </c>
      <c r="C207" t="s">
        <v>26</v>
      </c>
      <c r="D207">
        <v>5306</v>
      </c>
      <c r="E207">
        <v>0</v>
      </c>
      <c r="F207" t="str">
        <f t="shared" si="8"/>
        <v>Ches Bonnell-New Zealand</v>
      </c>
      <c r="G207">
        <f t="shared" si="9"/>
        <v>43568</v>
      </c>
    </row>
    <row r="208" spans="1:7" x14ac:dyDescent="0.3">
      <c r="A208" t="s">
        <v>5</v>
      </c>
      <c r="B208" t="s">
        <v>39</v>
      </c>
      <c r="C208" t="s">
        <v>24</v>
      </c>
      <c r="D208">
        <v>4018</v>
      </c>
      <c r="E208">
        <v>171</v>
      </c>
      <c r="F208" t="str">
        <f t="shared" si="8"/>
        <v>Gigi Bohling-UK</v>
      </c>
      <c r="G208">
        <f t="shared" si="9"/>
        <v>16548</v>
      </c>
    </row>
    <row r="209" spans="1:7" x14ac:dyDescent="0.3">
      <c r="A209" t="s">
        <v>9</v>
      </c>
      <c r="B209" t="s">
        <v>34</v>
      </c>
      <c r="C209" t="s">
        <v>16</v>
      </c>
      <c r="D209">
        <v>938</v>
      </c>
      <c r="E209">
        <v>189</v>
      </c>
      <c r="F209" t="str">
        <f t="shared" si="8"/>
        <v>Husein Augar-India</v>
      </c>
      <c r="G209">
        <f t="shared" si="9"/>
        <v>39424</v>
      </c>
    </row>
    <row r="210" spans="1:7" x14ac:dyDescent="0.3">
      <c r="A210" t="s">
        <v>7</v>
      </c>
      <c r="B210" t="s">
        <v>38</v>
      </c>
      <c r="C210" t="s">
        <v>18</v>
      </c>
      <c r="D210">
        <v>1778</v>
      </c>
      <c r="E210">
        <v>270</v>
      </c>
      <c r="F210" t="str">
        <f t="shared" si="8"/>
        <v>Ches Bonnell-Australia</v>
      </c>
      <c r="G210">
        <f t="shared" si="9"/>
        <v>18865</v>
      </c>
    </row>
    <row r="211" spans="1:7" x14ac:dyDescent="0.3">
      <c r="A211" t="s">
        <v>6</v>
      </c>
      <c r="B211" t="s">
        <v>39</v>
      </c>
      <c r="C211" t="s">
        <v>30</v>
      </c>
      <c r="D211">
        <v>1638</v>
      </c>
      <c r="E211">
        <v>63</v>
      </c>
      <c r="F211" t="str">
        <f t="shared" si="8"/>
        <v>Curtice Advani-UK</v>
      </c>
      <c r="G211">
        <f t="shared" si="9"/>
        <v>15827</v>
      </c>
    </row>
    <row r="212" spans="1:7" x14ac:dyDescent="0.3">
      <c r="A212" t="s">
        <v>41</v>
      </c>
      <c r="B212" t="s">
        <v>38</v>
      </c>
      <c r="C212" t="s">
        <v>25</v>
      </c>
      <c r="D212">
        <v>154</v>
      </c>
      <c r="E212">
        <v>21</v>
      </c>
      <c r="F212" t="str">
        <f t="shared" si="8"/>
        <v>Carla Molina-Australia</v>
      </c>
      <c r="G212">
        <f t="shared" si="9"/>
        <v>6069</v>
      </c>
    </row>
    <row r="213" spans="1:7" x14ac:dyDescent="0.3">
      <c r="A213" t="s">
        <v>7</v>
      </c>
      <c r="B213" t="s">
        <v>37</v>
      </c>
      <c r="C213" t="s">
        <v>22</v>
      </c>
      <c r="D213">
        <v>9835</v>
      </c>
      <c r="E213">
        <v>207</v>
      </c>
      <c r="F213" t="str">
        <f t="shared" si="8"/>
        <v>Ches Bonnell-New Zealand</v>
      </c>
      <c r="G213">
        <f t="shared" si="9"/>
        <v>43568</v>
      </c>
    </row>
    <row r="214" spans="1:7" x14ac:dyDescent="0.3">
      <c r="A214" t="s">
        <v>9</v>
      </c>
      <c r="B214" t="s">
        <v>37</v>
      </c>
      <c r="C214" t="s">
        <v>20</v>
      </c>
      <c r="D214">
        <v>7273</v>
      </c>
      <c r="E214">
        <v>96</v>
      </c>
      <c r="F214" t="str">
        <f t="shared" si="8"/>
        <v>Husein Augar-New Zealand</v>
      </c>
      <c r="G214">
        <f t="shared" si="9"/>
        <v>21434</v>
      </c>
    </row>
    <row r="215" spans="1:7" x14ac:dyDescent="0.3">
      <c r="A215" t="s">
        <v>5</v>
      </c>
      <c r="B215" t="s">
        <v>39</v>
      </c>
      <c r="C215" t="s">
        <v>22</v>
      </c>
      <c r="D215">
        <v>6909</v>
      </c>
      <c r="E215">
        <v>81</v>
      </c>
      <c r="F215" t="str">
        <f t="shared" si="8"/>
        <v>Gigi Bohling-UK</v>
      </c>
      <c r="G215">
        <f t="shared" si="9"/>
        <v>16548</v>
      </c>
    </row>
    <row r="216" spans="1:7" x14ac:dyDescent="0.3">
      <c r="A216" t="s">
        <v>9</v>
      </c>
      <c r="B216" t="s">
        <v>39</v>
      </c>
      <c r="C216" t="s">
        <v>24</v>
      </c>
      <c r="D216">
        <v>3920</v>
      </c>
      <c r="E216">
        <v>306</v>
      </c>
      <c r="F216" t="str">
        <f t="shared" si="8"/>
        <v>Husein Augar-UK</v>
      </c>
      <c r="G216">
        <f t="shared" si="9"/>
        <v>9751</v>
      </c>
    </row>
    <row r="217" spans="1:7" x14ac:dyDescent="0.3">
      <c r="A217" t="s">
        <v>10</v>
      </c>
      <c r="B217" t="s">
        <v>39</v>
      </c>
      <c r="C217" t="s">
        <v>21</v>
      </c>
      <c r="D217">
        <v>4858</v>
      </c>
      <c r="E217">
        <v>279</v>
      </c>
      <c r="F217" t="str">
        <f t="shared" si="8"/>
        <v>Oby Sorrel-UK</v>
      </c>
      <c r="G217">
        <f t="shared" si="9"/>
        <v>17808</v>
      </c>
    </row>
    <row r="218" spans="1:7" x14ac:dyDescent="0.3">
      <c r="A218" t="s">
        <v>2</v>
      </c>
      <c r="B218" t="s">
        <v>38</v>
      </c>
      <c r="C218" t="s">
        <v>4</v>
      </c>
      <c r="D218">
        <v>3549</v>
      </c>
      <c r="E218">
        <v>3</v>
      </c>
      <c r="F218" t="str">
        <f t="shared" si="8"/>
        <v>Barr Faughny-Australia</v>
      </c>
      <c r="G218">
        <f t="shared" si="9"/>
        <v>18928</v>
      </c>
    </row>
    <row r="219" spans="1:7" x14ac:dyDescent="0.3">
      <c r="A219" t="s">
        <v>7</v>
      </c>
      <c r="B219" t="s">
        <v>39</v>
      </c>
      <c r="C219" t="s">
        <v>27</v>
      </c>
      <c r="D219">
        <v>966</v>
      </c>
      <c r="E219">
        <v>198</v>
      </c>
      <c r="F219" t="str">
        <f t="shared" si="8"/>
        <v>Ches Bonnell-UK</v>
      </c>
      <c r="G219">
        <f t="shared" si="9"/>
        <v>5404</v>
      </c>
    </row>
    <row r="220" spans="1:7" x14ac:dyDescent="0.3">
      <c r="A220" t="s">
        <v>5</v>
      </c>
      <c r="B220" t="s">
        <v>39</v>
      </c>
      <c r="C220" t="s">
        <v>18</v>
      </c>
      <c r="D220">
        <v>385</v>
      </c>
      <c r="E220">
        <v>249</v>
      </c>
      <c r="F220" t="str">
        <f t="shared" si="8"/>
        <v>Gigi Bohling-UK</v>
      </c>
      <c r="G220">
        <f t="shared" si="9"/>
        <v>16548</v>
      </c>
    </row>
    <row r="221" spans="1:7" x14ac:dyDescent="0.3">
      <c r="A221" t="s">
        <v>6</v>
      </c>
      <c r="B221" t="s">
        <v>34</v>
      </c>
      <c r="C221" t="s">
        <v>16</v>
      </c>
      <c r="D221">
        <v>2219</v>
      </c>
      <c r="E221">
        <v>75</v>
      </c>
      <c r="F221" t="str">
        <f t="shared" si="8"/>
        <v>Curtice Advani-India</v>
      </c>
      <c r="G221">
        <f t="shared" si="9"/>
        <v>33670</v>
      </c>
    </row>
    <row r="222" spans="1:7" x14ac:dyDescent="0.3">
      <c r="A222" t="s">
        <v>9</v>
      </c>
      <c r="B222" t="s">
        <v>36</v>
      </c>
      <c r="C222" t="s">
        <v>32</v>
      </c>
      <c r="D222">
        <v>2954</v>
      </c>
      <c r="E222">
        <v>189</v>
      </c>
      <c r="F222" t="str">
        <f t="shared" si="8"/>
        <v>Husein Augar-Canada</v>
      </c>
      <c r="G222">
        <f t="shared" si="9"/>
        <v>25669</v>
      </c>
    </row>
    <row r="223" spans="1:7" x14ac:dyDescent="0.3">
      <c r="A223" t="s">
        <v>7</v>
      </c>
      <c r="B223" t="s">
        <v>36</v>
      </c>
      <c r="C223" t="s">
        <v>32</v>
      </c>
      <c r="D223">
        <v>280</v>
      </c>
      <c r="E223">
        <v>87</v>
      </c>
      <c r="F223" t="str">
        <f t="shared" si="8"/>
        <v>Ches Bonnell-Canada</v>
      </c>
      <c r="G223">
        <f t="shared" si="9"/>
        <v>21931</v>
      </c>
    </row>
    <row r="224" spans="1:7" x14ac:dyDescent="0.3">
      <c r="A224" t="s">
        <v>41</v>
      </c>
      <c r="B224" t="s">
        <v>36</v>
      </c>
      <c r="C224" t="s">
        <v>30</v>
      </c>
      <c r="D224">
        <v>6118</v>
      </c>
      <c r="E224">
        <v>174</v>
      </c>
      <c r="F224" t="str">
        <f t="shared" si="8"/>
        <v>Carla Molina-Canada</v>
      </c>
      <c r="G224">
        <f t="shared" si="9"/>
        <v>39242</v>
      </c>
    </row>
    <row r="225" spans="1:7" x14ac:dyDescent="0.3">
      <c r="A225" t="s">
        <v>2</v>
      </c>
      <c r="B225" t="s">
        <v>39</v>
      </c>
      <c r="C225" t="s">
        <v>15</v>
      </c>
      <c r="D225">
        <v>4802</v>
      </c>
      <c r="E225">
        <v>36</v>
      </c>
      <c r="F225" t="str">
        <f t="shared" si="8"/>
        <v>Barr Faughny-UK</v>
      </c>
      <c r="G225">
        <f t="shared" si="9"/>
        <v>45752</v>
      </c>
    </row>
    <row r="226" spans="1:7" x14ac:dyDescent="0.3">
      <c r="A226" t="s">
        <v>9</v>
      </c>
      <c r="B226" t="s">
        <v>38</v>
      </c>
      <c r="C226" t="s">
        <v>24</v>
      </c>
      <c r="D226">
        <v>4137</v>
      </c>
      <c r="E226">
        <v>60</v>
      </c>
      <c r="F226" t="str">
        <f t="shared" si="8"/>
        <v>Husein Augar-Australia</v>
      </c>
      <c r="G226">
        <f t="shared" si="9"/>
        <v>24983</v>
      </c>
    </row>
    <row r="227" spans="1:7" x14ac:dyDescent="0.3">
      <c r="A227" t="s">
        <v>41</v>
      </c>
      <c r="B227" t="s">
        <v>35</v>
      </c>
      <c r="C227" t="s">
        <v>19</v>
      </c>
      <c r="D227">
        <v>609</v>
      </c>
      <c r="E227">
        <v>99</v>
      </c>
      <c r="F227" t="str">
        <f t="shared" si="8"/>
        <v>Carla Molina-USA</v>
      </c>
      <c r="G227">
        <f t="shared" si="9"/>
        <v>15785</v>
      </c>
    </row>
    <row r="228" spans="1:7" x14ac:dyDescent="0.3">
      <c r="A228" t="s">
        <v>9</v>
      </c>
      <c r="B228" t="s">
        <v>36</v>
      </c>
      <c r="C228" t="s">
        <v>30</v>
      </c>
      <c r="D228">
        <v>9051</v>
      </c>
      <c r="E228">
        <v>57</v>
      </c>
      <c r="F228" t="str">
        <f t="shared" si="8"/>
        <v>Husein Augar-Canada</v>
      </c>
      <c r="G228">
        <f t="shared" si="9"/>
        <v>25669</v>
      </c>
    </row>
    <row r="229" spans="1:7" x14ac:dyDescent="0.3">
      <c r="A229" t="s">
        <v>9</v>
      </c>
      <c r="B229" t="s">
        <v>37</v>
      </c>
      <c r="C229" t="s">
        <v>28</v>
      </c>
      <c r="D229">
        <v>2919</v>
      </c>
      <c r="E229">
        <v>45</v>
      </c>
      <c r="F229" t="str">
        <f t="shared" si="8"/>
        <v>Husein Augar-New Zealand</v>
      </c>
      <c r="G229">
        <f t="shared" si="9"/>
        <v>21434</v>
      </c>
    </row>
    <row r="230" spans="1:7" x14ac:dyDescent="0.3">
      <c r="A230" t="s">
        <v>41</v>
      </c>
      <c r="B230" t="s">
        <v>38</v>
      </c>
      <c r="C230" t="s">
        <v>22</v>
      </c>
      <c r="D230">
        <v>5915</v>
      </c>
      <c r="E230">
        <v>3</v>
      </c>
      <c r="F230" t="str">
        <f t="shared" si="8"/>
        <v>Carla Molina-Australia</v>
      </c>
      <c r="G230">
        <f t="shared" si="9"/>
        <v>6069</v>
      </c>
    </row>
    <row r="231" spans="1:7" x14ac:dyDescent="0.3">
      <c r="A231" t="s">
        <v>10</v>
      </c>
      <c r="B231" t="s">
        <v>35</v>
      </c>
      <c r="C231" t="s">
        <v>20</v>
      </c>
      <c r="D231">
        <v>1974</v>
      </c>
      <c r="E231">
        <v>195</v>
      </c>
      <c r="F231" t="str">
        <f t="shared" si="8"/>
        <v>Oby Sorrel-USA</v>
      </c>
      <c r="G231">
        <f t="shared" si="9"/>
        <v>12383</v>
      </c>
    </row>
    <row r="232" spans="1:7" x14ac:dyDescent="0.3">
      <c r="A232" t="s">
        <v>5</v>
      </c>
      <c r="B232" t="s">
        <v>37</v>
      </c>
      <c r="C232" t="s">
        <v>25</v>
      </c>
      <c r="D232">
        <v>8813</v>
      </c>
      <c r="E232">
        <v>21</v>
      </c>
      <c r="F232" t="str">
        <f t="shared" si="8"/>
        <v>Gigi Bohling-New Zealand</v>
      </c>
      <c r="G232">
        <f t="shared" si="9"/>
        <v>14504</v>
      </c>
    </row>
    <row r="233" spans="1:7" x14ac:dyDescent="0.3">
      <c r="A233" t="s">
        <v>5</v>
      </c>
      <c r="B233" t="s">
        <v>36</v>
      </c>
      <c r="C233" t="s">
        <v>18</v>
      </c>
      <c r="D233">
        <v>6111</v>
      </c>
      <c r="E233">
        <v>3</v>
      </c>
      <c r="F233" t="str">
        <f t="shared" si="8"/>
        <v>Gigi Bohling-Canada</v>
      </c>
      <c r="G233">
        <f t="shared" si="9"/>
        <v>39620</v>
      </c>
    </row>
    <row r="234" spans="1:7" x14ac:dyDescent="0.3">
      <c r="A234" t="s">
        <v>8</v>
      </c>
      <c r="B234" t="s">
        <v>34</v>
      </c>
      <c r="C234" t="s">
        <v>31</v>
      </c>
      <c r="D234">
        <v>3507</v>
      </c>
      <c r="E234">
        <v>288</v>
      </c>
      <c r="F234" t="str">
        <f t="shared" si="8"/>
        <v>Brien Boise-India</v>
      </c>
      <c r="G234">
        <f t="shared" si="9"/>
        <v>5516</v>
      </c>
    </row>
    <row r="235" spans="1:7" x14ac:dyDescent="0.3">
      <c r="A235" t="s">
        <v>6</v>
      </c>
      <c r="B235" t="s">
        <v>36</v>
      </c>
      <c r="C235" t="s">
        <v>13</v>
      </c>
      <c r="D235">
        <v>4319</v>
      </c>
      <c r="E235">
        <v>30</v>
      </c>
      <c r="F235" t="str">
        <f t="shared" si="8"/>
        <v>Curtice Advani-Canada</v>
      </c>
      <c r="G235">
        <f t="shared" si="9"/>
        <v>27377</v>
      </c>
    </row>
    <row r="236" spans="1:7" x14ac:dyDescent="0.3">
      <c r="A236" t="s">
        <v>40</v>
      </c>
      <c r="B236" t="s">
        <v>38</v>
      </c>
      <c r="C236" t="s">
        <v>26</v>
      </c>
      <c r="D236">
        <v>609</v>
      </c>
      <c r="E236">
        <v>87</v>
      </c>
      <c r="F236" t="str">
        <f t="shared" si="8"/>
        <v>Ram Mahesh-Australia</v>
      </c>
      <c r="G236">
        <f t="shared" si="9"/>
        <v>20097</v>
      </c>
    </row>
    <row r="237" spans="1:7" x14ac:dyDescent="0.3">
      <c r="A237" t="s">
        <v>40</v>
      </c>
      <c r="B237" t="s">
        <v>39</v>
      </c>
      <c r="C237" t="s">
        <v>27</v>
      </c>
      <c r="D237">
        <v>6370</v>
      </c>
      <c r="E237">
        <v>30</v>
      </c>
      <c r="F237" t="str">
        <f t="shared" si="8"/>
        <v>Ram Mahesh-UK</v>
      </c>
      <c r="G237">
        <f t="shared" si="9"/>
        <v>21063</v>
      </c>
    </row>
    <row r="238" spans="1:7" x14ac:dyDescent="0.3">
      <c r="A238" t="s">
        <v>5</v>
      </c>
      <c r="B238" t="s">
        <v>38</v>
      </c>
      <c r="C238" t="s">
        <v>19</v>
      </c>
      <c r="D238">
        <v>5474</v>
      </c>
      <c r="E238">
        <v>168</v>
      </c>
      <c r="F238" t="str">
        <f t="shared" si="8"/>
        <v>Gigi Bohling-Australia</v>
      </c>
      <c r="G238">
        <f t="shared" si="9"/>
        <v>25221</v>
      </c>
    </row>
    <row r="239" spans="1:7" x14ac:dyDescent="0.3">
      <c r="A239" t="s">
        <v>40</v>
      </c>
      <c r="B239" t="s">
        <v>36</v>
      </c>
      <c r="C239" t="s">
        <v>27</v>
      </c>
      <c r="D239">
        <v>3164</v>
      </c>
      <c r="E239">
        <v>306</v>
      </c>
      <c r="F239" t="str">
        <f t="shared" si="8"/>
        <v>Ram Mahesh-Canada</v>
      </c>
      <c r="G239">
        <f t="shared" si="9"/>
        <v>23016</v>
      </c>
    </row>
    <row r="240" spans="1:7" x14ac:dyDescent="0.3">
      <c r="A240" t="s">
        <v>10</v>
      </c>
      <c r="B240" t="s">
        <v>35</v>
      </c>
      <c r="C240" t="s">
        <v>18</v>
      </c>
      <c r="D240">
        <v>3808</v>
      </c>
      <c r="E240">
        <v>279</v>
      </c>
      <c r="F240" t="str">
        <f t="shared" si="8"/>
        <v>Oby Sorrel-USA</v>
      </c>
      <c r="G240">
        <f t="shared" si="9"/>
        <v>12383</v>
      </c>
    </row>
    <row r="241" spans="1:7" x14ac:dyDescent="0.3">
      <c r="A241" t="s">
        <v>3</v>
      </c>
      <c r="B241" t="s">
        <v>37</v>
      </c>
      <c r="C241" t="s">
        <v>28</v>
      </c>
      <c r="D241">
        <v>7308</v>
      </c>
      <c r="E241">
        <v>327</v>
      </c>
      <c r="F241" t="str">
        <f t="shared" si="8"/>
        <v>Gunar Cockshoot-New Zealand</v>
      </c>
      <c r="G241">
        <f t="shared" si="9"/>
        <v>16821</v>
      </c>
    </row>
    <row r="242" spans="1:7" x14ac:dyDescent="0.3">
      <c r="A242" t="s">
        <v>40</v>
      </c>
      <c r="B242" t="s">
        <v>37</v>
      </c>
      <c r="C242" t="s">
        <v>27</v>
      </c>
      <c r="D242">
        <v>6132</v>
      </c>
      <c r="E242">
        <v>93</v>
      </c>
      <c r="F242" t="str">
        <f t="shared" si="8"/>
        <v>Ram Mahesh-New Zealand</v>
      </c>
      <c r="G242">
        <f t="shared" si="9"/>
        <v>24451</v>
      </c>
    </row>
    <row r="243" spans="1:7" x14ac:dyDescent="0.3">
      <c r="A243" t="s">
        <v>10</v>
      </c>
      <c r="B243" t="s">
        <v>35</v>
      </c>
      <c r="C243" t="s">
        <v>21</v>
      </c>
      <c r="D243">
        <v>567</v>
      </c>
      <c r="E243">
        <v>228</v>
      </c>
      <c r="F243" t="str">
        <f t="shared" si="8"/>
        <v>Oby Sorrel-USA</v>
      </c>
      <c r="G243">
        <f t="shared" si="9"/>
        <v>12383</v>
      </c>
    </row>
    <row r="244" spans="1:7" x14ac:dyDescent="0.3">
      <c r="A244" t="s">
        <v>8</v>
      </c>
      <c r="B244" t="s">
        <v>39</v>
      </c>
      <c r="C244" t="s">
        <v>18</v>
      </c>
      <c r="D244">
        <v>9660</v>
      </c>
      <c r="E244">
        <v>27</v>
      </c>
      <c r="F244" t="str">
        <f t="shared" si="8"/>
        <v>Brien Boise-UK</v>
      </c>
      <c r="G244">
        <f t="shared" si="9"/>
        <v>27132</v>
      </c>
    </row>
    <row r="245" spans="1:7" x14ac:dyDescent="0.3">
      <c r="A245" t="s">
        <v>9</v>
      </c>
      <c r="B245" t="s">
        <v>38</v>
      </c>
      <c r="C245" t="s">
        <v>26</v>
      </c>
      <c r="D245">
        <v>2436</v>
      </c>
      <c r="E245">
        <v>99</v>
      </c>
      <c r="F245" t="str">
        <f t="shared" si="8"/>
        <v>Husein Augar-Australia</v>
      </c>
      <c r="G245">
        <f t="shared" si="9"/>
        <v>24983</v>
      </c>
    </row>
    <row r="246" spans="1:7" x14ac:dyDescent="0.3">
      <c r="A246" t="s">
        <v>9</v>
      </c>
      <c r="B246" t="s">
        <v>38</v>
      </c>
      <c r="C246" t="s">
        <v>33</v>
      </c>
      <c r="D246">
        <v>9506</v>
      </c>
      <c r="E246">
        <v>87</v>
      </c>
      <c r="F246" t="str">
        <f t="shared" si="8"/>
        <v>Husein Augar-Australia</v>
      </c>
      <c r="G246">
        <f t="shared" si="9"/>
        <v>24983</v>
      </c>
    </row>
    <row r="247" spans="1:7" x14ac:dyDescent="0.3">
      <c r="A247" t="s">
        <v>10</v>
      </c>
      <c r="B247" t="s">
        <v>37</v>
      </c>
      <c r="C247" t="s">
        <v>21</v>
      </c>
      <c r="D247">
        <v>245</v>
      </c>
      <c r="E247">
        <v>288</v>
      </c>
      <c r="F247" t="str">
        <f t="shared" si="8"/>
        <v>Oby Sorrel-New Zealand</v>
      </c>
      <c r="G247">
        <f t="shared" si="9"/>
        <v>7987</v>
      </c>
    </row>
    <row r="248" spans="1:7" x14ac:dyDescent="0.3">
      <c r="A248" t="s">
        <v>10</v>
      </c>
      <c r="B248" t="s">
        <v>35</v>
      </c>
      <c r="C248" t="s">
        <v>15</v>
      </c>
      <c r="D248">
        <v>2562</v>
      </c>
      <c r="E248">
        <v>6</v>
      </c>
      <c r="F248" t="str">
        <f t="shared" si="8"/>
        <v>Oby Sorrel-USA</v>
      </c>
      <c r="G248">
        <f t="shared" si="9"/>
        <v>12383</v>
      </c>
    </row>
    <row r="249" spans="1:7" x14ac:dyDescent="0.3">
      <c r="A249" t="s">
        <v>10</v>
      </c>
      <c r="B249" t="s">
        <v>34</v>
      </c>
      <c r="C249" t="s">
        <v>17</v>
      </c>
      <c r="D249">
        <v>700</v>
      </c>
      <c r="E249">
        <v>87</v>
      </c>
      <c r="F249" t="str">
        <f t="shared" si="8"/>
        <v>Oby Sorrel-India</v>
      </c>
      <c r="G249">
        <f t="shared" si="9"/>
        <v>16527</v>
      </c>
    </row>
    <row r="250" spans="1:7" x14ac:dyDescent="0.3">
      <c r="A250" t="s">
        <v>6</v>
      </c>
      <c r="B250" t="s">
        <v>34</v>
      </c>
      <c r="C250" t="s">
        <v>17</v>
      </c>
      <c r="D250">
        <v>3759</v>
      </c>
      <c r="E250">
        <v>150</v>
      </c>
      <c r="F250" t="str">
        <f t="shared" si="8"/>
        <v>Curtice Advani-India</v>
      </c>
      <c r="G250">
        <f t="shared" si="9"/>
        <v>33670</v>
      </c>
    </row>
    <row r="251" spans="1:7" x14ac:dyDescent="0.3">
      <c r="A251" t="s">
        <v>10</v>
      </c>
      <c r="B251" t="s">
        <v>35</v>
      </c>
      <c r="C251" t="s">
        <v>14</v>
      </c>
      <c r="D251">
        <v>3472</v>
      </c>
      <c r="E251">
        <v>96</v>
      </c>
      <c r="F251" t="str">
        <f t="shared" si="8"/>
        <v>Oby Sorrel-USA</v>
      </c>
      <c r="G251">
        <f t="shared" si="9"/>
        <v>12383</v>
      </c>
    </row>
    <row r="252" spans="1:7" x14ac:dyDescent="0.3">
      <c r="A252" t="s">
        <v>9</v>
      </c>
      <c r="B252" t="s">
        <v>35</v>
      </c>
      <c r="C252" t="s">
        <v>4</v>
      </c>
      <c r="D252">
        <v>959</v>
      </c>
      <c r="E252">
        <v>147</v>
      </c>
      <c r="F252" t="str">
        <f t="shared" si="8"/>
        <v>Husein Augar-USA</v>
      </c>
      <c r="G252">
        <f t="shared" si="9"/>
        <v>11319</v>
      </c>
    </row>
    <row r="253" spans="1:7" x14ac:dyDescent="0.3">
      <c r="A253" t="s">
        <v>10</v>
      </c>
      <c r="B253" t="s">
        <v>36</v>
      </c>
      <c r="C253" t="s">
        <v>13</v>
      </c>
      <c r="D253">
        <v>945</v>
      </c>
      <c r="E253">
        <v>75</v>
      </c>
      <c r="F253" t="str">
        <f t="shared" si="8"/>
        <v>Oby Sorrel-Canada</v>
      </c>
      <c r="G253">
        <f t="shared" si="9"/>
        <v>13797</v>
      </c>
    </row>
    <row r="254" spans="1:7" x14ac:dyDescent="0.3">
      <c r="A254" t="s">
        <v>40</v>
      </c>
      <c r="B254" t="s">
        <v>38</v>
      </c>
      <c r="C254" t="s">
        <v>31</v>
      </c>
      <c r="D254">
        <v>1988</v>
      </c>
      <c r="E254">
        <v>39</v>
      </c>
      <c r="F254" t="str">
        <f t="shared" si="8"/>
        <v>Ram Mahesh-Australia</v>
      </c>
      <c r="G254">
        <f t="shared" si="9"/>
        <v>20097</v>
      </c>
    </row>
    <row r="255" spans="1:7" x14ac:dyDescent="0.3">
      <c r="A255" t="s">
        <v>6</v>
      </c>
      <c r="B255" t="s">
        <v>34</v>
      </c>
      <c r="C255" t="s">
        <v>32</v>
      </c>
      <c r="D255">
        <v>6734</v>
      </c>
      <c r="E255">
        <v>123</v>
      </c>
      <c r="F255" t="str">
        <f t="shared" si="8"/>
        <v>Curtice Advani-India</v>
      </c>
      <c r="G255">
        <f t="shared" si="9"/>
        <v>33670</v>
      </c>
    </row>
    <row r="256" spans="1:7" x14ac:dyDescent="0.3">
      <c r="A256" t="s">
        <v>40</v>
      </c>
      <c r="B256" t="s">
        <v>36</v>
      </c>
      <c r="C256" t="s">
        <v>4</v>
      </c>
      <c r="D256">
        <v>217</v>
      </c>
      <c r="E256">
        <v>36</v>
      </c>
      <c r="F256" t="str">
        <f t="shared" si="8"/>
        <v>Ram Mahesh-Canada</v>
      </c>
      <c r="G256">
        <f t="shared" si="9"/>
        <v>23016</v>
      </c>
    </row>
    <row r="257" spans="1:7" x14ac:dyDescent="0.3">
      <c r="A257" t="s">
        <v>5</v>
      </c>
      <c r="B257" t="s">
        <v>34</v>
      </c>
      <c r="C257" t="s">
        <v>22</v>
      </c>
      <c r="D257">
        <v>6279</v>
      </c>
      <c r="E257">
        <v>237</v>
      </c>
      <c r="F257" t="str">
        <f t="shared" si="8"/>
        <v>Gigi Bohling-India</v>
      </c>
      <c r="G257">
        <f t="shared" si="9"/>
        <v>41559</v>
      </c>
    </row>
    <row r="258" spans="1:7" x14ac:dyDescent="0.3">
      <c r="A258" t="s">
        <v>40</v>
      </c>
      <c r="B258" t="s">
        <v>36</v>
      </c>
      <c r="C258" t="s">
        <v>13</v>
      </c>
      <c r="D258">
        <v>4424</v>
      </c>
      <c r="E258">
        <v>201</v>
      </c>
      <c r="F258" t="str">
        <f t="shared" ref="F258:F293" si="10">A258 &amp; "-" &amp; B258</f>
        <v>Ram Mahesh-Canada</v>
      </c>
      <c r="G258">
        <f t="shared" ref="G258:G293" si="11">SUMIFS($D$2:$D$301, $A$2:$A$301, A258, $B$2:$B$301, B258)</f>
        <v>23016</v>
      </c>
    </row>
    <row r="259" spans="1:7" x14ac:dyDescent="0.3">
      <c r="A259" t="s">
        <v>2</v>
      </c>
      <c r="B259" t="s">
        <v>36</v>
      </c>
      <c r="C259" t="s">
        <v>17</v>
      </c>
      <c r="D259">
        <v>189</v>
      </c>
      <c r="E259">
        <v>48</v>
      </c>
      <c r="F259" t="str">
        <f t="shared" si="10"/>
        <v>Barr Faughny-Canada</v>
      </c>
      <c r="G259">
        <f t="shared" si="11"/>
        <v>23709</v>
      </c>
    </row>
    <row r="260" spans="1:7" x14ac:dyDescent="0.3">
      <c r="A260" t="s">
        <v>9</v>
      </c>
      <c r="B260" t="s">
        <v>35</v>
      </c>
      <c r="C260" t="s">
        <v>26</v>
      </c>
      <c r="D260">
        <v>98</v>
      </c>
      <c r="E260">
        <v>159</v>
      </c>
      <c r="F260" t="str">
        <f t="shared" si="10"/>
        <v>Husein Augar-USA</v>
      </c>
      <c r="G260">
        <f t="shared" si="11"/>
        <v>11319</v>
      </c>
    </row>
    <row r="261" spans="1:7" x14ac:dyDescent="0.3">
      <c r="A261" t="s">
        <v>8</v>
      </c>
      <c r="B261" t="s">
        <v>37</v>
      </c>
      <c r="C261" t="s">
        <v>21</v>
      </c>
      <c r="D261">
        <v>434</v>
      </c>
      <c r="E261">
        <v>87</v>
      </c>
      <c r="F261" t="str">
        <f t="shared" si="10"/>
        <v>Brien Boise-New Zealand</v>
      </c>
      <c r="G261">
        <f t="shared" si="11"/>
        <v>20125</v>
      </c>
    </row>
    <row r="262" spans="1:7" x14ac:dyDescent="0.3">
      <c r="A262" t="s">
        <v>7</v>
      </c>
      <c r="B262" t="s">
        <v>38</v>
      </c>
      <c r="C262" t="s">
        <v>30</v>
      </c>
      <c r="D262">
        <v>10129</v>
      </c>
      <c r="E262">
        <v>312</v>
      </c>
      <c r="F262" t="str">
        <f t="shared" si="10"/>
        <v>Ches Bonnell-Australia</v>
      </c>
      <c r="G262">
        <f t="shared" si="11"/>
        <v>18865</v>
      </c>
    </row>
    <row r="263" spans="1:7" x14ac:dyDescent="0.3">
      <c r="A263" t="s">
        <v>3</v>
      </c>
      <c r="B263" t="s">
        <v>39</v>
      </c>
      <c r="C263" t="s">
        <v>28</v>
      </c>
      <c r="D263">
        <v>1652</v>
      </c>
      <c r="E263">
        <v>102</v>
      </c>
      <c r="F263" t="str">
        <f t="shared" si="10"/>
        <v>Gunar Cockshoot-UK</v>
      </c>
      <c r="G263">
        <f t="shared" si="11"/>
        <v>10269</v>
      </c>
    </row>
    <row r="264" spans="1:7" x14ac:dyDescent="0.3">
      <c r="A264" t="s">
        <v>8</v>
      </c>
      <c r="B264" t="s">
        <v>38</v>
      </c>
      <c r="C264" t="s">
        <v>21</v>
      </c>
      <c r="D264">
        <v>6433</v>
      </c>
      <c r="E264">
        <v>78</v>
      </c>
      <c r="F264" t="str">
        <f t="shared" si="10"/>
        <v>Brien Boise-Australia</v>
      </c>
      <c r="G264">
        <f t="shared" si="11"/>
        <v>15141</v>
      </c>
    </row>
    <row r="265" spans="1:7" x14ac:dyDescent="0.3">
      <c r="A265" t="s">
        <v>3</v>
      </c>
      <c r="B265" t="s">
        <v>34</v>
      </c>
      <c r="C265" t="s">
        <v>23</v>
      </c>
      <c r="D265">
        <v>2212</v>
      </c>
      <c r="E265">
        <v>117</v>
      </c>
      <c r="F265" t="str">
        <f t="shared" si="10"/>
        <v>Gunar Cockshoot-India</v>
      </c>
      <c r="G265">
        <f t="shared" si="11"/>
        <v>35847</v>
      </c>
    </row>
    <row r="266" spans="1:7" x14ac:dyDescent="0.3">
      <c r="A266" t="s">
        <v>9</v>
      </c>
      <c r="B266" t="s">
        <v>35</v>
      </c>
      <c r="C266" t="s">
        <v>15</v>
      </c>
      <c r="D266">
        <v>7833</v>
      </c>
      <c r="E266">
        <v>243</v>
      </c>
      <c r="F266" t="str">
        <f t="shared" si="10"/>
        <v>Husein Augar-USA</v>
      </c>
      <c r="G266">
        <f t="shared" si="11"/>
        <v>11319</v>
      </c>
    </row>
    <row r="267" spans="1:7" x14ac:dyDescent="0.3">
      <c r="A267" t="s">
        <v>9</v>
      </c>
      <c r="B267" t="s">
        <v>35</v>
      </c>
      <c r="C267" t="s">
        <v>27</v>
      </c>
      <c r="D267">
        <v>2429</v>
      </c>
      <c r="E267">
        <v>144</v>
      </c>
      <c r="F267" t="str">
        <f t="shared" si="10"/>
        <v>Husein Augar-USA</v>
      </c>
      <c r="G267">
        <f t="shared" si="11"/>
        <v>11319</v>
      </c>
    </row>
    <row r="268" spans="1:7" x14ac:dyDescent="0.3">
      <c r="A268" t="s">
        <v>7</v>
      </c>
      <c r="B268" t="s">
        <v>34</v>
      </c>
      <c r="C268" t="s">
        <v>15</v>
      </c>
      <c r="D268">
        <v>3829</v>
      </c>
      <c r="E268">
        <v>24</v>
      </c>
      <c r="F268" t="str">
        <f t="shared" si="10"/>
        <v>Ches Bonnell-India</v>
      </c>
      <c r="G268">
        <f t="shared" si="11"/>
        <v>31661</v>
      </c>
    </row>
    <row r="269" spans="1:7" x14ac:dyDescent="0.3">
      <c r="A269" t="s">
        <v>40</v>
      </c>
      <c r="B269" t="s">
        <v>39</v>
      </c>
      <c r="C269" t="s">
        <v>15</v>
      </c>
      <c r="D269">
        <v>5775</v>
      </c>
      <c r="E269">
        <v>42</v>
      </c>
      <c r="F269" t="str">
        <f t="shared" si="10"/>
        <v>Ram Mahesh-UK</v>
      </c>
      <c r="G269">
        <f t="shared" si="11"/>
        <v>21063</v>
      </c>
    </row>
    <row r="270" spans="1:7" x14ac:dyDescent="0.3">
      <c r="A270" t="s">
        <v>6</v>
      </c>
      <c r="B270" t="s">
        <v>35</v>
      </c>
      <c r="C270" t="s">
        <v>27</v>
      </c>
      <c r="D270">
        <v>3864</v>
      </c>
      <c r="E270">
        <v>177</v>
      </c>
      <c r="F270" t="str">
        <f t="shared" si="10"/>
        <v>Curtice Advani-USA</v>
      </c>
      <c r="G270">
        <f t="shared" si="11"/>
        <v>11018</v>
      </c>
    </row>
    <row r="271" spans="1:7" x14ac:dyDescent="0.3">
      <c r="A271" t="s">
        <v>8</v>
      </c>
      <c r="B271" t="s">
        <v>36</v>
      </c>
      <c r="C271" t="s">
        <v>23</v>
      </c>
      <c r="D271">
        <v>5019</v>
      </c>
      <c r="E271">
        <v>150</v>
      </c>
      <c r="F271" t="str">
        <f t="shared" si="10"/>
        <v>Brien Boise-Canada</v>
      </c>
      <c r="G271">
        <f t="shared" si="11"/>
        <v>5019</v>
      </c>
    </row>
    <row r="272" spans="1:7" x14ac:dyDescent="0.3">
      <c r="A272" t="s">
        <v>2</v>
      </c>
      <c r="B272" t="s">
        <v>37</v>
      </c>
      <c r="C272" t="s">
        <v>15</v>
      </c>
      <c r="D272">
        <v>2863</v>
      </c>
      <c r="E272">
        <v>42</v>
      </c>
      <c r="F272" t="str">
        <f t="shared" si="10"/>
        <v>Barr Faughny-New Zealand</v>
      </c>
      <c r="G272">
        <f t="shared" si="11"/>
        <v>25655</v>
      </c>
    </row>
    <row r="273" spans="1:7" x14ac:dyDescent="0.3">
      <c r="A273" t="s">
        <v>6</v>
      </c>
      <c r="B273" t="s">
        <v>35</v>
      </c>
      <c r="C273" t="s">
        <v>4</v>
      </c>
      <c r="D273">
        <v>1302</v>
      </c>
      <c r="E273">
        <v>402</v>
      </c>
      <c r="F273" t="str">
        <f t="shared" si="10"/>
        <v>Curtice Advani-USA</v>
      </c>
      <c r="G273">
        <f t="shared" si="11"/>
        <v>11018</v>
      </c>
    </row>
    <row r="274" spans="1:7" x14ac:dyDescent="0.3">
      <c r="A274" t="s">
        <v>6</v>
      </c>
      <c r="B274" t="s">
        <v>37</v>
      </c>
      <c r="C274" t="s">
        <v>26</v>
      </c>
      <c r="D274">
        <v>6818</v>
      </c>
      <c r="E274">
        <v>6</v>
      </c>
      <c r="F274" t="str">
        <f t="shared" si="10"/>
        <v>Curtice Advani-New Zealand</v>
      </c>
      <c r="G274">
        <f t="shared" si="11"/>
        <v>26985</v>
      </c>
    </row>
    <row r="275" spans="1:7" x14ac:dyDescent="0.3">
      <c r="A275" t="s">
        <v>6</v>
      </c>
      <c r="B275" t="s">
        <v>35</v>
      </c>
      <c r="C275" t="s">
        <v>20</v>
      </c>
      <c r="D275">
        <v>1071</v>
      </c>
      <c r="E275">
        <v>270</v>
      </c>
      <c r="F275" t="str">
        <f t="shared" si="10"/>
        <v>Curtice Advani-USA</v>
      </c>
      <c r="G275">
        <f t="shared" si="11"/>
        <v>11018</v>
      </c>
    </row>
    <row r="276" spans="1:7" x14ac:dyDescent="0.3">
      <c r="A276" t="s">
        <v>3</v>
      </c>
      <c r="B276" t="s">
        <v>34</v>
      </c>
      <c r="C276" t="s">
        <v>17</v>
      </c>
      <c r="D276">
        <v>2919</v>
      </c>
      <c r="E276">
        <v>93</v>
      </c>
      <c r="F276" t="str">
        <f t="shared" si="10"/>
        <v>Gunar Cockshoot-India</v>
      </c>
      <c r="G276">
        <f t="shared" si="11"/>
        <v>35847</v>
      </c>
    </row>
    <row r="277" spans="1:7" x14ac:dyDescent="0.3">
      <c r="A277" t="s">
        <v>2</v>
      </c>
      <c r="B277" t="s">
        <v>36</v>
      </c>
      <c r="C277" t="s">
        <v>31</v>
      </c>
      <c r="D277">
        <v>3094</v>
      </c>
      <c r="E277">
        <v>246</v>
      </c>
      <c r="F277" t="str">
        <f t="shared" si="10"/>
        <v>Barr Faughny-Canada</v>
      </c>
      <c r="G277">
        <f t="shared" si="11"/>
        <v>23709</v>
      </c>
    </row>
    <row r="278" spans="1:7" x14ac:dyDescent="0.3">
      <c r="A278" t="s">
        <v>6</v>
      </c>
      <c r="B278" t="s">
        <v>39</v>
      </c>
      <c r="C278" t="s">
        <v>24</v>
      </c>
      <c r="D278">
        <v>2989</v>
      </c>
      <c r="E278">
        <v>3</v>
      </c>
      <c r="F278" t="str">
        <f t="shared" si="10"/>
        <v>Curtice Advani-UK</v>
      </c>
      <c r="G278">
        <f t="shared" si="11"/>
        <v>15827</v>
      </c>
    </row>
    <row r="279" spans="1:7" x14ac:dyDescent="0.3">
      <c r="A279" t="s">
        <v>8</v>
      </c>
      <c r="B279" t="s">
        <v>38</v>
      </c>
      <c r="C279" t="s">
        <v>27</v>
      </c>
      <c r="D279">
        <v>2268</v>
      </c>
      <c r="E279">
        <v>63</v>
      </c>
      <c r="F279" t="str">
        <f t="shared" si="10"/>
        <v>Brien Boise-Australia</v>
      </c>
      <c r="G279">
        <f t="shared" si="11"/>
        <v>15141</v>
      </c>
    </row>
    <row r="280" spans="1:7" x14ac:dyDescent="0.3">
      <c r="A280" t="s">
        <v>6</v>
      </c>
      <c r="B280" t="s">
        <v>35</v>
      </c>
      <c r="C280" t="s">
        <v>30</v>
      </c>
      <c r="D280">
        <v>4781</v>
      </c>
      <c r="E280">
        <v>123</v>
      </c>
      <c r="F280" t="str">
        <f t="shared" si="10"/>
        <v>Curtice Advani-USA</v>
      </c>
      <c r="G280">
        <f t="shared" si="11"/>
        <v>11018</v>
      </c>
    </row>
    <row r="281" spans="1:7" x14ac:dyDescent="0.3">
      <c r="A281" t="s">
        <v>2</v>
      </c>
      <c r="B281" t="s">
        <v>34</v>
      </c>
      <c r="C281" t="s">
        <v>19</v>
      </c>
      <c r="D281">
        <v>7511</v>
      </c>
      <c r="E281">
        <v>120</v>
      </c>
      <c r="F281" t="str">
        <f t="shared" si="10"/>
        <v>Barr Faughny-India</v>
      </c>
      <c r="G281">
        <f t="shared" si="11"/>
        <v>7763</v>
      </c>
    </row>
    <row r="282" spans="1:7" x14ac:dyDescent="0.3">
      <c r="A282" t="s">
        <v>2</v>
      </c>
      <c r="B282" t="s">
        <v>38</v>
      </c>
      <c r="C282" t="s">
        <v>31</v>
      </c>
      <c r="D282">
        <v>4326</v>
      </c>
      <c r="E282">
        <v>348</v>
      </c>
      <c r="F282" t="str">
        <f t="shared" si="10"/>
        <v>Barr Faughny-Australia</v>
      </c>
      <c r="G282">
        <f t="shared" si="11"/>
        <v>18928</v>
      </c>
    </row>
    <row r="283" spans="1:7" x14ac:dyDescent="0.3">
      <c r="A283" t="s">
        <v>41</v>
      </c>
      <c r="B283" t="s">
        <v>34</v>
      </c>
      <c r="C283" t="s">
        <v>23</v>
      </c>
      <c r="D283">
        <v>4935</v>
      </c>
      <c r="E283">
        <v>126</v>
      </c>
      <c r="F283" t="str">
        <f t="shared" si="10"/>
        <v>Carla Molina-India</v>
      </c>
      <c r="G283">
        <f t="shared" si="11"/>
        <v>15855</v>
      </c>
    </row>
    <row r="284" spans="1:7" x14ac:dyDescent="0.3">
      <c r="A284" t="s">
        <v>2</v>
      </c>
      <c r="B284" t="s">
        <v>35</v>
      </c>
      <c r="C284" t="s">
        <v>19</v>
      </c>
      <c r="D284">
        <v>553</v>
      </c>
      <c r="E284">
        <v>15</v>
      </c>
      <c r="F284" t="str">
        <f t="shared" si="10"/>
        <v>Barr Faughny-USA</v>
      </c>
      <c r="G284">
        <f t="shared" si="11"/>
        <v>2142</v>
      </c>
    </row>
    <row r="285" spans="1:7" x14ac:dyDescent="0.3">
      <c r="A285" t="s">
        <v>5</v>
      </c>
      <c r="B285" t="s">
        <v>38</v>
      </c>
      <c r="C285" t="s">
        <v>25</v>
      </c>
      <c r="D285">
        <v>7483</v>
      </c>
      <c r="E285">
        <v>45</v>
      </c>
      <c r="F285" t="str">
        <f t="shared" si="10"/>
        <v>Gigi Bohling-Australia</v>
      </c>
      <c r="G285">
        <f t="shared" si="11"/>
        <v>25221</v>
      </c>
    </row>
    <row r="286" spans="1:7" x14ac:dyDescent="0.3">
      <c r="A286" t="s">
        <v>10</v>
      </c>
      <c r="B286" t="s">
        <v>38</v>
      </c>
      <c r="C286" t="s">
        <v>4</v>
      </c>
      <c r="D286">
        <v>6860</v>
      </c>
      <c r="E286">
        <v>126</v>
      </c>
      <c r="F286" t="str">
        <f t="shared" si="10"/>
        <v>Oby Sorrel-Australia</v>
      </c>
      <c r="G286">
        <f t="shared" si="11"/>
        <v>14714</v>
      </c>
    </row>
    <row r="287" spans="1:7" x14ac:dyDescent="0.3">
      <c r="A287" t="s">
        <v>40</v>
      </c>
      <c r="B287" t="s">
        <v>37</v>
      </c>
      <c r="C287" t="s">
        <v>29</v>
      </c>
      <c r="D287">
        <v>9002</v>
      </c>
      <c r="E287">
        <v>72</v>
      </c>
      <c r="F287" t="str">
        <f t="shared" si="10"/>
        <v>Ram Mahesh-New Zealand</v>
      </c>
      <c r="G287">
        <f t="shared" si="11"/>
        <v>24451</v>
      </c>
    </row>
    <row r="288" spans="1:7" x14ac:dyDescent="0.3">
      <c r="A288" t="s">
        <v>6</v>
      </c>
      <c r="B288" t="s">
        <v>36</v>
      </c>
      <c r="C288" t="s">
        <v>29</v>
      </c>
      <c r="D288">
        <v>1400</v>
      </c>
      <c r="E288">
        <v>135</v>
      </c>
      <c r="F288" t="str">
        <f t="shared" si="10"/>
        <v>Curtice Advani-Canada</v>
      </c>
      <c r="G288">
        <f t="shared" si="11"/>
        <v>27377</v>
      </c>
    </row>
    <row r="289" spans="1:7" x14ac:dyDescent="0.3">
      <c r="A289" t="s">
        <v>10</v>
      </c>
      <c r="B289" t="s">
        <v>34</v>
      </c>
      <c r="C289" t="s">
        <v>22</v>
      </c>
      <c r="D289">
        <v>4053</v>
      </c>
      <c r="E289">
        <v>24</v>
      </c>
      <c r="F289" t="str">
        <f t="shared" si="10"/>
        <v>Oby Sorrel-India</v>
      </c>
      <c r="G289">
        <f t="shared" si="11"/>
        <v>16527</v>
      </c>
    </row>
    <row r="290" spans="1:7" x14ac:dyDescent="0.3">
      <c r="A290" t="s">
        <v>7</v>
      </c>
      <c r="B290" t="s">
        <v>36</v>
      </c>
      <c r="C290" t="s">
        <v>31</v>
      </c>
      <c r="D290">
        <v>2149</v>
      </c>
      <c r="E290">
        <v>117</v>
      </c>
      <c r="F290" t="str">
        <f t="shared" si="10"/>
        <v>Ches Bonnell-Canada</v>
      </c>
      <c r="G290">
        <f t="shared" si="11"/>
        <v>21931</v>
      </c>
    </row>
    <row r="291" spans="1:7" x14ac:dyDescent="0.3">
      <c r="A291" t="s">
        <v>3</v>
      </c>
      <c r="B291" t="s">
        <v>39</v>
      </c>
      <c r="C291" t="s">
        <v>29</v>
      </c>
      <c r="D291">
        <v>3640</v>
      </c>
      <c r="E291">
        <v>51</v>
      </c>
      <c r="F291" t="str">
        <f t="shared" si="10"/>
        <v>Gunar Cockshoot-UK</v>
      </c>
      <c r="G291">
        <f t="shared" si="11"/>
        <v>10269</v>
      </c>
    </row>
    <row r="292" spans="1:7" x14ac:dyDescent="0.3">
      <c r="A292" t="s">
        <v>2</v>
      </c>
      <c r="B292" t="s">
        <v>39</v>
      </c>
      <c r="C292" t="s">
        <v>23</v>
      </c>
      <c r="D292">
        <v>630</v>
      </c>
      <c r="E292">
        <v>36</v>
      </c>
      <c r="F292" t="str">
        <f t="shared" si="10"/>
        <v>Barr Faughny-UK</v>
      </c>
      <c r="G292">
        <f t="shared" si="11"/>
        <v>45752</v>
      </c>
    </row>
    <row r="293" spans="1:7" x14ac:dyDescent="0.3">
      <c r="A293" t="s">
        <v>2</v>
      </c>
      <c r="B293" t="s">
        <v>35</v>
      </c>
      <c r="C293" t="s">
        <v>17</v>
      </c>
      <c r="D293">
        <v>1589</v>
      </c>
      <c r="E293">
        <v>303</v>
      </c>
      <c r="F293" t="str">
        <f t="shared" si="10"/>
        <v>Barr Faughny-USA</v>
      </c>
      <c r="G293">
        <f t="shared" si="11"/>
        <v>2142</v>
      </c>
    </row>
    <row r="294" spans="1:7" x14ac:dyDescent="0.3">
      <c r="A294" t="s">
        <v>9</v>
      </c>
      <c r="B294" t="s">
        <v>36</v>
      </c>
      <c r="C294" t="s">
        <v>25</v>
      </c>
      <c r="D294">
        <v>2142</v>
      </c>
      <c r="E294">
        <v>114</v>
      </c>
      <c r="F294" t="str">
        <f t="shared" ref="F294:F301" si="12">A294 &amp; "-" &amp; B294</f>
        <v>Husein Augar-Canada</v>
      </c>
      <c r="G294">
        <f t="shared" ref="G294:G301" si="13">SUMIFS($D$2:$D$301, $A$2:$A$301, A294, $B$2:$B$301, B294)</f>
        <v>25669</v>
      </c>
    </row>
    <row r="295" spans="1:7" x14ac:dyDescent="0.3">
      <c r="A295" t="s">
        <v>7</v>
      </c>
      <c r="B295" t="s">
        <v>37</v>
      </c>
      <c r="C295" t="s">
        <v>30</v>
      </c>
      <c r="D295">
        <v>6454</v>
      </c>
      <c r="E295">
        <v>54</v>
      </c>
      <c r="F295" t="str">
        <f t="shared" si="12"/>
        <v>Ches Bonnell-New Zealand</v>
      </c>
      <c r="G295">
        <f t="shared" si="13"/>
        <v>43568</v>
      </c>
    </row>
    <row r="296" spans="1:7" x14ac:dyDescent="0.3">
      <c r="A296" t="s">
        <v>7</v>
      </c>
      <c r="B296" t="s">
        <v>37</v>
      </c>
      <c r="C296" t="s">
        <v>16</v>
      </c>
      <c r="D296">
        <v>4487</v>
      </c>
      <c r="E296">
        <v>333</v>
      </c>
      <c r="F296" t="str">
        <f t="shared" si="12"/>
        <v>Ches Bonnell-New Zealand</v>
      </c>
      <c r="G296">
        <f t="shared" si="13"/>
        <v>43568</v>
      </c>
    </row>
    <row r="297" spans="1:7" x14ac:dyDescent="0.3">
      <c r="A297" t="s">
        <v>3</v>
      </c>
      <c r="B297" t="s">
        <v>37</v>
      </c>
      <c r="C297" t="s">
        <v>4</v>
      </c>
      <c r="D297">
        <v>938</v>
      </c>
      <c r="E297">
        <v>366</v>
      </c>
      <c r="F297" t="str">
        <f t="shared" si="12"/>
        <v>Gunar Cockshoot-New Zealand</v>
      </c>
      <c r="G297">
        <f t="shared" si="13"/>
        <v>16821</v>
      </c>
    </row>
    <row r="298" spans="1:7" x14ac:dyDescent="0.3">
      <c r="A298" t="s">
        <v>3</v>
      </c>
      <c r="B298" t="s">
        <v>38</v>
      </c>
      <c r="C298" t="s">
        <v>26</v>
      </c>
      <c r="D298">
        <v>8841</v>
      </c>
      <c r="E298">
        <v>303</v>
      </c>
      <c r="F298" t="str">
        <f t="shared" si="12"/>
        <v>Gunar Cockshoot-Australia</v>
      </c>
      <c r="G298">
        <f t="shared" si="13"/>
        <v>8841</v>
      </c>
    </row>
    <row r="299" spans="1:7" x14ac:dyDescent="0.3">
      <c r="A299" t="s">
        <v>2</v>
      </c>
      <c r="B299" t="s">
        <v>39</v>
      </c>
      <c r="C299" t="s">
        <v>33</v>
      </c>
      <c r="D299">
        <v>4018</v>
      </c>
      <c r="E299">
        <v>126</v>
      </c>
      <c r="F299" t="str">
        <f t="shared" si="12"/>
        <v>Barr Faughny-UK</v>
      </c>
      <c r="G299">
        <f t="shared" si="13"/>
        <v>45752</v>
      </c>
    </row>
    <row r="300" spans="1:7" x14ac:dyDescent="0.3">
      <c r="A300" t="s">
        <v>41</v>
      </c>
      <c r="B300" t="s">
        <v>37</v>
      </c>
      <c r="C300" t="s">
        <v>15</v>
      </c>
      <c r="D300">
        <v>714</v>
      </c>
      <c r="E300">
        <v>231</v>
      </c>
      <c r="F300" t="str">
        <f t="shared" si="12"/>
        <v>Carla Molina-New Zealand</v>
      </c>
      <c r="G300">
        <f t="shared" si="13"/>
        <v>17283</v>
      </c>
    </row>
    <row r="301" spans="1:7" x14ac:dyDescent="0.3">
      <c r="A301" t="s">
        <v>9</v>
      </c>
      <c r="B301" t="s">
        <v>38</v>
      </c>
      <c r="C301" t="s">
        <v>25</v>
      </c>
      <c r="D301">
        <v>3850</v>
      </c>
      <c r="E301">
        <v>102</v>
      </c>
      <c r="F301" t="str">
        <f t="shared" si="12"/>
        <v>Husein Augar-Australia</v>
      </c>
      <c r="G301">
        <f t="shared" si="13"/>
        <v>24983</v>
      </c>
    </row>
  </sheetData>
  <hyperlinks>
    <hyperlink ref="Q3" location="'1'!A1" display="Quick statistics" xr:uid="{893D1795-3723-4048-BBAE-9D5C06257FD3}"/>
    <hyperlink ref="P3" location="'1'!A1" display="'1'!A1" xr:uid="{FBFB3BC0-9153-46C9-A4AE-28B8D67D44B4}"/>
    <hyperlink ref="Q4" location="'2'!A1" display="Exploratory Data Analysis (EDA) with CF" xr:uid="{1F52DA9C-DC17-4FB9-948F-C141A077BFB8}"/>
    <hyperlink ref="P4" location="'2'!A1" display="'2'!A1" xr:uid="{6F1458A9-C39C-4820-B1A1-1E78425A2A19}"/>
    <hyperlink ref="Q5" location="'3'!A1" display="Sales by country (with formulas)" xr:uid="{9B0C3D5A-E374-4B5E-9142-DF8EEA7162BD}"/>
    <hyperlink ref="P5" location="'3'!A1" display="'3'!A1" xr:uid="{490FC8D8-0DB8-4354-8CE1-5ADB44D00F20}"/>
    <hyperlink ref="Q6" location="'4'!A1" display="Sales by country (with pivots)" xr:uid="{57B87FDA-DE68-4741-8CB8-1D7ACB52F3A3}"/>
    <hyperlink ref="P6" location="'4'!A1" display="'4'!A1" xr:uid="{A488A85A-0A82-4EF6-8A56-02344E047199}"/>
    <hyperlink ref="Q7" location="'5'!A1" display="Top 5 products by $ per unit" xr:uid="{CE2A1A53-06AB-4F93-A984-3FD829845886}"/>
    <hyperlink ref="P7" location="'5'!A1" display="'5'!A1" xr:uid="{8555D271-40B6-46C8-A744-AA231B1B5C26}"/>
    <hyperlink ref="Q8" location="'6'!A1" display="Are there any anomalies in the data?" xr:uid="{C349A581-34DF-4B9F-8427-CE0148C37846}"/>
    <hyperlink ref="P8" location="'6'!A1" display="'6'!A1" xr:uid="{DF5DA74D-0F8E-407E-AEB4-D79024ADF6D8}"/>
    <hyperlink ref="Q9" location="'7'!A1" display="Best Sales person by country" xr:uid="{5C8159B5-F9CA-4D18-A3BA-FBE2BD12A27D}"/>
    <hyperlink ref="P9" location="'7'!A1" display="'7'!A1" xr:uid="{EDDAD2B3-5788-4E7B-B086-38084D84F5A9}"/>
    <hyperlink ref="Q10" location="'8'!A1" display="Profits by product (using products table) - See column Y" xr:uid="{AEE78D7E-316D-4BC0-B251-BA69CBF7E06B}"/>
    <hyperlink ref="P10" location="'8'!A1" display="'8'!A1" xr:uid="{57C56E10-4CDB-4816-A4F1-F6D94E14522D}"/>
    <hyperlink ref="Q11" location="'9'!A1" display="Dynamic country-level Sales Report" xr:uid="{D5DA6293-B2AE-44EE-A140-FE6805E3D072}"/>
    <hyperlink ref="P11" location="'9'!A1" display="'9'!A1" xr:uid="{8CC33453-1704-4C8A-99F0-B54A754488A1}"/>
    <hyperlink ref="Q12" location="'10'!A1" display="Which products to discontinue?" xr:uid="{6A88D8D6-82D8-4B58-89F0-A44DD13984BB}"/>
    <hyperlink ref="P12" location="'10'!A1" display="'10'!A1" xr:uid="{854D987B-C0D1-43D3-82B5-A68EBDD3A6D3}"/>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03C0-6914-400F-B228-1501268C5D87}">
  <dimension ref="A1:S13"/>
  <sheetViews>
    <sheetView workbookViewId="0">
      <selection activeCell="R3" sqref="R3:S13"/>
    </sheetView>
  </sheetViews>
  <sheetFormatPr defaultRowHeight="14.4" x14ac:dyDescent="0.3"/>
  <cols>
    <col min="6" max="6" width="17.77734375" bestFit="1" customWidth="1"/>
    <col min="7" max="7" width="9" bestFit="1" customWidth="1"/>
    <col min="8" max="9" width="10" bestFit="1" customWidth="1"/>
    <col min="18" max="18" width="9.33203125" bestFit="1" customWidth="1"/>
    <col min="19" max="19" width="46.5546875" bestFit="1" customWidth="1"/>
  </cols>
  <sheetData>
    <row r="1" spans="1:19" s="43" customFormat="1" ht="73.2" x14ac:dyDescent="0.3">
      <c r="A1" s="43" t="s">
        <v>86</v>
      </c>
    </row>
    <row r="2" spans="1:19" s="44" customFormat="1" ht="25.8" x14ac:dyDescent="0.5">
      <c r="A2" s="44" t="s">
        <v>62</v>
      </c>
      <c r="B2" s="45"/>
      <c r="C2" s="45"/>
      <c r="D2" s="45"/>
      <c r="E2" s="45"/>
      <c r="F2" s="45"/>
      <c r="G2" s="45"/>
      <c r="H2" s="45"/>
      <c r="I2" s="45"/>
      <c r="J2" s="45"/>
      <c r="K2" s="45"/>
      <c r="L2" s="45"/>
    </row>
    <row r="3" spans="1:19" x14ac:dyDescent="0.3">
      <c r="R3" s="6" t="s">
        <v>43</v>
      </c>
      <c r="S3" s="2"/>
    </row>
    <row r="4" spans="1:19" x14ac:dyDescent="0.3">
      <c r="R4" s="25">
        <v>1</v>
      </c>
      <c r="S4" s="25" t="s">
        <v>44</v>
      </c>
    </row>
    <row r="5" spans="1:19" x14ac:dyDescent="0.3">
      <c r="R5" s="25">
        <v>2</v>
      </c>
      <c r="S5" s="25" t="s">
        <v>53</v>
      </c>
    </row>
    <row r="6" spans="1:19" x14ac:dyDescent="0.3">
      <c r="F6" s="19" t="s">
        <v>71</v>
      </c>
      <c r="G6" t="s">
        <v>89</v>
      </c>
      <c r="R6" s="25">
        <v>3</v>
      </c>
      <c r="S6" s="25" t="s">
        <v>45</v>
      </c>
    </row>
    <row r="7" spans="1:19" x14ac:dyDescent="0.3">
      <c r="F7" s="20" t="s">
        <v>4</v>
      </c>
      <c r="G7">
        <v>13789.72</v>
      </c>
      <c r="R7" s="25">
        <v>4</v>
      </c>
      <c r="S7" s="25" t="s">
        <v>46</v>
      </c>
    </row>
    <row r="8" spans="1:19" x14ac:dyDescent="0.3">
      <c r="F8" s="20" t="s">
        <v>26</v>
      </c>
      <c r="G8">
        <v>9147.6</v>
      </c>
      <c r="R8" s="25">
        <v>5</v>
      </c>
      <c r="S8" s="25" t="s">
        <v>54</v>
      </c>
    </row>
    <row r="9" spans="1:19" x14ac:dyDescent="0.3">
      <c r="F9" s="20" t="s">
        <v>33</v>
      </c>
      <c r="G9">
        <v>7718.8600000000006</v>
      </c>
      <c r="R9" s="25">
        <v>6</v>
      </c>
      <c r="S9" s="25" t="s">
        <v>55</v>
      </c>
    </row>
    <row r="10" spans="1:19" x14ac:dyDescent="0.3">
      <c r="F10" s="20" t="s">
        <v>21</v>
      </c>
      <c r="G10">
        <v>12729</v>
      </c>
      <c r="R10" s="25">
        <v>7</v>
      </c>
      <c r="S10" s="25" t="s">
        <v>49</v>
      </c>
    </row>
    <row r="11" spans="1:19" x14ac:dyDescent="0.3">
      <c r="F11" s="20" t="s">
        <v>25</v>
      </c>
      <c r="G11">
        <v>10118.049999999999</v>
      </c>
      <c r="R11" s="25">
        <v>8</v>
      </c>
      <c r="S11" s="25" t="s">
        <v>52</v>
      </c>
    </row>
    <row r="12" spans="1:19" x14ac:dyDescent="0.3">
      <c r="F12" s="20" t="s">
        <v>72</v>
      </c>
      <c r="G12">
        <v>53503.23</v>
      </c>
      <c r="R12" s="25">
        <v>9</v>
      </c>
      <c r="S12" s="25" t="s">
        <v>47</v>
      </c>
    </row>
    <row r="13" spans="1:19" x14ac:dyDescent="0.3">
      <c r="R13" s="25">
        <v>10</v>
      </c>
      <c r="S13" s="25" t="s">
        <v>48</v>
      </c>
    </row>
  </sheetData>
  <mergeCells count="2">
    <mergeCell ref="A1:XFD1"/>
    <mergeCell ref="A2:XFD2"/>
  </mergeCells>
  <hyperlinks>
    <hyperlink ref="S4" location="'1'!A1" display="Quick statistics" xr:uid="{6370B153-5453-4B3C-8409-35A98F7C7D07}"/>
    <hyperlink ref="R4" location="'1'!A1" display="'1'!A1" xr:uid="{8C1136C0-332D-4325-8C0C-5658BADF1B04}"/>
    <hyperlink ref="S5" location="'2'!A1" display="Exploratory Data Analysis (EDA) with CF" xr:uid="{E6974322-BB61-488F-A9BF-269E857ED2E9}"/>
    <hyperlink ref="R5" location="'2'!A1" display="'2'!A1" xr:uid="{6AF3EEFF-8492-46B0-B0B1-1D6848A546EE}"/>
    <hyperlink ref="S6" location="'3'!A1" display="Sales by country (with formulas)" xr:uid="{6B3FD38D-362D-4BF7-BDD5-ECFA7C0D7073}"/>
    <hyperlink ref="R6" location="'3'!A1" display="'3'!A1" xr:uid="{2F5DCA56-9478-444A-9522-85B8689EF190}"/>
    <hyperlink ref="S7" location="'4'!A1" display="Sales by country (with pivots)" xr:uid="{C4117CE1-544E-487B-94A5-271AF8584DCC}"/>
    <hyperlink ref="R7" location="'4'!A1" display="'4'!A1" xr:uid="{DCB429A0-541C-4E7D-8CD2-362349B256EF}"/>
    <hyperlink ref="S8" location="'5'!A1" display="Top 5 products by $ per unit" xr:uid="{719DE0CD-9CFE-4DC0-8176-283ABBC5627C}"/>
    <hyperlink ref="R8" location="'5'!A1" display="'5'!A1" xr:uid="{FDC036B1-A9B5-4FBF-98ED-73D2DC29A8C2}"/>
    <hyperlink ref="S9" location="'6'!A1" display="Are there any anomalies in the data?" xr:uid="{B407CCF4-8107-433E-BC74-7C53ADE47206}"/>
    <hyperlink ref="R9" location="'6'!A1" display="'6'!A1" xr:uid="{606FED73-7217-49E0-B4C3-5C460772F824}"/>
    <hyperlink ref="S10" location="'7'!A1" display="Best Sales person by country" xr:uid="{3EB81AE6-7BAA-4165-9265-D68496C6A032}"/>
    <hyperlink ref="R10" location="'7'!A1" display="'7'!A1" xr:uid="{8ACAC4AD-DD67-4B1B-86A5-A890975992EF}"/>
    <hyperlink ref="S11" location="'8'!A1" display="Profits by product (using products table) - See column Y" xr:uid="{0BCBAB8E-7A1B-4561-8BAA-D787975DBB57}"/>
    <hyperlink ref="R11" location="'8'!A1" display="'8'!A1" xr:uid="{0175F41E-E14B-43F4-A7CC-A6458FD517CA}"/>
    <hyperlink ref="S12" location="'9'!A1" display="Dynamic country-level Sales Report" xr:uid="{347704FD-747A-43AD-BA57-C4607CBA1EA6}"/>
    <hyperlink ref="R12" location="'9'!A1" display="'9'!A1" xr:uid="{FCF44E8F-7D2D-4D36-9193-30885A9D1B11}"/>
    <hyperlink ref="S13" location="'10'!A1" display="Which products to discontinue?" xr:uid="{E4C34909-6A63-41EE-A704-32212BC2382B}"/>
    <hyperlink ref="R13" location="'10'!A1" display="'10'!A1" xr:uid="{A8D0A74A-04D9-40F3-9E6F-1583074E0C03}"/>
  </hyperlink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5972-8BAE-4358-9054-4EFE68B17D1F}">
  <dimension ref="A1:Q18"/>
  <sheetViews>
    <sheetView showGridLines="0" workbookViewId="0">
      <selection activeCell="Q11" sqref="Q11"/>
    </sheetView>
  </sheetViews>
  <sheetFormatPr defaultRowHeight="14.4" x14ac:dyDescent="0.3"/>
  <cols>
    <col min="2" max="2" width="22.21875" customWidth="1"/>
    <col min="3" max="3" width="11.21875" bestFit="1" customWidth="1"/>
    <col min="7" max="7" width="14.109375" bestFit="1" customWidth="1"/>
    <col min="8" max="8" width="6.21875" customWidth="1"/>
    <col min="9" max="9" width="9.6640625" bestFit="1" customWidth="1"/>
    <col min="11" max="11" width="3.5546875" customWidth="1"/>
    <col min="16" max="16" width="9.33203125" bestFit="1" customWidth="1"/>
    <col min="17" max="17" width="46.5546875" bestFit="1" customWidth="1"/>
  </cols>
  <sheetData>
    <row r="1" spans="1:17" s="43" customFormat="1" ht="73.2" x14ac:dyDescent="0.3">
      <c r="A1" s="43" t="s">
        <v>90</v>
      </c>
    </row>
    <row r="2" spans="1:17" s="44" customFormat="1" ht="25.8" x14ac:dyDescent="0.5">
      <c r="A2" s="44" t="s">
        <v>62</v>
      </c>
      <c r="B2" s="45"/>
      <c r="C2" s="45"/>
      <c r="D2" s="45"/>
      <c r="E2" s="45"/>
      <c r="F2" s="45"/>
      <c r="G2" s="45"/>
      <c r="H2" s="45"/>
      <c r="I2" s="45"/>
      <c r="J2" s="45"/>
      <c r="K2" s="45"/>
      <c r="L2" s="45"/>
    </row>
    <row r="4" spans="1:17" ht="21" x14ac:dyDescent="0.4">
      <c r="B4" s="29" t="s">
        <v>91</v>
      </c>
      <c r="C4" s="30" t="s">
        <v>38</v>
      </c>
      <c r="P4" s="6" t="s">
        <v>43</v>
      </c>
      <c r="Q4" s="2"/>
    </row>
    <row r="5" spans="1:17" x14ac:dyDescent="0.3">
      <c r="P5" s="25">
        <v>1</v>
      </c>
      <c r="Q5" s="25" t="s">
        <v>44</v>
      </c>
    </row>
    <row r="6" spans="1:17" x14ac:dyDescent="0.3">
      <c r="B6" s="33" t="s">
        <v>95</v>
      </c>
      <c r="C6" s="33"/>
      <c r="D6" s="33"/>
      <c r="G6" s="33" t="s">
        <v>96</v>
      </c>
      <c r="H6" s="33"/>
      <c r="I6" s="33"/>
      <c r="J6" s="33"/>
      <c r="K6" s="33"/>
      <c r="P6" s="25">
        <v>2</v>
      </c>
      <c r="Q6" s="25" t="s">
        <v>53</v>
      </c>
    </row>
    <row r="7" spans="1:17" x14ac:dyDescent="0.3">
      <c r="P7" s="25">
        <v>3</v>
      </c>
      <c r="Q7" s="25" t="s">
        <v>45</v>
      </c>
    </row>
    <row r="8" spans="1:17" x14ac:dyDescent="0.3">
      <c r="B8" s="36" t="s">
        <v>100</v>
      </c>
      <c r="C8" s="36"/>
      <c r="D8" s="36">
        <f>COUNTIFS(Data[Geography],C4)</f>
        <v>46</v>
      </c>
      <c r="G8" s="34"/>
      <c r="H8" s="34" t="s">
        <v>99</v>
      </c>
      <c r="I8" s="34" t="s">
        <v>97</v>
      </c>
      <c r="J8" s="34" t="s">
        <v>98</v>
      </c>
      <c r="K8" s="41"/>
      <c r="P8" s="25">
        <v>4</v>
      </c>
      <c r="Q8" s="25" t="s">
        <v>46</v>
      </c>
    </row>
    <row r="9" spans="1:17" x14ac:dyDescent="0.3">
      <c r="G9" s="36" t="str" cm="1">
        <f t="array" ref="G9:G18">_xlfn.UNIQUE(_xlfn._xlws.FILTER(Data[Sales Person],Data[Geography] = $C$4,""))</f>
        <v>Curtice Advani</v>
      </c>
      <c r="H9" s="36">
        <v>7763</v>
      </c>
      <c r="I9" s="37">
        <f>SUMIFS(Data[Amount],Data[Sales Person],G9,Data[Geography],$C$4)</f>
        <v>15820</v>
      </c>
      <c r="J9" s="39">
        <f>SUMIFS(Data[Units],Data[Sales Person],G9,Data[Geography],$C$4)</f>
        <v>711</v>
      </c>
      <c r="K9" s="36">
        <f>IF(I9&gt;12000,1,-1)</f>
        <v>1</v>
      </c>
      <c r="P9" s="25">
        <v>5</v>
      </c>
      <c r="Q9" s="25" t="s">
        <v>54</v>
      </c>
    </row>
    <row r="10" spans="1:17" x14ac:dyDescent="0.3">
      <c r="B10" s="32"/>
      <c r="C10" s="32" t="s">
        <v>94</v>
      </c>
      <c r="D10" s="32" t="s">
        <v>56</v>
      </c>
      <c r="G10" s="36" t="str">
        <v>Ches Bonnell</v>
      </c>
      <c r="H10" s="36">
        <v>41559</v>
      </c>
      <c r="I10" s="37">
        <f>SUMIFS(Data[Amount],Data[Sales Person],G10,Data[Geography],$C$4)</f>
        <v>18865</v>
      </c>
      <c r="J10" s="39">
        <f>SUMIFS(Data[Units],Data[Sales Person],G10,Data[Geography],$C$4)</f>
        <v>915</v>
      </c>
      <c r="K10" s="36">
        <f t="shared" ref="K10:K18" si="0">IF(I10&gt;12000,1,-1)</f>
        <v>1</v>
      </c>
      <c r="P10" s="25">
        <v>6</v>
      </c>
      <c r="Q10" s="25" t="s">
        <v>55</v>
      </c>
    </row>
    <row r="11" spans="1:17" x14ac:dyDescent="0.3">
      <c r="B11" t="s">
        <v>92</v>
      </c>
      <c r="C11" s="4">
        <f>SUMIFS(Data[Amount],Data[Geography],$C$4)</f>
        <v>168679</v>
      </c>
      <c r="D11" s="4">
        <f>AVERAGEIFS(Data[Amount],Data[Geography],$C$4)</f>
        <v>3666.9347826086955</v>
      </c>
      <c r="G11" s="36" t="str">
        <v>Husein Augar</v>
      </c>
      <c r="H11" s="36">
        <v>15855</v>
      </c>
      <c r="I11" s="37">
        <f>SUMIFS(Data[Amount],Data[Sales Person],G11,Data[Geography],$C$4)</f>
        <v>24983</v>
      </c>
      <c r="J11" s="39">
        <f>SUMIFS(Data[Units],Data[Sales Person],G11,Data[Geography],$C$4)</f>
        <v>477</v>
      </c>
      <c r="K11" s="36">
        <f t="shared" si="0"/>
        <v>1</v>
      </c>
      <c r="P11" s="25">
        <v>7</v>
      </c>
      <c r="Q11" s="25" t="s">
        <v>49</v>
      </c>
    </row>
    <row r="12" spans="1:17" x14ac:dyDescent="0.3">
      <c r="B12" t="s">
        <v>85</v>
      </c>
      <c r="C12" s="4">
        <f>SUMIFS(Data[Cost],Data[Geography],$C$4)</f>
        <v>60684.719999999987</v>
      </c>
      <c r="D12" s="4">
        <f>AVERAGEIFS(Data[Cost],Data[Geography],$C$4)</f>
        <v>1319.2330434782605</v>
      </c>
      <c r="G12" s="36" t="str">
        <v>Brien Boise</v>
      </c>
      <c r="H12" s="36">
        <v>39424</v>
      </c>
      <c r="I12" s="37">
        <f>SUMIFS(Data[Amount],Data[Sales Person],G12,Data[Geography],$C$4)</f>
        <v>15141</v>
      </c>
      <c r="J12" s="39">
        <f>SUMIFS(Data[Units],Data[Sales Person],G12,Data[Geography],$C$4)</f>
        <v>1182</v>
      </c>
      <c r="K12" s="36">
        <f t="shared" si="0"/>
        <v>1</v>
      </c>
      <c r="P12" s="25">
        <v>8</v>
      </c>
      <c r="Q12" s="25" t="s">
        <v>52</v>
      </c>
    </row>
    <row r="13" spans="1:17" x14ac:dyDescent="0.3">
      <c r="B13" t="s">
        <v>89</v>
      </c>
      <c r="C13" s="4">
        <f>SUMIFS(Data[Profit],Data[Geography],$C$4)</f>
        <v>107994.28</v>
      </c>
      <c r="D13" s="4">
        <f>AVERAGEIFS(Data[Profit],Data[Geography],$C$4)</f>
        <v>2347.7017391304348</v>
      </c>
      <c r="G13" s="36" t="str">
        <v>Oby Sorrel</v>
      </c>
      <c r="H13" s="36">
        <v>31661</v>
      </c>
      <c r="I13" s="37">
        <f>SUMIFS(Data[Amount],Data[Sales Person],G13,Data[Geography],$C$4)</f>
        <v>14714</v>
      </c>
      <c r="J13" s="39">
        <f>SUMIFS(Data[Units],Data[Sales Person],G13,Data[Geography],$C$4)</f>
        <v>915</v>
      </c>
      <c r="K13" s="36">
        <f t="shared" si="0"/>
        <v>1</v>
      </c>
      <c r="P13" s="25">
        <v>9</v>
      </c>
      <c r="Q13" s="25" t="s">
        <v>47</v>
      </c>
    </row>
    <row r="14" spans="1:17" x14ac:dyDescent="0.3">
      <c r="B14" t="s">
        <v>93</v>
      </c>
      <c r="C14" s="31">
        <f>SUMIFS(Data[Units],Data[Geography],$C$4)</f>
        <v>6264</v>
      </c>
      <c r="D14" s="31">
        <f>AVERAGEIFS(Data[Units],Data[Geography],$C$4)</f>
        <v>136.17391304347825</v>
      </c>
      <c r="G14" s="36" t="str">
        <v>Barr Faughny</v>
      </c>
      <c r="H14" s="36">
        <v>24647</v>
      </c>
      <c r="I14" s="37">
        <f>SUMIFS(Data[Amount],Data[Sales Person],G14,Data[Geography],$C$4)</f>
        <v>18928</v>
      </c>
      <c r="J14" s="39">
        <f>SUMIFS(Data[Units],Data[Sales Person],G14,Data[Geography],$C$4)</f>
        <v>738</v>
      </c>
      <c r="K14" s="36">
        <f t="shared" si="0"/>
        <v>1</v>
      </c>
      <c r="P14" s="25">
        <v>10</v>
      </c>
      <c r="Q14" s="25" t="s">
        <v>48</v>
      </c>
    </row>
    <row r="15" spans="1:17" x14ac:dyDescent="0.3">
      <c r="G15" s="36" t="str">
        <v>Gigi Bohling</v>
      </c>
      <c r="H15" s="36">
        <v>33670</v>
      </c>
      <c r="I15" s="37">
        <f>SUMIFS(Data[Amount],Data[Sales Person],G15,Data[Geography],$C$4)</f>
        <v>25221</v>
      </c>
      <c r="J15" s="39">
        <f>SUMIFS(Data[Units],Data[Sales Person],G15,Data[Geography],$C$4)</f>
        <v>288</v>
      </c>
      <c r="K15" s="36">
        <f t="shared" si="0"/>
        <v>1</v>
      </c>
    </row>
    <row r="16" spans="1:17" x14ac:dyDescent="0.3">
      <c r="G16" s="36" t="str">
        <v>Ram Mahesh</v>
      </c>
      <c r="H16" s="36">
        <v>35847</v>
      </c>
      <c r="I16" s="37">
        <f>SUMIFS(Data[Amount],Data[Sales Person],G16,Data[Geography],$C$4)</f>
        <v>20097</v>
      </c>
      <c r="J16" s="39">
        <f>SUMIFS(Data[Units],Data[Sales Person],G16,Data[Geography],$C$4)</f>
        <v>711</v>
      </c>
      <c r="K16" s="36">
        <f t="shared" si="0"/>
        <v>1</v>
      </c>
    </row>
    <row r="17" spans="7:11" x14ac:dyDescent="0.3">
      <c r="G17" s="36" t="str">
        <v>Carla Molina</v>
      </c>
      <c r="H17" s="36">
        <v>16527</v>
      </c>
      <c r="I17" s="37">
        <f>SUMIFS(Data[Amount],Data[Sales Person],G17,Data[Geography],$C$4)</f>
        <v>6069</v>
      </c>
      <c r="J17" s="39">
        <f>SUMIFS(Data[Units],Data[Sales Person],G17,Data[Geography],$C$4)</f>
        <v>24</v>
      </c>
      <c r="K17" s="36">
        <f t="shared" si="0"/>
        <v>-1</v>
      </c>
    </row>
    <row r="18" spans="7:11" x14ac:dyDescent="0.3">
      <c r="G18" s="35" t="str">
        <v>Gunar Cockshoot</v>
      </c>
      <c r="H18" s="35">
        <v>5516</v>
      </c>
      <c r="I18" s="38">
        <f>SUMIFS(Data[Amount],Data[Sales Person],G18,Data[Geography],$C$4)</f>
        <v>8841</v>
      </c>
      <c r="J18" s="40">
        <f>SUMIFS(Data[Units],Data[Sales Person],G18,Data[Geography],$C$4)</f>
        <v>303</v>
      </c>
      <c r="K18" s="36">
        <f t="shared" si="0"/>
        <v>-1</v>
      </c>
    </row>
  </sheetData>
  <mergeCells count="2">
    <mergeCell ref="A1:XFD1"/>
    <mergeCell ref="A2:XFD2"/>
  </mergeCells>
  <conditionalFormatting sqref="H9:H32">
    <cfRule type="dataBar" priority="5">
      <dataBar showValue="0">
        <cfvo type="min"/>
        <cfvo type="max"/>
        <color rgb="FF638EC6"/>
      </dataBar>
      <extLst>
        <ext xmlns:x14="http://schemas.microsoft.com/office/spreadsheetml/2009/9/main" uri="{B025F937-C7B1-47D3-B67F-A62EFF666E3E}">
          <x14:id>{984B8503-9E28-4D12-A6EA-339F0964BF7D}</x14:id>
        </ext>
      </extLst>
    </cfRule>
    <cfRule type="dataBar" priority="6">
      <dataBar>
        <cfvo type="min"/>
        <cfvo type="max"/>
        <color rgb="FF008AEF"/>
      </dataBar>
      <extLst>
        <ext xmlns:x14="http://schemas.microsoft.com/office/spreadsheetml/2009/9/main" uri="{B025F937-C7B1-47D3-B67F-A62EFF666E3E}">
          <x14:id>{A7C03D55-756C-414C-B869-A405E9FD5B8E}</x14:id>
        </ext>
      </extLst>
    </cfRule>
  </conditionalFormatting>
  <conditionalFormatting sqref="K8">
    <cfRule type="iconSet" priority="1">
      <iconSet iconSet="3Symbols" showValue="0">
        <cfvo type="percent" val="0"/>
        <cfvo type="percent" val="33"/>
        <cfvo type="percent" val="67"/>
      </iconSet>
    </cfRule>
    <cfRule type="iconSet" priority="3">
      <iconSet iconSet="3Symbols">
        <cfvo type="percent" val="0"/>
        <cfvo type="percent" val="33"/>
        <cfvo type="percent" val="67"/>
      </iconSet>
    </cfRule>
  </conditionalFormatting>
  <conditionalFormatting sqref="K19:K32">
    <cfRule type="iconSet" priority="7">
      <iconSet showValue="0">
        <cfvo type="percent" val="0"/>
        <cfvo type="percent" val="33"/>
        <cfvo type="percent" val="67"/>
      </iconSet>
    </cfRule>
    <cfRule type="iconSet" priority="8">
      <iconSet iconSet="3Symbols">
        <cfvo type="percent" val="0"/>
        <cfvo type="percent" val="33"/>
        <cfvo type="percent" val="67"/>
      </iconSet>
    </cfRule>
  </conditionalFormatting>
  <hyperlinks>
    <hyperlink ref="Q5" location="'1'!A1" display="Quick statistics" xr:uid="{545556E1-9B69-4C72-A349-928F2B15A648}"/>
    <hyperlink ref="P5" location="'1'!A1" display="'1'!A1" xr:uid="{B25762A6-5516-4254-8556-6805368D5805}"/>
    <hyperlink ref="Q6" location="'2'!A1" display="Exploratory Data Analysis (EDA) with CF" xr:uid="{ED00C369-11D0-4CBB-830B-DACE817662D5}"/>
    <hyperlink ref="P6" location="'2'!A1" display="'2'!A1" xr:uid="{99A3ED12-9E20-4B37-B662-01A0411A3756}"/>
    <hyperlink ref="Q7" location="'3'!A1" display="Sales by country (with formulas)" xr:uid="{FF3378D3-7DCB-487D-8422-86C6D795F796}"/>
    <hyperlink ref="P7" location="'3'!A1" display="'3'!A1" xr:uid="{6F315965-81E5-471A-9A2A-605E1117EEEA}"/>
    <hyperlink ref="Q8" location="'4'!A1" display="Sales by country (with pivots)" xr:uid="{EE10A5B2-62CB-431C-A4A3-783628BAC8AE}"/>
    <hyperlink ref="P8" location="'4'!A1" display="'4'!A1" xr:uid="{6A11CC77-2D24-4519-B37E-D3AC2356CA87}"/>
    <hyperlink ref="Q9" location="'5'!A1" display="Top 5 products by $ per unit" xr:uid="{E61D0D60-3CEB-422E-B583-722D5A6A5808}"/>
    <hyperlink ref="P9" location="'5'!A1" display="'5'!A1" xr:uid="{E5AD546E-0FD5-4453-9DB8-D51AB294E127}"/>
    <hyperlink ref="Q10" location="'6'!A1" display="Are there any anomalies in the data?" xr:uid="{D579360D-A70F-4E90-B317-B97D17BB91D6}"/>
    <hyperlink ref="P10" location="'6'!A1" display="'6'!A1" xr:uid="{953A0C5F-E95B-49CF-A72F-D027CF4F1C1D}"/>
    <hyperlink ref="Q11" location="'7'!A1" display="Best Sales person by country" xr:uid="{464C1302-5D8B-4AB7-BCD7-331F4171D064}"/>
    <hyperlink ref="P11" location="'7'!A1" display="'7'!A1" xr:uid="{CBF5A720-3DA5-4E59-9C84-804DB632329A}"/>
    <hyperlink ref="Q12" location="'8'!A1" display="Profits by product (using products table) - See column Y" xr:uid="{6F28B077-A9AA-4F34-A677-606DE1F0D502}"/>
    <hyperlink ref="P12" location="'8'!A1" display="'8'!A1" xr:uid="{70080704-7508-409B-8F06-CA9EDA5D8FC8}"/>
    <hyperlink ref="Q13" location="'9'!A1" display="Dynamic country-level Sales Report" xr:uid="{412C8610-BF89-470C-804E-511A94A25EDD}"/>
    <hyperlink ref="P13" location="'9'!A1" display="'9'!A1" xr:uid="{BC80A9CB-5419-4E71-967E-916DDC832819}"/>
    <hyperlink ref="Q14" location="'10'!A1" display="Which products to discontinue?" xr:uid="{D6A89000-AABD-41A9-B6DC-AB4974AC1AF5}"/>
    <hyperlink ref="P14" location="'10'!A1" display="'10'!A1" xr:uid="{F2F7CB04-A7AA-43E4-9142-92AB7B1DFFA4}"/>
  </hyperlink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84B8503-9E28-4D12-A6EA-339F0964BF7D}">
            <x14:dataBar minLength="0" maxLength="100" gradient="0">
              <x14:cfvo type="autoMin"/>
              <x14:cfvo type="autoMax"/>
              <x14:negativeFillColor rgb="FFFF0000"/>
              <x14:axisColor rgb="FF000000"/>
            </x14:dataBar>
          </x14:cfRule>
          <x14:cfRule type="dataBar" id="{A7C03D55-756C-414C-B869-A405E9FD5B8E}">
            <x14:dataBar minLength="0" maxLength="100" border="1" negativeBarBorderColorSameAsPositive="0">
              <x14:cfvo type="autoMin"/>
              <x14:cfvo type="autoMax"/>
              <x14:borderColor rgb="FF008AEF"/>
              <x14:negativeFillColor rgb="FFFF0000"/>
              <x14:negativeBorderColor rgb="FFFF0000"/>
              <x14:axisColor rgb="FF000000"/>
            </x14:dataBar>
          </x14:cfRule>
          <xm:sqref>H9:H32</xm:sqref>
        </x14:conditionalFormatting>
        <x14:conditionalFormatting xmlns:xm="http://schemas.microsoft.com/office/excel/2006/main">
          <x14:cfRule type="iconSet" priority="4" id="{DA3F33E6-2C9E-49E0-9675-519FEEC756A0}">
            <x14:iconSet iconSet="3Symbols" showValue="0" custom="1">
              <x14:cfvo type="percent">
                <xm:f>0</xm:f>
              </x14:cfvo>
              <x14:cfvo type="num">
                <xm:f>-1</xm:f>
              </x14:cfvo>
              <x14:cfvo type="num">
                <xm:f>1</xm:f>
              </x14:cfvo>
              <x14:cfIcon iconSet="NoIcons" iconId="0"/>
              <x14:cfIcon iconSet="3Symbols" iconId="0"/>
              <x14:cfIcon iconSet="3Symbols" iconId="2"/>
            </x14:iconSet>
          </x14:cfRule>
          <xm:sqref>K9:K18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3C34BD83-CCB8-413F-A56B-4E48CC85BE85}">
          <x14:formula1>
            <xm:f>'7'!$H$7:$H$12</xm:f>
          </x14:formula1>
          <xm:sqref>C4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1C783-99E3-4F53-9191-DB9E8CE588F2}">
  <dimension ref="A1:S29"/>
  <sheetViews>
    <sheetView workbookViewId="0">
      <selection activeCell="S13" sqref="S13"/>
    </sheetView>
  </sheetViews>
  <sheetFormatPr defaultRowHeight="14.4" x14ac:dyDescent="0.3"/>
  <cols>
    <col min="5" max="5" width="20.21875" bestFit="1" customWidth="1"/>
    <col min="6" max="6" width="10" bestFit="1" customWidth="1"/>
    <col min="7" max="7" width="7.5546875" bestFit="1" customWidth="1"/>
    <col min="8" max="8" width="14.44140625" bestFit="1" customWidth="1"/>
    <col min="9" max="9" width="11.109375" bestFit="1" customWidth="1"/>
    <col min="10" max="10" width="11.77734375" bestFit="1" customWidth="1"/>
    <col min="18" max="18" width="9.33203125" bestFit="1" customWidth="1"/>
    <col min="19" max="19" width="46.5546875" bestFit="1" customWidth="1"/>
  </cols>
  <sheetData>
    <row r="1" spans="1:19" s="43" customFormat="1" ht="73.2" x14ac:dyDescent="0.3">
      <c r="A1" s="43" t="s">
        <v>101</v>
      </c>
    </row>
    <row r="2" spans="1:19" s="44" customFormat="1" ht="25.8" x14ac:dyDescent="0.5">
      <c r="A2" s="44" t="s">
        <v>62</v>
      </c>
      <c r="B2" s="45"/>
      <c r="C2" s="45"/>
      <c r="D2" s="45"/>
      <c r="E2" s="45"/>
      <c r="F2" s="45"/>
      <c r="G2" s="45"/>
      <c r="H2" s="45"/>
      <c r="I2" s="45"/>
      <c r="J2" s="45"/>
      <c r="K2" s="45"/>
      <c r="L2" s="45"/>
    </row>
    <row r="4" spans="1:19" x14ac:dyDescent="0.3">
      <c r="R4" s="6" t="s">
        <v>43</v>
      </c>
      <c r="S4" s="2"/>
    </row>
    <row r="5" spans="1:19" x14ac:dyDescent="0.3">
      <c r="R5" s="25">
        <v>1</v>
      </c>
      <c r="S5" s="25" t="s">
        <v>44</v>
      </c>
    </row>
    <row r="6" spans="1:19" x14ac:dyDescent="0.3">
      <c r="E6" s="19" t="s">
        <v>71</v>
      </c>
      <c r="F6" t="s">
        <v>102</v>
      </c>
      <c r="G6" t="s">
        <v>88</v>
      </c>
      <c r="H6" t="s">
        <v>73</v>
      </c>
      <c r="I6" t="s">
        <v>87</v>
      </c>
      <c r="J6" t="s">
        <v>74</v>
      </c>
      <c r="R6" s="25">
        <v>2</v>
      </c>
      <c r="S6" s="25" t="s">
        <v>53</v>
      </c>
    </row>
    <row r="7" spans="1:19" x14ac:dyDescent="0.3">
      <c r="E7" s="20" t="s">
        <v>27</v>
      </c>
      <c r="F7">
        <v>19572.14</v>
      </c>
      <c r="G7" s="42">
        <v>0.28177164164063284</v>
      </c>
      <c r="H7">
        <v>69461</v>
      </c>
      <c r="I7">
        <v>49888.86</v>
      </c>
      <c r="J7">
        <v>2982</v>
      </c>
      <c r="R7" s="25">
        <v>3</v>
      </c>
      <c r="S7" s="25" t="s">
        <v>45</v>
      </c>
    </row>
    <row r="8" spans="1:19" x14ac:dyDescent="0.3">
      <c r="E8" s="20" t="s">
        <v>30</v>
      </c>
      <c r="F8">
        <v>25899.020000000011</v>
      </c>
      <c r="G8" s="42">
        <v>0.38945894736842124</v>
      </c>
      <c r="H8">
        <v>66500</v>
      </c>
      <c r="I8">
        <v>40600.979999999989</v>
      </c>
      <c r="J8">
        <v>2802</v>
      </c>
      <c r="R8" s="25">
        <v>4</v>
      </c>
      <c r="S8" s="25" t="s">
        <v>46</v>
      </c>
    </row>
    <row r="9" spans="1:19" x14ac:dyDescent="0.3">
      <c r="E9" s="20" t="s">
        <v>4</v>
      </c>
      <c r="F9">
        <v>14946.919999999998</v>
      </c>
      <c r="G9" s="42">
        <v>0.44549849482876808</v>
      </c>
      <c r="H9">
        <v>33551</v>
      </c>
      <c r="I9">
        <v>18604.080000000002</v>
      </c>
      <c r="J9">
        <v>1566</v>
      </c>
      <c r="R9" s="25">
        <v>5</v>
      </c>
      <c r="S9" s="25" t="s">
        <v>54</v>
      </c>
    </row>
    <row r="10" spans="1:19" x14ac:dyDescent="0.3">
      <c r="E10" s="20" t="s">
        <v>14</v>
      </c>
      <c r="F10">
        <v>19525.600000000002</v>
      </c>
      <c r="G10" s="42">
        <v>0.45215941458444298</v>
      </c>
      <c r="H10">
        <v>43183</v>
      </c>
      <c r="I10">
        <v>23657.399999999998</v>
      </c>
      <c r="J10">
        <v>2022</v>
      </c>
      <c r="R10" s="25">
        <v>6</v>
      </c>
      <c r="S10" s="25" t="s">
        <v>55</v>
      </c>
    </row>
    <row r="11" spans="1:19" x14ac:dyDescent="0.3">
      <c r="E11" s="20" t="s">
        <v>25</v>
      </c>
      <c r="F11">
        <v>29678.099999999995</v>
      </c>
      <c r="G11" s="42">
        <v>0.51729240744614091</v>
      </c>
      <c r="H11">
        <v>57372</v>
      </c>
      <c r="I11">
        <v>27693.900000000005</v>
      </c>
      <c r="J11">
        <v>2106</v>
      </c>
      <c r="R11" s="25">
        <v>7</v>
      </c>
      <c r="S11" s="25" t="s">
        <v>49</v>
      </c>
    </row>
    <row r="12" spans="1:19" x14ac:dyDescent="0.3">
      <c r="E12" s="20" t="s">
        <v>28</v>
      </c>
      <c r="F12">
        <v>39084.340000000004</v>
      </c>
      <c r="G12" s="42">
        <v>0.54004034653807365</v>
      </c>
      <c r="H12">
        <v>72373</v>
      </c>
      <c r="I12">
        <v>33288.659999999996</v>
      </c>
      <c r="J12">
        <v>3207</v>
      </c>
      <c r="R12" s="25">
        <v>8</v>
      </c>
      <c r="S12" s="25" t="s">
        <v>52</v>
      </c>
    </row>
    <row r="13" spans="1:19" x14ac:dyDescent="0.3">
      <c r="E13" s="20" t="s">
        <v>20</v>
      </c>
      <c r="F13">
        <v>31390.480000000003</v>
      </c>
      <c r="G13" s="42">
        <v>0.57374031291124439</v>
      </c>
      <c r="H13">
        <v>54712</v>
      </c>
      <c r="I13">
        <v>23321.519999999997</v>
      </c>
      <c r="J13">
        <v>2196</v>
      </c>
      <c r="R13" s="25">
        <v>9</v>
      </c>
      <c r="S13" s="25" t="s">
        <v>47</v>
      </c>
    </row>
    <row r="14" spans="1:19" x14ac:dyDescent="0.3">
      <c r="E14" s="20" t="s">
        <v>13</v>
      </c>
      <c r="F14">
        <v>29721.27</v>
      </c>
      <c r="G14" s="42">
        <v>0.62874214634765502</v>
      </c>
      <c r="H14">
        <v>47271</v>
      </c>
      <c r="I14">
        <v>17549.73</v>
      </c>
      <c r="J14">
        <v>1881</v>
      </c>
      <c r="R14" s="25">
        <v>10</v>
      </c>
      <c r="S14" s="25" t="s">
        <v>48</v>
      </c>
    </row>
    <row r="15" spans="1:19" x14ac:dyDescent="0.3">
      <c r="E15" s="20" t="s">
        <v>29</v>
      </c>
      <c r="F15">
        <v>36700.840000000004</v>
      </c>
      <c r="G15" s="42">
        <v>0.6326749297522799</v>
      </c>
      <c r="H15">
        <v>58009</v>
      </c>
      <c r="I15">
        <v>21308.159999999996</v>
      </c>
      <c r="J15">
        <v>2976</v>
      </c>
    </row>
    <row r="16" spans="1:19" x14ac:dyDescent="0.3">
      <c r="E16" s="20" t="s">
        <v>19</v>
      </c>
      <c r="F16">
        <v>29800.160000000003</v>
      </c>
      <c r="G16" s="42">
        <v>0.66601466118362251</v>
      </c>
      <c r="H16">
        <v>44744</v>
      </c>
      <c r="I16">
        <v>14943.839999999998</v>
      </c>
      <c r="J16">
        <v>1956</v>
      </c>
    </row>
    <row r="17" spans="5:10" x14ac:dyDescent="0.3">
      <c r="E17" s="20" t="s">
        <v>33</v>
      </c>
      <c r="F17">
        <v>46226.020000000004</v>
      </c>
      <c r="G17" s="42">
        <v>0.6683924233661076</v>
      </c>
      <c r="H17">
        <v>69160</v>
      </c>
      <c r="I17">
        <v>22933.979999999996</v>
      </c>
      <c r="J17">
        <v>1854</v>
      </c>
    </row>
    <row r="18" spans="5:10" x14ac:dyDescent="0.3">
      <c r="E18" s="20" t="s">
        <v>21</v>
      </c>
      <c r="F18">
        <v>26000</v>
      </c>
      <c r="G18" s="42">
        <v>0.68834056973419466</v>
      </c>
      <c r="H18">
        <v>37772</v>
      </c>
      <c r="I18">
        <v>11772</v>
      </c>
      <c r="J18">
        <v>1308</v>
      </c>
    </row>
    <row r="19" spans="5:10" x14ac:dyDescent="0.3">
      <c r="E19" s="20" t="s">
        <v>16</v>
      </c>
      <c r="F19">
        <v>43177.340000000004</v>
      </c>
      <c r="G19" s="42">
        <v>0.6951641416174269</v>
      </c>
      <c r="H19">
        <v>62111</v>
      </c>
      <c r="I19">
        <v>18933.659999999996</v>
      </c>
      <c r="J19">
        <v>2154</v>
      </c>
    </row>
    <row r="20" spans="5:10" x14ac:dyDescent="0.3">
      <c r="E20" s="20" t="s">
        <v>22</v>
      </c>
      <c r="F20">
        <v>46234.960000000006</v>
      </c>
      <c r="G20" s="42">
        <v>0.69753873542235578</v>
      </c>
      <c r="H20">
        <v>66283</v>
      </c>
      <c r="I20">
        <v>20048.039999999997</v>
      </c>
      <c r="J20">
        <v>2052</v>
      </c>
    </row>
    <row r="21" spans="5:10" x14ac:dyDescent="0.3">
      <c r="E21" s="20" t="s">
        <v>32</v>
      </c>
      <c r="F21">
        <v>52063.35</v>
      </c>
      <c r="G21" s="42">
        <v>0.72343365709283425</v>
      </c>
      <c r="H21">
        <v>71967</v>
      </c>
      <c r="I21">
        <v>19903.650000000001</v>
      </c>
      <c r="J21">
        <v>2301</v>
      </c>
    </row>
    <row r="22" spans="5:10" x14ac:dyDescent="0.3">
      <c r="E22" s="20" t="s">
        <v>15</v>
      </c>
      <c r="F22">
        <v>50988.91</v>
      </c>
      <c r="G22" s="42">
        <v>0.73928042220643464</v>
      </c>
      <c r="H22">
        <v>68971</v>
      </c>
      <c r="I22">
        <v>17982.09</v>
      </c>
      <c r="J22">
        <v>1533</v>
      </c>
    </row>
    <row r="23" spans="5:10" x14ac:dyDescent="0.3">
      <c r="E23" s="20" t="s">
        <v>31</v>
      </c>
      <c r="F23">
        <v>29518.43</v>
      </c>
      <c r="G23" s="42">
        <v>0.75181290273285284</v>
      </c>
      <c r="H23">
        <v>39263</v>
      </c>
      <c r="I23">
        <v>9744.57</v>
      </c>
      <c r="J23">
        <v>1683</v>
      </c>
    </row>
    <row r="24" spans="5:10" x14ac:dyDescent="0.3">
      <c r="E24" s="20" t="s">
        <v>18</v>
      </c>
      <c r="F24">
        <v>40814.559999999998</v>
      </c>
      <c r="G24" s="42">
        <v>0.78263777564717163</v>
      </c>
      <c r="H24">
        <v>52150</v>
      </c>
      <c r="I24">
        <v>11335.44</v>
      </c>
      <c r="J24">
        <v>1752</v>
      </c>
    </row>
    <row r="25" spans="5:10" x14ac:dyDescent="0.3">
      <c r="E25" s="20" t="s">
        <v>23</v>
      </c>
      <c r="F25">
        <v>44884.12</v>
      </c>
      <c r="G25" s="42">
        <v>0.79238966174705183</v>
      </c>
      <c r="H25">
        <v>56644</v>
      </c>
      <c r="I25">
        <v>11759.88</v>
      </c>
      <c r="J25">
        <v>1812</v>
      </c>
    </row>
    <row r="26" spans="5:10" x14ac:dyDescent="0.3">
      <c r="E26" s="20" t="s">
        <v>26</v>
      </c>
      <c r="F26">
        <v>58277.8</v>
      </c>
      <c r="G26" s="42">
        <v>0.82930570773981471</v>
      </c>
      <c r="H26">
        <v>70273</v>
      </c>
      <c r="I26">
        <v>11995.199999999999</v>
      </c>
      <c r="J26">
        <v>2142</v>
      </c>
    </row>
    <row r="27" spans="5:10" x14ac:dyDescent="0.3">
      <c r="E27" s="20" t="s">
        <v>24</v>
      </c>
      <c r="F27">
        <v>30189.32</v>
      </c>
      <c r="G27" s="42">
        <v>0.85333597150771667</v>
      </c>
      <c r="H27">
        <v>35378</v>
      </c>
      <c r="I27">
        <v>5188.6799999999994</v>
      </c>
      <c r="J27">
        <v>1044</v>
      </c>
    </row>
    <row r="28" spans="5:10" x14ac:dyDescent="0.3">
      <c r="E28" s="20" t="s">
        <v>17</v>
      </c>
      <c r="F28">
        <v>56471.590000000004</v>
      </c>
      <c r="G28" s="42">
        <v>0.88623201142480512</v>
      </c>
      <c r="H28">
        <v>63721</v>
      </c>
      <c r="I28">
        <v>7249.4099999999989</v>
      </c>
      <c r="J28">
        <v>2331</v>
      </c>
    </row>
    <row r="29" spans="5:10" x14ac:dyDescent="0.3">
      <c r="E29" s="20" t="s">
        <v>72</v>
      </c>
      <c r="F29">
        <v>801165.2699999999</v>
      </c>
      <c r="G29" s="42">
        <v>0.64564854952456696</v>
      </c>
      <c r="H29">
        <v>1240869</v>
      </c>
      <c r="I29">
        <v>439703.7300000001</v>
      </c>
      <c r="J29">
        <v>45660</v>
      </c>
    </row>
  </sheetData>
  <mergeCells count="2">
    <mergeCell ref="A1:XFD1"/>
    <mergeCell ref="A2:XFD2"/>
  </mergeCells>
  <conditionalFormatting pivot="1" sqref="G7:G28">
    <cfRule type="colorScale" priority="1">
      <colorScale>
        <cfvo type="min"/>
        <cfvo type="max"/>
        <color rgb="FFFCFCFF"/>
        <color rgb="FF63BE7B"/>
      </colorScale>
    </cfRule>
  </conditionalFormatting>
  <hyperlinks>
    <hyperlink ref="S5" location="'1'!A1" display="Quick statistics" xr:uid="{5D2ABD80-2A00-47F9-B2BB-AE954ABC7E0B}"/>
    <hyperlink ref="R5" location="'1'!A1" display="'1'!A1" xr:uid="{15986703-EF27-441A-B9D8-DC81A58DFF70}"/>
    <hyperlink ref="S6" location="'2'!A1" display="Exploratory Data Analysis (EDA) with CF" xr:uid="{2E4EB786-0586-4F0B-A82F-5AD05884F3D9}"/>
    <hyperlink ref="R6" location="'2'!A1" display="'2'!A1" xr:uid="{510D9243-368E-40D8-8CEC-3FADEB993547}"/>
    <hyperlink ref="S7" location="'3'!A1" display="Sales by country (with formulas)" xr:uid="{A66891C0-B402-4648-AD49-773E67C4701F}"/>
    <hyperlink ref="R7" location="'3'!A1" display="'3'!A1" xr:uid="{28C200C3-E8D8-4004-8E94-31087086BC60}"/>
    <hyperlink ref="S8" location="'4'!A1" display="Sales by country (with pivots)" xr:uid="{36998F91-EC49-4222-9B95-24BBF36FEEAA}"/>
    <hyperlink ref="R8" location="'4'!A1" display="'4'!A1" xr:uid="{07392FDF-8A04-45E6-BE30-97A81ED5F145}"/>
    <hyperlink ref="S9" location="'5'!A1" display="Top 5 products by $ per unit" xr:uid="{378E6E43-719D-486B-BFAD-C546B5E0EE48}"/>
    <hyperlink ref="R9" location="'5'!A1" display="'5'!A1" xr:uid="{871D2328-8ECE-4752-97C0-1A998E7C82DF}"/>
    <hyperlink ref="S10" location="'6'!A1" display="Are there any anomalies in the data?" xr:uid="{317DFB95-15FE-4BE4-AC08-FA9980D646FB}"/>
    <hyperlink ref="R10" location="'6'!A1" display="'6'!A1" xr:uid="{545874DF-0F44-4151-A4F5-F37CBE3463A4}"/>
    <hyperlink ref="S11" location="'7'!A1" display="Best Sales person by country" xr:uid="{71D5CCB3-F9C9-41E0-934A-5CF0B5F514EB}"/>
    <hyperlink ref="R11" location="'7'!A1" display="'7'!A1" xr:uid="{0EA8ED45-E62E-465D-8389-AE0E24B45468}"/>
    <hyperlink ref="S12" location="'8'!A1" display="Profits by product (using products table) - See column Y" xr:uid="{EA7222B9-4EA8-4E0C-BCDA-3343EBA648AC}"/>
    <hyperlink ref="R12" location="'8'!A1" display="'8'!A1" xr:uid="{390A412F-E3C2-45E7-9A5E-BD4BB951E5F5}"/>
    <hyperlink ref="S13" location="'9'!A1" display="Dynamic country-level Sales Report" xr:uid="{EF2B75D5-3B82-4B41-9AD2-DD45D50C8A43}"/>
    <hyperlink ref="R13" location="'9'!A1" display="'9'!A1" xr:uid="{0629908D-E07E-49C5-8FDB-96B9EEB5A127}"/>
    <hyperlink ref="S14" location="'10'!A1" display="Which products to discontinue?" xr:uid="{3A1A39DC-64D7-46CA-91E3-F84F8BE0E6D2}"/>
    <hyperlink ref="R14" location="'10'!A1" display="'10'!A1" xr:uid="{3A23D40A-803A-4F58-B4C5-13D971DBCDB1}"/>
  </hyperlink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1</vt:lpstr>
      <vt:lpstr>2</vt:lpstr>
      <vt:lpstr>3</vt:lpstr>
      <vt:lpstr>4</vt:lpstr>
      <vt:lpstr>5</vt:lpstr>
      <vt:lpstr>6</vt:lpstr>
      <vt:lpstr>7</vt:lpstr>
      <vt:lpstr>7 part 2</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Suraj Kumar</cp:lastModifiedBy>
  <dcterms:created xsi:type="dcterms:W3CDTF">2021-03-14T20:21:32Z</dcterms:created>
  <dcterms:modified xsi:type="dcterms:W3CDTF">2024-09-17T09:05:12Z</dcterms:modified>
</cp:coreProperties>
</file>