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E:\Data Analyst Job\"/>
    </mc:Choice>
  </mc:AlternateContent>
  <xr:revisionPtr revIDLastSave="0" documentId="13_ncr:1_{29932CF3-92FC-4457-AEA5-9C98396D8950}" xr6:coauthVersionLast="47" xr6:coauthVersionMax="47" xr10:uidLastSave="{00000000-0000-0000-0000-000000000000}"/>
  <bookViews>
    <workbookView xWindow="-120" yWindow="-120" windowWidth="26040" windowHeight="21240" activeTab="5" xr2:uid="{26D4546B-D2A1-4444-8EAF-A6228F96F0C1}"/>
  </bookViews>
  <sheets>
    <sheet name="Data" sheetId="1" r:id="rId1"/>
    <sheet name="Statistics" sheetId="2" r:id="rId2"/>
    <sheet name="EDA" sheetId="3" r:id="rId3"/>
    <sheet name="Sales by country with formula" sheetId="4" r:id="rId4"/>
    <sheet name="Sales(Pivot)" sheetId="5" r:id="rId5"/>
    <sheet name="Product price per unit" sheetId="7" r:id="rId6"/>
    <sheet name="Anomalies" sheetId="8" r:id="rId7"/>
    <sheet name="Best Salesperson by Country" sheetId="9" r:id="rId8"/>
    <sheet name="Profits by Products" sheetId="10" r:id="rId9"/>
    <sheet name="Country-Level Sales Report" sheetId="11" r:id="rId10"/>
    <sheet name="Products to Discontinue" sheetId="12" r:id="rId11"/>
  </sheets>
  <definedNames>
    <definedName name="_xlnm._FilterDatabase" localSheetId="0" hidden="1">Data!$C$11:$G$11</definedName>
    <definedName name="_xlnm._FilterDatabase" localSheetId="3" hidden="1">'Sales by country with formula'!$B$4:$E$4</definedName>
    <definedName name="_xlchart.v1.0" hidden="1">Anomalies!$S$7:$S$306</definedName>
    <definedName name="_xlchart.v1.1" hidden="1">Anomalies!$Q$7:$Q$306</definedName>
    <definedName name="_xlchart.v1.2" hidden="1">Anomalies!$S$7:$S$306</definedName>
    <definedName name="_xlcn.WorksheetConnection_beginnerDAcourseblank.xlsxData" hidden="1">Data[]</definedName>
    <definedName name="Slicer_Geography">#N/A</definedName>
    <definedName name="Slicer_Geography1">#N/A</definedName>
    <definedName name="Slicer_Sales_Person">#N/A</definedName>
  </definedNames>
  <calcPr calcId="191029"/>
  <pivotCaches>
    <pivotCache cacheId="0" r:id="rId12"/>
    <pivotCache cacheId="1" r:id="rId13"/>
    <pivotCache cacheId="2" r:id="rId14"/>
    <pivotCache cacheId="3" r:id="rId15"/>
  </pivotCaches>
  <extLst>
    <ext xmlns:x14="http://schemas.microsoft.com/office/spreadsheetml/2009/9/main" uri="{876F7934-8845-4945-9796-88D515C7AA90}">
      <x14:pivotCaches>
        <pivotCache cacheId="4" r:id="rId16"/>
      </x14:pivotCaches>
    </ex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9" i="11" l="1"/>
  <c r="I18" i="11"/>
  <c r="I17" i="11"/>
  <c r="I16" i="11"/>
  <c r="I15" i="11"/>
  <c r="I14" i="11"/>
  <c r="I13" i="11"/>
  <c r="I12" i="11"/>
  <c r="I11" i="11"/>
  <c r="I10" i="11"/>
  <c r="H19" i="11"/>
  <c r="J19" i="11" s="1"/>
  <c r="H14" i="11"/>
  <c r="J14" i="11" s="1"/>
  <c r="H15" i="11"/>
  <c r="J15" i="11" s="1"/>
  <c r="H16" i="11"/>
  <c r="J16" i="11" s="1"/>
  <c r="H18" i="11"/>
  <c r="J18" i="11" s="1"/>
  <c r="H17" i="11"/>
  <c r="J17" i="11" s="1"/>
  <c r="H13" i="11"/>
  <c r="J13" i="11" s="1"/>
  <c r="H12" i="11"/>
  <c r="J12" i="11" s="1"/>
  <c r="H11" i="11"/>
  <c r="J11" i="11" s="1"/>
  <c r="H10" i="11"/>
  <c r="J10" i="11" s="1"/>
  <c r="E15" i="11"/>
  <c r="E13" i="11"/>
  <c r="E12" i="11"/>
  <c r="E14" i="11" s="1"/>
  <c r="D15" i="11"/>
  <c r="D13" i="11"/>
  <c r="D12" i="11"/>
  <c r="E9" i="11"/>
  <c r="L7" i="11" a="1"/>
  <c r="L7" i="11" s="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D14" i="11" l="1"/>
  <c r="B5" i="4" a="1"/>
  <c r="B5" i="4" s="1"/>
  <c r="H5" i="4" a="1"/>
  <c r="J9" i="4" s="1"/>
  <c r="E18" i="2"/>
  <c r="D16" i="2"/>
  <c r="C16" i="2"/>
  <c r="D15" i="2"/>
  <c r="C15" i="2"/>
  <c r="D12" i="2"/>
  <c r="D11" i="2"/>
  <c r="C12" i="2"/>
  <c r="C11" i="2"/>
  <c r="D10" i="2"/>
  <c r="C10" i="2"/>
  <c r="D9" i="2"/>
  <c r="C9" i="2"/>
  <c r="D13" i="2" l="1"/>
  <c r="C10" i="4"/>
  <c r="D10" i="4" s="1"/>
  <c r="C9" i="4"/>
  <c r="D9" i="4" s="1"/>
  <c r="C13" i="2"/>
  <c r="E10" i="4"/>
  <c r="C8" i="4"/>
  <c r="D8" i="4" s="1"/>
  <c r="E9" i="4"/>
  <c r="C7" i="4"/>
  <c r="D7" i="4" s="1"/>
  <c r="E7" i="4"/>
  <c r="E8" i="4"/>
  <c r="C6" i="4"/>
  <c r="D6" i="4" s="1"/>
  <c r="E6" i="4"/>
  <c r="E5" i="4"/>
  <c r="C5" i="4"/>
  <c r="D5" i="4" s="1"/>
  <c r="I6" i="4"/>
  <c r="I10" i="4"/>
  <c r="J10" i="4"/>
  <c r="I7" i="4"/>
  <c r="J7" i="4"/>
  <c r="I8" i="4"/>
  <c r="I9" i="4"/>
  <c r="J6" i="4"/>
  <c r="H5" i="4"/>
  <c r="J8" i="4"/>
  <c r="J5" i="4" l="1"/>
  <c r="I5"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7A29FC-63F9-4F28-A51A-1FF1204D251D}"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73FEE75-A07D-4626-9BC1-D4E6E8A91875}" name="WorksheetConnection_beginner-DA-course-blank.xlsx!Data" type="102" refreshedVersion="7" minRefreshableVersion="5">
    <extLst>
      <ext xmlns:x15="http://schemas.microsoft.com/office/spreadsheetml/2010/11/main" uri="{DE250136-89BD-433C-8126-D09CA5730AF9}">
        <x15:connection id="Data" autoDelete="1">
          <x15:rangePr sourceName="_xlcn.WorksheetConnection_beginnerDAcourseblank.xlsx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<sst xmlns="http://schemas.openxmlformats.org/spreadsheetml/2006/main" count="2911" uniqueCount="88">
  <si>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</si>
  <si>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</si>
  <si>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</si>
  <si>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</si>
  <si>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</si>
  <si>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</si>
  <si>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</si>
  <si>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</si>
  <si>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</si>
  <si>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</si>
  <si>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</si>
  <si>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</si>
  <si>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</si>
  <si>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</si>
  <si>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</si>
  <si>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</si>
  <si>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</si>
  <si>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</si>
  <si>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</si>
  <si>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</si>
  <si>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</si>
  <si>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</si>
  <si>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</si>
  <si>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</si>
  <si>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</si>
  <si>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</si>
  <si>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</si>
  <si>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</si>
  <si>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</si>
  <si>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</si>
  <si>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</si>
  <si>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</si>
  <si>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</si>
  <si>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</si>
  <si>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</si>
  <si>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</si>
  <si>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</si>
  <si>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</si>
  <si>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</si>
  <si>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</si>
  <si>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</si>
  <si>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</si>
  <si>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</si>
  <si>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</si>
  <si>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</si>
  <si>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</si>
  <si>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</si>
  <si>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</si>
  <si>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</si>
  <si>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</si>
  <si>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</si>
  <si>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</si>
  <si>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</si>
  <si>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</si>
  <si>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</si>
  <si>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</si>
  <si>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r>
      <rPr>
        <b/>
        <sz val="48"/>
        <color theme="1"/>
        <rFont val="Calibri"/>
        <family val="2"/>
        <scheme val="minor"/>
      </rPr>
      <t>1</t>
    </r>
    <r>
      <rPr>
        <sz val="48"/>
        <color theme="1"/>
        <rFont val="Calibri"/>
        <family val="2"/>
        <scheme val="minor"/>
      </rPr>
      <t>. Quick Statistics</t>
    </r>
  </si>
  <si>
    <t xml:space="preserve">Beginner Excel Data Analytics Course </t>
  </si>
  <si>
    <t xml:space="preserve">Amount </t>
  </si>
  <si>
    <t>Average</t>
  </si>
  <si>
    <t>Median</t>
  </si>
  <si>
    <t>Min</t>
  </si>
  <si>
    <t>Max</t>
  </si>
  <si>
    <t>Range</t>
  </si>
  <si>
    <t xml:space="preserve"> 1st Quart</t>
  </si>
  <si>
    <t>3rd Quart</t>
  </si>
  <si>
    <t>Distinct Count of Products</t>
  </si>
  <si>
    <t>Country</t>
  </si>
  <si>
    <t>Row Labels</t>
  </si>
  <si>
    <t>Grand Total</t>
  </si>
  <si>
    <t>Sum of Amount</t>
  </si>
  <si>
    <t>Sum of Units</t>
  </si>
  <si>
    <t xml:space="preserve"> </t>
  </si>
  <si>
    <t>Sales Per Unit</t>
  </si>
  <si>
    <t>Cost</t>
  </si>
  <si>
    <t>Total Profit</t>
  </si>
  <si>
    <t>Countries</t>
  </si>
  <si>
    <t>Pick a Country</t>
  </si>
  <si>
    <t>Quick Summary</t>
  </si>
  <si>
    <t>By Sales Person</t>
  </si>
  <si>
    <t xml:space="preserve">              Number of Transactions                            50</t>
  </si>
  <si>
    <t>Total</t>
  </si>
  <si>
    <t>Sales</t>
  </si>
  <si>
    <t>Profit</t>
  </si>
  <si>
    <t>Quantity</t>
  </si>
  <si>
    <t>✅❎</t>
  </si>
  <si>
    <t>Profits by product (using products table)</t>
  </si>
  <si>
    <t>Profit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</si>
</sst>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164" formatCode="&quot;$&quot;#,##0"/>
    <numFmt numFmtId="165" formatCode="\$#,##0.00;\(\$#,##0.00\);\$#,##0.00"/>
    <numFmt numFmtId="166" formatCode="\$#,##0;\(\$#,##0\);\$#,##0"/>
    <numFmt numFmtId="167" formatCode="0.0%"/>
  </numFmts>
  <fonts count="7" x14ac:knownFonts="1">
    <font>
      <sz val="11"/>
      <color theme="1"/>
      <name val="Calibri"/>
      <family val="2"/>
      <scheme val="minor"/>
    </font>
    <font>
      <sz val="28"/>
      <color theme="1"/>
      <name val="Segoe UI Light"/>
      <family val="2"/>
    </font>
    <font>
      <b/>
      <sz val="11"/>
      <color theme="1"/>
      <name val="Calibri"/>
      <family val="2"/>
      <scheme val="minor"/>
    </font>
    <font>
      <sz val="48"/>
      <color theme="1"/>
      <name val="Calibri"/>
      <family val="2"/>
      <scheme val="minor"/>
    </font>
    <font>
      <b/>
      <sz val="48"/>
      <color theme="1"/>
      <name val="Calibri"/>
      <family val="2"/>
      <scheme val="minor"/>
    </font>
    <font>
      <sz val="28"/>
      <color theme="1"/>
      <name val="Segoe UI Black"/>
      <family val="2"/>
    </font>
    <font>
      <sz val="11"/>
      <color theme="0" tint="-0.34998626667073579"/>
      <name val="Calibri"/>
      <family val="2"/>
      <scheme val="minor"/>
    </font>
  </fonts>
  <fills count="1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4" tint="-0.499984740745262"/>
        <bgColor indexed="64"/>
      </patternFill>
    </fill>
    <fill>
      <patternFill patternType="solid">
        <fgColor rgb="FFFFC000"/>
        <bgColor indexed="64"/>
      </patternFill>
    </fill>
    <fill>
      <patternFill patternType="solid">
        <fgColor theme="0"/>
        <bgColor theme="4" tint="0.79998168889431442"/>
      </patternFill>
    </fill>
    <fill>
      <patternFill patternType="solid">
        <fgColor theme="0"/>
        <bgColor indexed="64"/>
      </patternFill>
    </fill>
    <fill>
      <patternFill patternType="solid">
        <fgColor theme="7" tint="0.59999389629810485"/>
        <bgColor theme="4" tint="0.79998168889431442"/>
      </patternFill>
    </fill>
  </fills>
  <borders count="13">
    <border>
      <left/>
      <right/>
      <top/>
      <bottom/>
      <diagonal/>
    </border>
    <border>
      <left/>
      <right/>
      <top style="dotted">
        <color theme="0" tint="-0.24994659260841701"/>
      </top>
      <bottom style="dotted">
        <color theme="0" tint="-0.24994659260841701"/>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auto="1"/>
      </top>
      <bottom style="thin">
        <color auto="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s>
  <cellStyleXfs count="1">
    <xf numFmtId="0" fontId="0" fillId="0" borderId="0"/>
  </cellStyleXfs>
  <cellXfs count="121">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0" fillId="6" borderId="0" xfId="0" applyFill="1"/>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0" xfId="0" applyFont="1" applyAlignment="1">
      <alignment horizontal="right"/>
    </xf>
    <xf numFmtId="0" fontId="0" fillId="7" borderId="0" xfId="0" applyFill="1"/>
    <xf numFmtId="0" fontId="0" fillId="6" borderId="0" xfId="0" applyFill="1"/>
    <xf numFmtId="0" fontId="5" fillId="3" borderId="0" xfId="0" applyFont="1" applyFill="1" applyAlignment="1">
      <alignment horizontal="center" vertical="center"/>
    </xf>
    <xf numFmtId="0" fontId="0" fillId="7" borderId="0" xfId="0" applyFill="1" applyAlignment="1">
      <alignment horizontal="left" indent="1"/>
    </xf>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8" fontId="0" fillId="0" borderId="0" xfId="0" applyNumberFormat="1"/>
    <xf numFmtId="0" fontId="0" fillId="7" borderId="0" xfId="0" applyFill="1"/>
    <xf numFmtId="0" fontId="0" fillId="6" borderId="0" xfId="0" applyFill="1"/>
    <xf numFmtId="0" fontId="5" fillId="3" borderId="0" xfId="0" applyFont="1" applyFill="1" applyAlignment="1">
      <alignment horizontal="center" vertical="center"/>
    </xf>
    <xf numFmtId="0" fontId="0" fillId="7" borderId="0" xfId="0" applyFill="1" applyAlignment="1">
      <alignment horizontal="left" indent="1"/>
    </xf>
    <xf numFmtId="0" fontId="2" fillId="8" borderId="10" xfId="0" applyFont="1" applyFill="1" applyBorder="1"/>
    <xf numFmtId="0" fontId="0" fillId="0" borderId="10" xfId="0" applyBorder="1"/>
    <xf numFmtId="0" fontId="2" fillId="8" borderId="10" xfId="0" applyFont="1" applyFill="1" applyBorder="1" applyAlignment="1">
      <alignment horizontal="right"/>
    </xf>
    <xf numFmtId="6" fontId="0" fillId="0" borderId="10" xfId="0" applyNumberFormat="1" applyBorder="1" applyAlignment="1">
      <alignment horizontal="right"/>
    </xf>
    <xf numFmtId="0" fontId="6" fillId="0" borderId="10" xfId="0" applyFont="1" applyBorder="1" applyAlignment="1">
      <alignment horizontal="right"/>
    </xf>
    <xf numFmtId="0" fontId="0" fillId="2" borderId="0" xfId="0" applyFill="1"/>
    <xf numFmtId="0" fontId="0" fillId="3" borderId="0" xfId="0" applyFill="1"/>
    <xf numFmtId="0" fontId="1" fillId="3" borderId="0" xfId="0" applyFont="1" applyFill="1" applyAlignment="1">
      <alignment vertical="center"/>
    </xf>
    <xf numFmtId="0" fontId="0" fillId="6" borderId="0" xfId="0" applyFill="1"/>
    <xf numFmtId="0" fontId="5" fillId="3" borderId="0" xfId="0" applyFont="1" applyFill="1" applyAlignment="1">
      <alignment horizontal="center" vertical="center"/>
    </xf>
    <xf numFmtId="0" fontId="0" fillId="10" borderId="0" xfId="0" applyFill="1"/>
    <xf numFmtId="0" fontId="0" fillId="10" borderId="0" xfId="0" applyFill="1" applyAlignment="1">
      <alignment horizontal="left" indent="1"/>
    </xf>
    <xf numFmtId="0" fontId="0" fillId="2" borderId="0" xfId="0" applyFill="1"/>
    <xf numFmtId="0" fontId="1" fillId="3" borderId="0" xfId="0" applyFont="1" applyFill="1" applyAlignment="1">
      <alignment vertical="center"/>
    </xf>
    <xf numFmtId="0" fontId="0" fillId="7" borderId="0" xfId="0" applyFill="1"/>
    <xf numFmtId="0" fontId="5" fillId="3" borderId="0" xfId="0" applyFont="1" applyFill="1" applyAlignment="1">
      <alignment horizontal="center" vertical="center"/>
    </xf>
    <xf numFmtId="0" fontId="0" fillId="7" borderId="0" xfId="0" applyFill="1" applyAlignment="1">
      <alignment horizontal="left" indent="1"/>
    </xf>
    <xf numFmtId="0" fontId="0" fillId="11" borderId="0" xfId="0" applyFill="1"/>
    <xf numFmtId="0" fontId="0" fillId="12" borderId="0" xfId="0" applyFill="1"/>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0" xfId="0" applyFont="1" applyAlignment="1">
      <alignment horizontal="right"/>
    </xf>
    <xf numFmtId="0" fontId="0" fillId="7" borderId="0" xfId="0" applyFill="1"/>
    <xf numFmtId="0" fontId="0" fillId="6" borderId="0" xfId="0" applyFill="1"/>
    <xf numFmtId="0" fontId="5" fillId="3" borderId="0" xfId="0" applyFont="1" applyFill="1" applyAlignment="1">
      <alignment horizontal="center" vertical="center"/>
    </xf>
    <xf numFmtId="0" fontId="0" fillId="7" borderId="0" xfId="0" applyFill="1" applyAlignment="1">
      <alignment horizontal="left" indent="1"/>
    </xf>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0" fontId="2" fillId="0" borderId="0" xfId="0" applyFont="1"/>
    <xf numFmtId="0" fontId="0" fillId="7" borderId="0" xfId="0" applyFill="1"/>
    <xf numFmtId="0" fontId="0" fillId="6" borderId="0" xfId="0" applyFill="1"/>
    <xf numFmtId="0" fontId="5" fillId="3" borderId="0" xfId="0" applyFont="1" applyFill="1" applyAlignment="1">
      <alignment horizontal="center" vertical="center"/>
    </xf>
    <xf numFmtId="0" fontId="0" fillId="7" borderId="0" xfId="0" applyFill="1" applyAlignment="1">
      <alignment horizontal="left" indent="1"/>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165" fontId="0" fillId="0" borderId="0" xfId="0" applyNumberFormat="1"/>
    <xf numFmtId="0" fontId="0" fillId="0" borderId="0" xfId="0" applyAlignment="1">
      <alignment horizontal="left" indent="1"/>
    </xf>
    <xf numFmtId="166" fontId="0" fillId="0" borderId="0" xfId="0" applyNumberFormat="1"/>
    <xf numFmtId="0" fontId="0" fillId="0" borderId="0" xfId="0" applyAlignment="1">
      <alignment horizontal="center"/>
    </xf>
    <xf numFmtId="0" fontId="0" fillId="0" borderId="0" xfId="0" applyAlignment="1"/>
    <xf numFmtId="0" fontId="0" fillId="9" borderId="0" xfId="0" applyFill="1"/>
    <xf numFmtId="0" fontId="2" fillId="9" borderId="0" xfId="0" applyFont="1" applyFill="1"/>
    <xf numFmtId="0" fontId="0" fillId="9" borderId="0" xfId="0" applyFill="1" applyAlignment="1"/>
    <xf numFmtId="1" fontId="0" fillId="0" borderId="0" xfId="0" applyNumberFormat="1"/>
    <xf numFmtId="0" fontId="0" fillId="14" borderId="11" xfId="0" applyFont="1" applyFill="1" applyBorder="1"/>
    <xf numFmtId="0" fontId="0" fillId="15" borderId="11" xfId="0" applyFont="1" applyFill="1" applyBorder="1"/>
    <xf numFmtId="0" fontId="2" fillId="15" borderId="2" xfId="0" applyFont="1" applyFill="1" applyBorder="1" applyAlignment="1">
      <alignment horizontal="center"/>
    </xf>
    <xf numFmtId="0" fontId="0" fillId="15" borderId="2" xfId="0" applyFill="1" applyBorder="1" applyAlignment="1">
      <alignment horizontal="left"/>
    </xf>
    <xf numFmtId="0" fontId="2" fillId="9" borderId="0" xfId="0" applyFont="1" applyFill="1" applyBorder="1" applyAlignment="1">
      <alignment horizontal="center"/>
    </xf>
    <xf numFmtId="0" fontId="2" fillId="9" borderId="0" xfId="0" applyFont="1" applyFill="1" applyBorder="1" applyAlignment="1">
      <alignment horizontal="right" vertical="center"/>
    </xf>
    <xf numFmtId="0" fontId="0" fillId="9" borderId="0" xfId="0" applyFill="1" applyAlignment="1">
      <alignment horizontal="center"/>
    </xf>
    <xf numFmtId="0" fontId="0" fillId="3" borderId="0" xfId="0" applyFill="1"/>
    <xf numFmtId="0" fontId="1" fillId="3" borderId="0" xfId="0" applyFont="1" applyFill="1" applyAlignment="1">
      <alignment vertical="center"/>
    </xf>
    <xf numFmtId="0" fontId="0" fillId="0" borderId="0" xfId="0"/>
    <xf numFmtId="0" fontId="0" fillId="3" borderId="0" xfId="0" applyFill="1"/>
    <xf numFmtId="0" fontId="1" fillId="3" borderId="0" xfId="0" applyFont="1" applyFill="1" applyAlignment="1">
      <alignment vertical="center"/>
    </xf>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167" fontId="0" fillId="0" borderId="0" xfId="0" applyNumberFormat="1"/>
    <xf numFmtId="0" fontId="0" fillId="14" borderId="12" xfId="0" applyFont="1" applyFill="1" applyBorder="1"/>
    <xf numFmtId="0" fontId="0" fillId="16" borderId="0" xfId="0" applyFont="1" applyFill="1" applyBorder="1"/>
    <xf numFmtId="0" fontId="0" fillId="6" borderId="7" xfId="0" applyFill="1" applyBorder="1" applyAlignment="1">
      <alignment horizontal="center"/>
    </xf>
    <xf numFmtId="0" fontId="0" fillId="6" borderId="8" xfId="0" applyFill="1" applyBorder="1" applyAlignment="1">
      <alignment horizontal="center"/>
    </xf>
    <xf numFmtId="0" fontId="0" fillId="6" borderId="9" xfId="0" applyFill="1" applyBorder="1" applyAlignment="1">
      <alignment horizontal="center"/>
    </xf>
    <xf numFmtId="0" fontId="3" fillId="5" borderId="2" xfId="0" applyFont="1" applyFill="1" applyBorder="1" applyAlignment="1">
      <alignment horizontal="left"/>
    </xf>
    <xf numFmtId="0" fontId="0" fillId="5" borderId="2" xfId="0" applyFill="1" applyBorder="1" applyAlignment="1">
      <alignment horizontal="left"/>
    </xf>
    <xf numFmtId="0" fontId="0" fillId="5" borderId="3" xfId="0" applyFill="1" applyBorder="1" applyAlignment="1">
      <alignment horizontal="left"/>
    </xf>
    <xf numFmtId="0" fontId="0" fillId="5" borderId="0" xfId="0" applyFill="1" applyBorder="1" applyAlignment="1">
      <alignment horizontal="left"/>
    </xf>
    <xf numFmtId="0" fontId="0" fillId="5" borderId="4" xfId="0" applyFill="1" applyBorder="1" applyAlignment="1">
      <alignment horizontal="left"/>
    </xf>
    <xf numFmtId="0" fontId="0" fillId="5" borderId="5" xfId="0" applyFill="1" applyBorder="1" applyAlignment="1">
      <alignment horizontal="left"/>
    </xf>
    <xf numFmtId="0" fontId="0" fillId="5" borderId="6" xfId="0" applyFill="1" applyBorder="1" applyAlignment="1">
      <alignment horizontal="left"/>
    </xf>
    <xf numFmtId="0" fontId="0" fillId="4" borderId="2" xfId="0" applyFill="1" applyBorder="1" applyAlignment="1">
      <alignment horizontal="left"/>
    </xf>
    <xf numFmtId="0" fontId="0" fillId="10" borderId="0" xfId="0" applyFill="1" applyAlignment="1">
      <alignment horizontal="center"/>
    </xf>
    <xf numFmtId="0" fontId="2" fillId="13" borderId="5" xfId="0" applyFont="1" applyFill="1" applyBorder="1" applyAlignment="1">
      <alignment horizontal="left"/>
    </xf>
    <xf numFmtId="0" fontId="0" fillId="13" borderId="5" xfId="0" applyFill="1" applyBorder="1" applyAlignment="1">
      <alignment horizontal="left"/>
    </xf>
  </cellXfs>
  <cellStyles count="1">
    <cellStyle name="Normal" xfId="0" builtinId="0"/>
  </cellStyles>
  <dxfs count="19">
    <dxf>
      <numFmt numFmtId="167" formatCode="0.0%"/>
    </dxf>
    <dxf>
      <numFmt numFmtId="14" formatCode="0.0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64" formatCode="&quot;$&quot;#,##0"/>
    </dxf>
    <dxf>
      <numFmt numFmtId="3" formatCode="#,##0"/>
    </dxf>
    <dxf>
      <numFmt numFmtId="10" formatCode="&quot;$&quot;#,##0_);[Red]\(&quot;$&quot;#,##0\)"/>
    </dxf>
    <dxf>
      <fill>
        <patternFill patternType="solid">
          <fgColor rgb="FFFFC7CE"/>
          <bgColor rgb="FF000000"/>
        </patternFill>
      </fill>
    </dxf>
    <dxf>
      <font>
        <b/>
        <i val="0"/>
        <strike val="0"/>
        <condense val="0"/>
        <extend val="0"/>
        <outline val="0"/>
        <shadow val="0"/>
        <u val="none"/>
        <vertAlign val="baseline"/>
        <sz val="11"/>
        <color theme="1"/>
        <name val="Calibri"/>
        <family val="2"/>
        <scheme val="minor"/>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1.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Anomalies!$S$7:$S$306</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Anomalies!$T$7:$T$306</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1DBC-43E5-B2C5-4ACECDB0EA56}"/>
            </c:ext>
          </c:extLst>
        </c:ser>
        <c:dLbls>
          <c:showLegendKey val="0"/>
          <c:showVal val="0"/>
          <c:showCatName val="0"/>
          <c:showSerName val="0"/>
          <c:showPercent val="0"/>
          <c:showBubbleSize val="0"/>
        </c:dLbls>
        <c:axId val="2005789871"/>
        <c:axId val="2005791951"/>
      </c:scatterChart>
      <c:valAx>
        <c:axId val="200578987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791951"/>
        <c:crosses val="autoZero"/>
        <c:crossBetween val="midCat"/>
      </c:valAx>
      <c:valAx>
        <c:axId val="20057919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7898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CC2AAD6C-1CD3-4ADC-A382-1EFDCF48E8B1}">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plotArea>
      <cx:plotAreaRegion>
        <cx:series layoutId="boxWhisker" uniqueId="{3E29A9F5-C44C-4238-A7A7-399EBE27089D}">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1</xdr:row>
      <xdr:rowOff>182880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247650</xdr:colOff>
      <xdr:row>3</xdr:row>
      <xdr:rowOff>167641</xdr:rowOff>
    </xdr:from>
    <xdr:to>
      <xdr:col>10</xdr:col>
      <xdr:colOff>95250</xdr:colOff>
      <xdr:row>13</xdr:row>
      <xdr:rowOff>72391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2AFF35AE-BF33-465E-B63A-5398752CE8E3}"/>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244340" y="1043941"/>
              <a:ext cx="2407920" cy="1733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630555</xdr:colOff>
      <xdr:row>5</xdr:row>
      <xdr:rowOff>30480</xdr:rowOff>
    </xdr:from>
    <xdr:to>
      <xdr:col>11</xdr:col>
      <xdr:colOff>0</xdr:colOff>
      <xdr:row>21</xdr:row>
      <xdr:rowOff>158151</xdr:rowOff>
    </xdr:to>
    <xdr:graphicFrame macro="">
      <xdr:nvGraphicFramePr>
        <xdr:cNvPr id="2" name="Chart 1">
          <a:extLst>
            <a:ext uri="{FF2B5EF4-FFF2-40B4-BE49-F238E27FC236}">
              <a16:creationId xmlns:a16="http://schemas.microsoft.com/office/drawing/2014/main" id="{5905A4D9-A44E-4B2A-AAC2-5721D6C7F0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71888</xdr:colOff>
      <xdr:row>22</xdr:row>
      <xdr:rowOff>145211</xdr:rowOff>
    </xdr:from>
    <xdr:to>
      <xdr:col>11</xdr:col>
      <xdr:colOff>21566</xdr:colOff>
      <xdr:row>45</xdr:row>
      <xdr:rowOff>158150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1154F57-5F96-4DBD-9F38-01749968E39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81488" y="4660061"/>
              <a:ext cx="6388578" cy="439443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76200</xdr:colOff>
      <xdr:row>48</xdr:row>
      <xdr:rowOff>53340</xdr:rowOff>
    </xdr:from>
    <xdr:to>
      <xdr:col>10</xdr:col>
      <xdr:colOff>1028700</xdr:colOff>
      <xdr:row>66</xdr:row>
      <xdr:rowOff>83820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C976BAA-4542-4985-9EAA-0A2381614FD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85800" y="9521190"/>
              <a:ext cx="6362700" cy="34594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796290</xdr:colOff>
      <xdr:row>5</xdr:row>
      <xdr:rowOff>76201</xdr:rowOff>
    </xdr:from>
    <xdr:to>
      <xdr:col>5</xdr:col>
      <xdr:colOff>689610</xdr:colOff>
      <xdr:row>16</xdr:row>
      <xdr:rowOff>49531</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7268B0D2-19E1-4199-A064-D016C55D945D}"/>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531870" y="1474471"/>
              <a:ext cx="1828800" cy="19850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295275</xdr:colOff>
      <xdr:row>8</xdr:row>
      <xdr:rowOff>66675</xdr:rowOff>
    </xdr:from>
    <xdr:to>
      <xdr:col>10</xdr:col>
      <xdr:colOff>295275</xdr:colOff>
      <xdr:row>21</xdr:row>
      <xdr:rowOff>114300</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BBD2B574-C5BE-32B9-930C-3804F7047248}"/>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6400800" y="20669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orya Balachandran" refreshedDate="44691.868545833335" createdVersion="7" refreshedVersion="7" minRefreshableVersion="3" recordCount="300" xr:uid="{736EDEE9-62EC-40F1-AE05-FA9A432DFE0E}">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Cost" numFmtId="0">
      <sharedItems containsSemiMixedTypes="0" containsString="0" containsNumber="1" minValue="0" maxValue="8682.8700000000008"/>
    </cacheField>
  </cacheFields>
  <extLst>
    <ext xmlns:x14="http://schemas.microsoft.com/office/spreadsheetml/2009/9/main" uri="{725AE2AE-9491-48be-B2B4-4EB974FC3084}">
      <x14:pivotCacheDefinition pivotCacheId="89232590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orya Balachandran" refreshedDate="44691.868545254627" backgroundQuery="1" createdVersion="7" refreshedVersion="7" minRefreshableVersion="3" recordCount="0" supportSubquery="1" supportAdvancedDrill="1" xr:uid="{0D85F708-2A1E-49E2-B3DE-71772BA63FB4}">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Percent]" caption="Profit Percen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orya Balachandran" refreshedDate="44691.871628819441" backgroundQuery="1" createdVersion="7" refreshedVersion="7" minRefreshableVersion="3" recordCount="0" supportSubquery="1" supportAdvancedDrill="1" xr:uid="{1A5DAFC1-0AA5-4FC6-8E3C-100C89072D8A}">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Percent]" caption="Profit Percen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orya" refreshedDate="44692.417978240737" backgroundQuery="1" createdVersion="7" refreshedVersion="7" minRefreshableVersion="3" recordCount="0" supportSubquery="1" supportAdvancedDrill="1" xr:uid="{5C94AEF0-36E8-4A78-81D6-3F7C11029DD0}">
  <cacheSource type="external" connectionId="1"/>
  <cacheFields count="6">
    <cacheField name="[Data].[Product].[Product]" caption="Product" numFmtId="0" hierarchy="2" level="1">
      <sharedItems count="19">
        <s v="70% Dark Bite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 v="85% Dark Bars" u="1"/>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Percent]" caption="Profit Percent"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Percent]" caption="Profit Percent"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orya Balachandran" refreshedDate="44691.871415856484" backgroundQuery="1" createdVersion="3" refreshedVersion="7" minRefreshableVersion="3" recordCount="0" supportSubquery="1" supportAdvancedDrill="1" xr:uid="{976CDE52-D894-44F9-A560-CB9A01672586}">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8520458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n v="14.49"/>
    <n v="1651.8600000000001"/>
  </r>
  <r>
    <x v="1"/>
    <x v="1"/>
    <x v="1"/>
    <n v="6706"/>
    <n v="459"/>
    <n v="8.65"/>
    <n v="3970.3500000000004"/>
  </r>
  <r>
    <x v="2"/>
    <x v="1"/>
    <x v="2"/>
    <n v="959"/>
    <n v="147"/>
    <n v="11.88"/>
    <n v="1746.3600000000001"/>
  </r>
  <r>
    <x v="3"/>
    <x v="2"/>
    <x v="3"/>
    <n v="9632"/>
    <n v="288"/>
    <n v="6.47"/>
    <n v="1863.36"/>
  </r>
  <r>
    <x v="4"/>
    <x v="3"/>
    <x v="4"/>
    <n v="2100"/>
    <n v="414"/>
    <n v="13.15"/>
    <n v="5444.1"/>
  </r>
  <r>
    <x v="0"/>
    <x v="1"/>
    <x v="5"/>
    <n v="8869"/>
    <n v="432"/>
    <n v="12.37"/>
    <n v="5343.8399999999992"/>
  </r>
  <r>
    <x v="4"/>
    <x v="4"/>
    <x v="6"/>
    <n v="2681"/>
    <n v="54"/>
    <n v="5.79"/>
    <n v="312.66000000000003"/>
  </r>
  <r>
    <x v="1"/>
    <x v="1"/>
    <x v="7"/>
    <n v="5012"/>
    <n v="210"/>
    <n v="9.77"/>
    <n v="2051.6999999999998"/>
  </r>
  <r>
    <x v="5"/>
    <x v="4"/>
    <x v="8"/>
    <n v="1281"/>
    <n v="75"/>
    <n v="11.7"/>
    <n v="877.5"/>
  </r>
  <r>
    <x v="6"/>
    <x v="0"/>
    <x v="8"/>
    <n v="4991"/>
    <n v="12"/>
    <n v="11.7"/>
    <n v="140.39999999999998"/>
  </r>
  <r>
    <x v="7"/>
    <x v="3"/>
    <x v="4"/>
    <n v="1785"/>
    <n v="462"/>
    <n v="13.15"/>
    <n v="6075.3"/>
  </r>
  <r>
    <x v="8"/>
    <x v="0"/>
    <x v="9"/>
    <n v="3983"/>
    <n v="144"/>
    <n v="3.11"/>
    <n v="447.84"/>
  </r>
  <r>
    <x v="2"/>
    <x v="4"/>
    <x v="10"/>
    <n v="2646"/>
    <n v="120"/>
    <n v="8.7899999999999991"/>
    <n v="1054.8"/>
  </r>
  <r>
    <x v="7"/>
    <x v="5"/>
    <x v="11"/>
    <n v="252"/>
    <n v="54"/>
    <n v="9.33"/>
    <n v="503.82"/>
  </r>
  <r>
    <x v="8"/>
    <x v="1"/>
    <x v="4"/>
    <n v="2464"/>
    <n v="234"/>
    <n v="13.15"/>
    <n v="3077.1"/>
  </r>
  <r>
    <x v="8"/>
    <x v="1"/>
    <x v="12"/>
    <n v="2114"/>
    <n v="66"/>
    <n v="7.16"/>
    <n v="472.56"/>
  </r>
  <r>
    <x v="4"/>
    <x v="0"/>
    <x v="6"/>
    <n v="7693"/>
    <n v="87"/>
    <n v="5.79"/>
    <n v="503.73"/>
  </r>
  <r>
    <x v="6"/>
    <x v="5"/>
    <x v="13"/>
    <n v="15610"/>
    <n v="339"/>
    <n v="10.62"/>
    <n v="3600.18"/>
  </r>
  <r>
    <x v="3"/>
    <x v="5"/>
    <x v="7"/>
    <n v="336"/>
    <n v="144"/>
    <n v="9.77"/>
    <n v="1406.8799999999999"/>
  </r>
  <r>
    <x v="7"/>
    <x v="3"/>
    <x v="13"/>
    <n v="9443"/>
    <n v="162"/>
    <n v="10.62"/>
    <n v="1720.4399999999998"/>
  </r>
  <r>
    <x v="2"/>
    <x v="5"/>
    <x v="14"/>
    <n v="8155"/>
    <n v="90"/>
    <n v="6.49"/>
    <n v="584.1"/>
  </r>
  <r>
    <x v="1"/>
    <x v="4"/>
    <x v="14"/>
    <n v="1701"/>
    <n v="234"/>
    <n v="6.49"/>
    <n v="1518.66"/>
  </r>
  <r>
    <x v="9"/>
    <x v="4"/>
    <x v="7"/>
    <n v="2205"/>
    <n v="141"/>
    <n v="9.77"/>
    <n v="1377.57"/>
  </r>
  <r>
    <x v="1"/>
    <x v="0"/>
    <x v="15"/>
    <n v="1771"/>
    <n v="204"/>
    <n v="7.64"/>
    <n v="1558.56"/>
  </r>
  <r>
    <x v="3"/>
    <x v="1"/>
    <x v="16"/>
    <n v="2114"/>
    <n v="186"/>
    <n v="11.73"/>
    <n v="2181.7800000000002"/>
  </r>
  <r>
    <x v="3"/>
    <x v="2"/>
    <x v="11"/>
    <n v="10311"/>
    <n v="231"/>
    <n v="9.33"/>
    <n v="2155.23"/>
  </r>
  <r>
    <x v="8"/>
    <x v="3"/>
    <x v="10"/>
    <n v="21"/>
    <n v="168"/>
    <n v="8.7899999999999991"/>
    <n v="1476.7199999999998"/>
  </r>
  <r>
    <x v="9"/>
    <x v="1"/>
    <x v="13"/>
    <n v="1974"/>
    <n v="195"/>
    <n v="10.62"/>
    <n v="2070.8999999999996"/>
  </r>
  <r>
    <x v="6"/>
    <x v="2"/>
    <x v="14"/>
    <n v="6314"/>
    <n v="15"/>
    <n v="6.49"/>
    <n v="97.350000000000009"/>
  </r>
  <r>
    <x v="9"/>
    <x v="0"/>
    <x v="14"/>
    <n v="4683"/>
    <n v="30"/>
    <n v="6.49"/>
    <n v="194.70000000000002"/>
  </r>
  <r>
    <x v="3"/>
    <x v="0"/>
    <x v="17"/>
    <n v="6398"/>
    <n v="102"/>
    <n v="4.97"/>
    <n v="506.94"/>
  </r>
  <r>
    <x v="7"/>
    <x v="1"/>
    <x v="15"/>
    <n v="553"/>
    <n v="15"/>
    <n v="7.64"/>
    <n v="114.6"/>
  </r>
  <r>
    <x v="1"/>
    <x v="3"/>
    <x v="0"/>
    <n v="7021"/>
    <n v="183"/>
    <n v="14.49"/>
    <n v="2651.67"/>
  </r>
  <r>
    <x v="0"/>
    <x v="3"/>
    <x v="7"/>
    <n v="5817"/>
    <n v="12"/>
    <n v="9.77"/>
    <n v="117.24"/>
  </r>
  <r>
    <x v="3"/>
    <x v="3"/>
    <x v="8"/>
    <n v="3976"/>
    <n v="72"/>
    <n v="11.7"/>
    <n v="842.4"/>
  </r>
  <r>
    <x v="4"/>
    <x v="4"/>
    <x v="18"/>
    <n v="1134"/>
    <n v="282"/>
    <n v="16.73"/>
    <n v="4717.8599999999997"/>
  </r>
  <r>
    <x v="7"/>
    <x v="3"/>
    <x v="19"/>
    <n v="6027"/>
    <n v="144"/>
    <n v="10.38"/>
    <n v="1494.72"/>
  </r>
  <r>
    <x v="4"/>
    <x v="0"/>
    <x v="10"/>
    <n v="1904"/>
    <n v="405"/>
    <n v="8.7899999999999991"/>
    <n v="3559.95"/>
  </r>
  <r>
    <x v="5"/>
    <x v="5"/>
    <x v="1"/>
    <n v="3262"/>
    <n v="75"/>
    <n v="8.65"/>
    <n v="648.75"/>
  </r>
  <r>
    <x v="0"/>
    <x v="5"/>
    <x v="18"/>
    <n v="2289"/>
    <n v="135"/>
    <n v="16.73"/>
    <n v="2258.5500000000002"/>
  </r>
  <r>
    <x v="6"/>
    <x v="5"/>
    <x v="18"/>
    <n v="6986"/>
    <n v="21"/>
    <n v="16.73"/>
    <n v="351.33"/>
  </r>
  <r>
    <x v="7"/>
    <x v="4"/>
    <x v="14"/>
    <n v="4417"/>
    <n v="153"/>
    <n v="6.49"/>
    <n v="992.97"/>
  </r>
  <r>
    <x v="4"/>
    <x v="5"/>
    <x v="16"/>
    <n v="1442"/>
    <n v="15"/>
    <n v="11.73"/>
    <n v="175.95000000000002"/>
  </r>
  <r>
    <x v="8"/>
    <x v="1"/>
    <x v="8"/>
    <n v="2415"/>
    <n v="255"/>
    <n v="11.7"/>
    <n v="2983.5"/>
  </r>
  <r>
    <x v="7"/>
    <x v="0"/>
    <x v="15"/>
    <n v="238"/>
    <n v="18"/>
    <n v="7.64"/>
    <n v="137.51999999999998"/>
  </r>
  <r>
    <x v="4"/>
    <x v="0"/>
    <x v="14"/>
    <n v="4949"/>
    <n v="189"/>
    <n v="6.49"/>
    <n v="1226.6100000000001"/>
  </r>
  <r>
    <x v="6"/>
    <x v="4"/>
    <x v="1"/>
    <n v="5075"/>
    <n v="21"/>
    <n v="8.65"/>
    <n v="181.65"/>
  </r>
  <r>
    <x v="8"/>
    <x v="2"/>
    <x v="10"/>
    <n v="9198"/>
    <n v="36"/>
    <n v="8.7899999999999991"/>
    <n v="316.43999999999994"/>
  </r>
  <r>
    <x v="4"/>
    <x v="5"/>
    <x v="12"/>
    <n v="3339"/>
    <n v="75"/>
    <n v="7.16"/>
    <n v="537"/>
  </r>
  <r>
    <x v="0"/>
    <x v="5"/>
    <x v="9"/>
    <n v="5019"/>
    <n v="156"/>
    <n v="3.11"/>
    <n v="485.15999999999997"/>
  </r>
  <r>
    <x v="6"/>
    <x v="2"/>
    <x v="10"/>
    <n v="16184"/>
    <n v="39"/>
    <n v="8.7899999999999991"/>
    <n v="342.80999999999995"/>
  </r>
  <r>
    <x v="4"/>
    <x v="2"/>
    <x v="20"/>
    <n v="497"/>
    <n v="63"/>
    <n v="9"/>
    <n v="567"/>
  </r>
  <r>
    <x v="7"/>
    <x v="2"/>
    <x v="12"/>
    <n v="8211"/>
    <n v="75"/>
    <n v="7.16"/>
    <n v="537"/>
  </r>
  <r>
    <x v="7"/>
    <x v="4"/>
    <x v="19"/>
    <n v="6580"/>
    <n v="183"/>
    <n v="10.38"/>
    <n v="1899.5400000000002"/>
  </r>
  <r>
    <x v="3"/>
    <x v="1"/>
    <x v="11"/>
    <n v="4760"/>
    <n v="69"/>
    <n v="9.33"/>
    <n v="643.77"/>
  </r>
  <r>
    <x v="0"/>
    <x v="2"/>
    <x v="4"/>
    <n v="5439"/>
    <n v="30"/>
    <n v="13.15"/>
    <n v="394.5"/>
  </r>
  <r>
    <x v="3"/>
    <x v="5"/>
    <x v="9"/>
    <n v="1463"/>
    <n v="39"/>
    <n v="3.11"/>
    <n v="121.28999999999999"/>
  </r>
  <r>
    <x v="8"/>
    <x v="5"/>
    <x v="1"/>
    <n v="7777"/>
    <n v="504"/>
    <n v="8.65"/>
    <n v="4359.6000000000004"/>
  </r>
  <r>
    <x v="2"/>
    <x v="0"/>
    <x v="12"/>
    <n v="1085"/>
    <n v="273"/>
    <n v="7.16"/>
    <n v="1954.68"/>
  </r>
  <r>
    <x v="6"/>
    <x v="0"/>
    <x v="6"/>
    <n v="182"/>
    <n v="48"/>
    <n v="5.79"/>
    <n v="277.92"/>
  </r>
  <r>
    <x v="4"/>
    <x v="5"/>
    <x v="18"/>
    <n v="4242"/>
    <n v="207"/>
    <n v="16.73"/>
    <n v="3463.11"/>
  </r>
  <r>
    <x v="4"/>
    <x v="2"/>
    <x v="1"/>
    <n v="6118"/>
    <n v="9"/>
    <n v="8.65"/>
    <n v="77.850000000000009"/>
  </r>
  <r>
    <x v="9"/>
    <x v="2"/>
    <x v="14"/>
    <n v="2317"/>
    <n v="261"/>
    <n v="6.49"/>
    <n v="1693.89"/>
  </r>
  <r>
    <x v="4"/>
    <x v="4"/>
    <x v="10"/>
    <n v="938"/>
    <n v="6"/>
    <n v="8.7899999999999991"/>
    <n v="52.739999999999995"/>
  </r>
  <r>
    <x v="1"/>
    <x v="0"/>
    <x v="16"/>
    <n v="9709"/>
    <n v="30"/>
    <n v="11.73"/>
    <n v="351.90000000000003"/>
  </r>
  <r>
    <x v="5"/>
    <x v="5"/>
    <x v="13"/>
    <n v="2205"/>
    <n v="138"/>
    <n v="10.62"/>
    <n v="1465.56"/>
  </r>
  <r>
    <x v="5"/>
    <x v="0"/>
    <x v="9"/>
    <n v="4487"/>
    <n v="111"/>
    <n v="3.11"/>
    <n v="345.21"/>
  </r>
  <r>
    <x v="6"/>
    <x v="1"/>
    <x v="3"/>
    <n v="2415"/>
    <n v="15"/>
    <n v="6.47"/>
    <n v="97.05"/>
  </r>
  <r>
    <x v="0"/>
    <x v="5"/>
    <x v="15"/>
    <n v="4018"/>
    <n v="162"/>
    <n v="7.64"/>
    <n v="1237.6799999999998"/>
  </r>
  <r>
    <x v="6"/>
    <x v="5"/>
    <x v="15"/>
    <n v="861"/>
    <n v="195"/>
    <n v="7.64"/>
    <n v="1489.8"/>
  </r>
  <r>
    <x v="9"/>
    <x v="4"/>
    <x v="8"/>
    <n v="5586"/>
    <n v="525"/>
    <n v="11.7"/>
    <n v="6142.5"/>
  </r>
  <r>
    <x v="5"/>
    <x v="5"/>
    <x v="5"/>
    <n v="2226"/>
    <n v="48"/>
    <n v="12.37"/>
    <n v="593.76"/>
  </r>
  <r>
    <x v="2"/>
    <x v="5"/>
    <x v="19"/>
    <n v="14329"/>
    <n v="150"/>
    <n v="10.38"/>
    <n v="1557.0000000000002"/>
  </r>
  <r>
    <x v="2"/>
    <x v="5"/>
    <x v="13"/>
    <n v="8463"/>
    <n v="492"/>
    <n v="10.62"/>
    <n v="5225.04"/>
  </r>
  <r>
    <x v="6"/>
    <x v="5"/>
    <x v="12"/>
    <n v="2891"/>
    <n v="102"/>
    <n v="7.16"/>
    <n v="730.32"/>
  </r>
  <r>
    <x v="8"/>
    <x v="2"/>
    <x v="14"/>
    <n v="3773"/>
    <n v="165"/>
    <n v="6.49"/>
    <n v="1070.8500000000001"/>
  </r>
  <r>
    <x v="3"/>
    <x v="2"/>
    <x v="19"/>
    <n v="854"/>
    <n v="309"/>
    <n v="10.38"/>
    <n v="3207.42"/>
  </r>
  <r>
    <x v="4"/>
    <x v="2"/>
    <x v="9"/>
    <n v="4970"/>
    <n v="156"/>
    <n v="3.11"/>
    <n v="485.15999999999997"/>
  </r>
  <r>
    <x v="2"/>
    <x v="1"/>
    <x v="21"/>
    <n v="98"/>
    <n v="159"/>
    <n v="5.6"/>
    <n v="890.4"/>
  </r>
  <r>
    <x v="6"/>
    <x v="1"/>
    <x v="16"/>
    <n v="13391"/>
    <n v="201"/>
    <n v="11.73"/>
    <n v="2357.73"/>
  </r>
  <r>
    <x v="1"/>
    <x v="3"/>
    <x v="6"/>
    <n v="8890"/>
    <n v="210"/>
    <n v="5.79"/>
    <n v="1215.9000000000001"/>
  </r>
  <r>
    <x v="7"/>
    <x v="4"/>
    <x v="11"/>
    <n v="56"/>
    <n v="51"/>
    <n v="9.33"/>
    <n v="475.83"/>
  </r>
  <r>
    <x v="8"/>
    <x v="2"/>
    <x v="4"/>
    <n v="3339"/>
    <n v="39"/>
    <n v="13.15"/>
    <n v="512.85"/>
  </r>
  <r>
    <x v="9"/>
    <x v="1"/>
    <x v="3"/>
    <n v="3808"/>
    <n v="279"/>
    <n v="6.47"/>
    <n v="1805.1299999999999"/>
  </r>
  <r>
    <x v="9"/>
    <x v="4"/>
    <x v="11"/>
    <n v="63"/>
    <n v="123"/>
    <n v="9.33"/>
    <n v="1147.5899999999999"/>
  </r>
  <r>
    <x v="7"/>
    <x v="3"/>
    <x v="18"/>
    <n v="7812"/>
    <n v="81"/>
    <n v="16.73"/>
    <n v="1355.13"/>
  </r>
  <r>
    <x v="0"/>
    <x v="0"/>
    <x v="15"/>
    <n v="7693"/>
    <n v="21"/>
    <n v="7.64"/>
    <n v="160.44"/>
  </r>
  <r>
    <x v="8"/>
    <x v="2"/>
    <x v="19"/>
    <n v="973"/>
    <n v="162"/>
    <n v="10.38"/>
    <n v="1681.5600000000002"/>
  </r>
  <r>
    <x v="9"/>
    <x v="1"/>
    <x v="20"/>
    <n v="567"/>
    <n v="228"/>
    <n v="9"/>
    <n v="2052"/>
  </r>
  <r>
    <x v="9"/>
    <x v="2"/>
    <x v="12"/>
    <n v="2471"/>
    <n v="342"/>
    <n v="7.16"/>
    <n v="2448.7200000000003"/>
  </r>
  <r>
    <x v="6"/>
    <x v="4"/>
    <x v="11"/>
    <n v="7189"/>
    <n v="54"/>
    <n v="9.33"/>
    <n v="503.82"/>
  </r>
  <r>
    <x v="3"/>
    <x v="1"/>
    <x v="19"/>
    <n v="7455"/>
    <n v="216"/>
    <n v="10.38"/>
    <n v="2242.0800000000004"/>
  </r>
  <r>
    <x v="8"/>
    <x v="5"/>
    <x v="21"/>
    <n v="3108"/>
    <n v="54"/>
    <n v="5.6"/>
    <n v="302.39999999999998"/>
  </r>
  <r>
    <x v="4"/>
    <x v="4"/>
    <x v="4"/>
    <n v="469"/>
    <n v="75"/>
    <n v="13.15"/>
    <n v="986.25"/>
  </r>
  <r>
    <x v="2"/>
    <x v="0"/>
    <x v="14"/>
    <n v="2737"/>
    <n v="93"/>
    <n v="6.49"/>
    <n v="603.57000000000005"/>
  </r>
  <r>
    <x v="2"/>
    <x v="0"/>
    <x v="4"/>
    <n v="4305"/>
    <n v="156"/>
    <n v="13.15"/>
    <n v="2051.4"/>
  </r>
  <r>
    <x v="2"/>
    <x v="4"/>
    <x v="9"/>
    <n v="2408"/>
    <n v="9"/>
    <n v="3.11"/>
    <n v="27.99"/>
  </r>
  <r>
    <x v="8"/>
    <x v="2"/>
    <x v="15"/>
    <n v="1281"/>
    <n v="18"/>
    <n v="7.64"/>
    <n v="137.51999999999998"/>
  </r>
  <r>
    <x v="0"/>
    <x v="1"/>
    <x v="1"/>
    <n v="12348"/>
    <n v="234"/>
    <n v="8.65"/>
    <n v="2024.1000000000001"/>
  </r>
  <r>
    <x v="8"/>
    <x v="5"/>
    <x v="19"/>
    <n v="3689"/>
    <n v="312"/>
    <n v="10.38"/>
    <n v="3238.5600000000004"/>
  </r>
  <r>
    <x v="5"/>
    <x v="2"/>
    <x v="15"/>
    <n v="2870"/>
    <n v="300"/>
    <n v="7.64"/>
    <n v="2292"/>
  </r>
  <r>
    <x v="7"/>
    <x v="2"/>
    <x v="18"/>
    <n v="798"/>
    <n v="519"/>
    <n v="16.73"/>
    <n v="8682.8700000000008"/>
  </r>
  <r>
    <x v="3"/>
    <x v="0"/>
    <x v="20"/>
    <n v="2933"/>
    <n v="9"/>
    <n v="9"/>
    <n v="81"/>
  </r>
  <r>
    <x v="6"/>
    <x v="1"/>
    <x v="2"/>
    <n v="2744"/>
    <n v="9"/>
    <n v="11.88"/>
    <n v="106.92"/>
  </r>
  <r>
    <x v="0"/>
    <x v="2"/>
    <x v="5"/>
    <n v="9772"/>
    <n v="90"/>
    <n v="12.37"/>
    <n v="1113.3"/>
  </r>
  <r>
    <x v="5"/>
    <x v="5"/>
    <x v="4"/>
    <n v="1568"/>
    <n v="96"/>
    <n v="13.15"/>
    <n v="1262.4000000000001"/>
  </r>
  <r>
    <x v="7"/>
    <x v="2"/>
    <x v="10"/>
    <n v="11417"/>
    <n v="21"/>
    <n v="8.7899999999999991"/>
    <n v="184.58999999999997"/>
  </r>
  <r>
    <x v="0"/>
    <x v="5"/>
    <x v="21"/>
    <n v="6748"/>
    <n v="48"/>
    <n v="5.6"/>
    <n v="268.79999999999995"/>
  </r>
  <r>
    <x v="9"/>
    <x v="2"/>
    <x v="18"/>
    <n v="1407"/>
    <n v="72"/>
    <n v="16.73"/>
    <n v="1204.56"/>
  </r>
  <r>
    <x v="1"/>
    <x v="1"/>
    <x v="12"/>
    <n v="2023"/>
    <n v="168"/>
    <n v="7.16"/>
    <n v="1202.8800000000001"/>
  </r>
  <r>
    <x v="6"/>
    <x v="3"/>
    <x v="21"/>
    <n v="5236"/>
    <n v="51"/>
    <n v="5.6"/>
    <n v="285.59999999999997"/>
  </r>
  <r>
    <x v="3"/>
    <x v="2"/>
    <x v="15"/>
    <n v="1925"/>
    <n v="192"/>
    <n v="7.64"/>
    <n v="1466.8799999999999"/>
  </r>
  <r>
    <x v="5"/>
    <x v="0"/>
    <x v="8"/>
    <n v="6608"/>
    <n v="225"/>
    <n v="11.7"/>
    <n v="2632.5"/>
  </r>
  <r>
    <x v="4"/>
    <x v="5"/>
    <x v="21"/>
    <n v="8008"/>
    <n v="456"/>
    <n v="5.6"/>
    <n v="2553.6"/>
  </r>
  <r>
    <x v="9"/>
    <x v="5"/>
    <x v="4"/>
    <n v="1428"/>
    <n v="93"/>
    <n v="13.15"/>
    <n v="1222.95"/>
  </r>
  <r>
    <x v="4"/>
    <x v="5"/>
    <x v="2"/>
    <n v="525"/>
    <n v="48"/>
    <n v="11.88"/>
    <n v="570.24"/>
  </r>
  <r>
    <x v="4"/>
    <x v="0"/>
    <x v="3"/>
    <n v="1505"/>
    <n v="102"/>
    <n v="6.47"/>
    <n v="659.93999999999994"/>
  </r>
  <r>
    <x v="5"/>
    <x v="1"/>
    <x v="0"/>
    <n v="6755"/>
    <n v="252"/>
    <n v="14.49"/>
    <n v="3651.48"/>
  </r>
  <r>
    <x v="7"/>
    <x v="0"/>
    <x v="3"/>
    <n v="11571"/>
    <n v="138"/>
    <n v="6.47"/>
    <n v="892.86"/>
  </r>
  <r>
    <x v="0"/>
    <x v="4"/>
    <x v="4"/>
    <n v="2541"/>
    <n v="90"/>
    <n v="13.15"/>
    <n v="1183.5"/>
  </r>
  <r>
    <x v="3"/>
    <x v="0"/>
    <x v="0"/>
    <n v="1526"/>
    <n v="240"/>
    <n v="14.49"/>
    <n v="3477.6"/>
  </r>
  <r>
    <x v="0"/>
    <x v="4"/>
    <x v="2"/>
    <n v="6125"/>
    <n v="102"/>
    <n v="11.88"/>
    <n v="1211.76"/>
  </r>
  <r>
    <x v="3"/>
    <x v="1"/>
    <x v="18"/>
    <n v="847"/>
    <n v="129"/>
    <n v="16.73"/>
    <n v="2158.17"/>
  </r>
  <r>
    <x v="1"/>
    <x v="1"/>
    <x v="18"/>
    <n v="4753"/>
    <n v="300"/>
    <n v="16.73"/>
    <n v="5019"/>
  </r>
  <r>
    <x v="4"/>
    <x v="4"/>
    <x v="5"/>
    <n v="959"/>
    <n v="135"/>
    <n v="12.37"/>
    <n v="1669.9499999999998"/>
  </r>
  <r>
    <x v="5"/>
    <x v="1"/>
    <x v="17"/>
    <n v="2793"/>
    <n v="114"/>
    <n v="4.97"/>
    <n v="566.57999999999993"/>
  </r>
  <r>
    <x v="5"/>
    <x v="1"/>
    <x v="8"/>
    <n v="4606"/>
    <n v="63"/>
    <n v="11.7"/>
    <n v="737.09999999999991"/>
  </r>
  <r>
    <x v="5"/>
    <x v="2"/>
    <x v="12"/>
    <n v="5551"/>
    <n v="252"/>
    <n v="7.16"/>
    <n v="1804.32"/>
  </r>
  <r>
    <x v="9"/>
    <x v="2"/>
    <x v="1"/>
    <n v="6657"/>
    <n v="303"/>
    <n v="8.65"/>
    <n v="2620.9500000000003"/>
  </r>
  <r>
    <x v="5"/>
    <x v="3"/>
    <x v="9"/>
    <n v="4438"/>
    <n v="246"/>
    <n v="3.11"/>
    <n v="765.06"/>
  </r>
  <r>
    <x v="1"/>
    <x v="4"/>
    <x v="7"/>
    <n v="168"/>
    <n v="84"/>
    <n v="9.77"/>
    <n v="820.68"/>
  </r>
  <r>
    <x v="5"/>
    <x v="5"/>
    <x v="9"/>
    <n v="7777"/>
    <n v="39"/>
    <n v="3.11"/>
    <n v="121.28999999999999"/>
  </r>
  <r>
    <x v="6"/>
    <x v="2"/>
    <x v="9"/>
    <n v="3339"/>
    <n v="348"/>
    <n v="3.11"/>
    <n v="1082.28"/>
  </r>
  <r>
    <x v="5"/>
    <x v="0"/>
    <x v="5"/>
    <n v="6391"/>
    <n v="48"/>
    <n v="12.37"/>
    <n v="593.76"/>
  </r>
  <r>
    <x v="6"/>
    <x v="0"/>
    <x v="7"/>
    <n v="518"/>
    <n v="75"/>
    <n v="9.77"/>
    <n v="732.75"/>
  </r>
  <r>
    <x v="5"/>
    <x v="4"/>
    <x v="19"/>
    <n v="5677"/>
    <n v="258"/>
    <n v="10.38"/>
    <n v="2678.0400000000004"/>
  </r>
  <r>
    <x v="4"/>
    <x v="3"/>
    <x v="9"/>
    <n v="6048"/>
    <n v="27"/>
    <n v="3.11"/>
    <n v="83.97"/>
  </r>
  <r>
    <x v="1"/>
    <x v="4"/>
    <x v="1"/>
    <n v="3752"/>
    <n v="213"/>
    <n v="8.65"/>
    <n v="1842.45"/>
  </r>
  <r>
    <x v="6"/>
    <x v="1"/>
    <x v="12"/>
    <n v="4480"/>
    <n v="357"/>
    <n v="7.16"/>
    <n v="2556.12"/>
  </r>
  <r>
    <x v="2"/>
    <x v="0"/>
    <x v="2"/>
    <n v="259"/>
    <n v="207"/>
    <n v="11.88"/>
    <n v="2459.1600000000003"/>
  </r>
  <r>
    <x v="1"/>
    <x v="0"/>
    <x v="0"/>
    <n v="42"/>
    <n v="150"/>
    <n v="14.49"/>
    <n v="2173.5"/>
  </r>
  <r>
    <x v="3"/>
    <x v="2"/>
    <x v="21"/>
    <n v="98"/>
    <n v="204"/>
    <n v="5.6"/>
    <n v="1142.3999999999999"/>
  </r>
  <r>
    <x v="5"/>
    <x v="1"/>
    <x v="18"/>
    <n v="2478"/>
    <n v="21"/>
    <n v="16.73"/>
    <n v="351.33"/>
  </r>
  <r>
    <x v="3"/>
    <x v="5"/>
    <x v="5"/>
    <n v="7847"/>
    <n v="174"/>
    <n v="12.37"/>
    <n v="2152.3799999999997"/>
  </r>
  <r>
    <x v="7"/>
    <x v="0"/>
    <x v="9"/>
    <n v="9926"/>
    <n v="201"/>
    <n v="3.11"/>
    <n v="625.11"/>
  </r>
  <r>
    <x v="1"/>
    <x v="4"/>
    <x v="11"/>
    <n v="819"/>
    <n v="510"/>
    <n v="9.33"/>
    <n v="4758.3"/>
  </r>
  <r>
    <x v="4"/>
    <x v="3"/>
    <x v="12"/>
    <n v="3052"/>
    <n v="378"/>
    <n v="7.16"/>
    <n v="2706.48"/>
  </r>
  <r>
    <x v="2"/>
    <x v="5"/>
    <x v="20"/>
    <n v="6832"/>
    <n v="27"/>
    <n v="9"/>
    <n v="243"/>
  </r>
  <r>
    <x v="7"/>
    <x v="3"/>
    <x v="10"/>
    <n v="2016"/>
    <n v="117"/>
    <n v="8.7899999999999991"/>
    <n v="1028.4299999999998"/>
  </r>
  <r>
    <x v="4"/>
    <x v="4"/>
    <x v="20"/>
    <n v="7322"/>
    <n v="36"/>
    <n v="9"/>
    <n v="324"/>
  </r>
  <r>
    <x v="1"/>
    <x v="1"/>
    <x v="5"/>
    <n v="357"/>
    <n v="126"/>
    <n v="12.37"/>
    <n v="1558.62"/>
  </r>
  <r>
    <x v="2"/>
    <x v="3"/>
    <x v="4"/>
    <n v="3192"/>
    <n v="72"/>
    <n v="13.15"/>
    <n v="946.80000000000007"/>
  </r>
  <r>
    <x v="5"/>
    <x v="2"/>
    <x v="7"/>
    <n v="8435"/>
    <n v="42"/>
    <n v="9.77"/>
    <n v="410.34"/>
  </r>
  <r>
    <x v="0"/>
    <x v="3"/>
    <x v="12"/>
    <n v="0"/>
    <n v="135"/>
    <n v="7.16"/>
    <n v="966.6"/>
  </r>
  <r>
    <x v="5"/>
    <x v="5"/>
    <x v="17"/>
    <n v="8862"/>
    <n v="189"/>
    <n v="4.97"/>
    <n v="939.32999999999993"/>
  </r>
  <r>
    <x v="4"/>
    <x v="0"/>
    <x v="19"/>
    <n v="3556"/>
    <n v="459"/>
    <n v="10.38"/>
    <n v="4764.42"/>
  </r>
  <r>
    <x v="6"/>
    <x v="5"/>
    <x v="16"/>
    <n v="7280"/>
    <n v="201"/>
    <n v="11.73"/>
    <n v="2357.73"/>
  </r>
  <r>
    <x v="4"/>
    <x v="5"/>
    <x v="0"/>
    <n v="3402"/>
    <n v="366"/>
    <n v="14.49"/>
    <n v="5303.34"/>
  </r>
  <r>
    <x v="8"/>
    <x v="0"/>
    <x v="12"/>
    <n v="4592"/>
    <n v="324"/>
    <n v="7.16"/>
    <n v="2319.84"/>
  </r>
  <r>
    <x v="2"/>
    <x v="1"/>
    <x v="16"/>
    <n v="7833"/>
    <n v="243"/>
    <n v="11.73"/>
    <n v="2850.3900000000003"/>
  </r>
  <r>
    <x v="7"/>
    <x v="3"/>
    <x v="20"/>
    <n v="7651"/>
    <n v="213"/>
    <n v="9"/>
    <n v="1917"/>
  </r>
  <r>
    <x v="0"/>
    <x v="1"/>
    <x v="0"/>
    <n v="2275"/>
    <n v="447"/>
    <n v="14.49"/>
    <n v="6477.03"/>
  </r>
  <r>
    <x v="0"/>
    <x v="4"/>
    <x v="11"/>
    <n v="5670"/>
    <n v="297"/>
    <n v="9.33"/>
    <n v="2771.01"/>
  </r>
  <r>
    <x v="5"/>
    <x v="1"/>
    <x v="10"/>
    <n v="2135"/>
    <n v="27"/>
    <n v="8.7899999999999991"/>
    <n v="237.32999999999998"/>
  </r>
  <r>
    <x v="0"/>
    <x v="5"/>
    <x v="14"/>
    <n v="2779"/>
    <n v="75"/>
    <n v="6.49"/>
    <n v="486.75"/>
  </r>
  <r>
    <x v="9"/>
    <x v="3"/>
    <x v="5"/>
    <n v="12950"/>
    <n v="30"/>
    <n v="12.37"/>
    <n v="371.09999999999997"/>
  </r>
  <r>
    <x v="5"/>
    <x v="2"/>
    <x v="3"/>
    <n v="2646"/>
    <n v="177"/>
    <n v="6.47"/>
    <n v="1145.19"/>
  </r>
  <r>
    <x v="0"/>
    <x v="5"/>
    <x v="5"/>
    <n v="3794"/>
    <n v="159"/>
    <n v="12.37"/>
    <n v="1966.83"/>
  </r>
  <r>
    <x v="8"/>
    <x v="1"/>
    <x v="5"/>
    <n v="819"/>
    <n v="306"/>
    <n v="12.37"/>
    <n v="3785.22"/>
  </r>
  <r>
    <x v="8"/>
    <x v="5"/>
    <x v="13"/>
    <n v="2583"/>
    <n v="18"/>
    <n v="10.62"/>
    <n v="191.16"/>
  </r>
  <r>
    <x v="5"/>
    <x v="1"/>
    <x v="15"/>
    <n v="4585"/>
    <n v="240"/>
    <n v="7.64"/>
    <n v="1833.6"/>
  </r>
  <r>
    <x v="6"/>
    <x v="5"/>
    <x v="5"/>
    <n v="1652"/>
    <n v="93"/>
    <n v="12.37"/>
    <n v="1150.4099999999999"/>
  </r>
  <r>
    <x v="9"/>
    <x v="5"/>
    <x v="21"/>
    <n v="4991"/>
    <n v="9"/>
    <n v="5.6"/>
    <n v="50.4"/>
  </r>
  <r>
    <x v="1"/>
    <x v="5"/>
    <x v="10"/>
    <n v="2009"/>
    <n v="219"/>
    <n v="8.7899999999999991"/>
    <n v="1925.0099999999998"/>
  </r>
  <r>
    <x v="7"/>
    <x v="3"/>
    <x v="7"/>
    <n v="1568"/>
    <n v="141"/>
    <n v="9.77"/>
    <n v="1377.57"/>
  </r>
  <r>
    <x v="3"/>
    <x v="0"/>
    <x v="13"/>
    <n v="3388"/>
    <n v="123"/>
    <n v="10.62"/>
    <n v="1306.26"/>
  </r>
  <r>
    <x v="0"/>
    <x v="4"/>
    <x v="17"/>
    <n v="623"/>
    <n v="51"/>
    <n v="4.97"/>
    <n v="253.47"/>
  </r>
  <r>
    <x v="4"/>
    <x v="2"/>
    <x v="2"/>
    <n v="10073"/>
    <n v="120"/>
    <n v="11.88"/>
    <n v="1425.6000000000001"/>
  </r>
  <r>
    <x v="1"/>
    <x v="3"/>
    <x v="21"/>
    <n v="1561"/>
    <n v="27"/>
    <n v="5.6"/>
    <n v="151.19999999999999"/>
  </r>
  <r>
    <x v="2"/>
    <x v="2"/>
    <x v="18"/>
    <n v="11522"/>
    <n v="204"/>
    <n v="16.73"/>
    <n v="3412.92"/>
  </r>
  <r>
    <x v="4"/>
    <x v="4"/>
    <x v="11"/>
    <n v="2317"/>
    <n v="123"/>
    <n v="9.33"/>
    <n v="1147.5899999999999"/>
  </r>
  <r>
    <x v="9"/>
    <x v="0"/>
    <x v="19"/>
    <n v="3059"/>
    <n v="27"/>
    <n v="10.38"/>
    <n v="280.26000000000005"/>
  </r>
  <r>
    <x v="3"/>
    <x v="0"/>
    <x v="21"/>
    <n v="2324"/>
    <n v="177"/>
    <n v="5.6"/>
    <n v="991.19999999999993"/>
  </r>
  <r>
    <x v="8"/>
    <x v="3"/>
    <x v="21"/>
    <n v="4956"/>
    <n v="171"/>
    <n v="5.6"/>
    <n v="957.59999999999991"/>
  </r>
  <r>
    <x v="9"/>
    <x v="5"/>
    <x v="15"/>
    <n v="5355"/>
    <n v="204"/>
    <n v="7.64"/>
    <n v="1558.56"/>
  </r>
  <r>
    <x v="8"/>
    <x v="5"/>
    <x v="8"/>
    <n v="7259"/>
    <n v="276"/>
    <n v="11.7"/>
    <n v="3229.2"/>
  </r>
  <r>
    <x v="1"/>
    <x v="0"/>
    <x v="21"/>
    <n v="6279"/>
    <n v="45"/>
    <n v="5.6"/>
    <n v="251.99999999999997"/>
  </r>
  <r>
    <x v="0"/>
    <x v="4"/>
    <x v="12"/>
    <n v="2541"/>
    <n v="45"/>
    <n v="7.16"/>
    <n v="322.2"/>
  </r>
  <r>
    <x v="4"/>
    <x v="1"/>
    <x v="18"/>
    <n v="3864"/>
    <n v="177"/>
    <n v="16.73"/>
    <n v="2961.21"/>
  </r>
  <r>
    <x v="6"/>
    <x v="2"/>
    <x v="11"/>
    <n v="6146"/>
    <n v="63"/>
    <n v="9.33"/>
    <n v="587.79"/>
  </r>
  <r>
    <x v="2"/>
    <x v="3"/>
    <x v="3"/>
    <n v="2639"/>
    <n v="204"/>
    <n v="6.47"/>
    <n v="1319.8799999999999"/>
  </r>
  <r>
    <x v="1"/>
    <x v="0"/>
    <x v="7"/>
    <n v="1890"/>
    <n v="195"/>
    <n v="9.77"/>
    <n v="1905.1499999999999"/>
  </r>
  <r>
    <x v="5"/>
    <x v="5"/>
    <x v="8"/>
    <n v="1932"/>
    <n v="369"/>
    <n v="11.7"/>
    <n v="4317.3"/>
  </r>
  <r>
    <x v="8"/>
    <x v="5"/>
    <x v="4"/>
    <n v="6300"/>
    <n v="42"/>
    <n v="13.15"/>
    <n v="552.30000000000007"/>
  </r>
  <r>
    <x v="4"/>
    <x v="0"/>
    <x v="0"/>
    <n v="560"/>
    <n v="81"/>
    <n v="14.49"/>
    <n v="1173.69"/>
  </r>
  <r>
    <x v="2"/>
    <x v="0"/>
    <x v="21"/>
    <n v="2856"/>
    <n v="246"/>
    <n v="5.6"/>
    <n v="1377.6"/>
  </r>
  <r>
    <x v="2"/>
    <x v="5"/>
    <x v="9"/>
    <n v="707"/>
    <n v="174"/>
    <n v="3.11"/>
    <n v="541.14"/>
  </r>
  <r>
    <x v="1"/>
    <x v="1"/>
    <x v="0"/>
    <n v="3598"/>
    <n v="81"/>
    <n v="14.49"/>
    <n v="1173.69"/>
  </r>
  <r>
    <x v="0"/>
    <x v="1"/>
    <x v="7"/>
    <n v="6853"/>
    <n v="372"/>
    <n v="9.77"/>
    <n v="3634.44"/>
  </r>
  <r>
    <x v="0"/>
    <x v="1"/>
    <x v="10"/>
    <n v="4725"/>
    <n v="174"/>
    <n v="8.7899999999999991"/>
    <n v="1529.4599999999998"/>
  </r>
  <r>
    <x v="3"/>
    <x v="2"/>
    <x v="1"/>
    <n v="10304"/>
    <n v="84"/>
    <n v="8.65"/>
    <n v="726.6"/>
  </r>
  <r>
    <x v="3"/>
    <x v="5"/>
    <x v="10"/>
    <n v="1274"/>
    <n v="225"/>
    <n v="8.7899999999999991"/>
    <n v="1977.7499999999998"/>
  </r>
  <r>
    <x v="6"/>
    <x v="2"/>
    <x v="0"/>
    <n v="1526"/>
    <n v="105"/>
    <n v="14.49"/>
    <n v="1521.45"/>
  </r>
  <r>
    <x v="0"/>
    <x v="3"/>
    <x v="19"/>
    <n v="3101"/>
    <n v="225"/>
    <n v="10.38"/>
    <n v="2335.5"/>
  </r>
  <r>
    <x v="7"/>
    <x v="0"/>
    <x v="8"/>
    <n v="1057"/>
    <n v="54"/>
    <n v="11.7"/>
    <n v="631.79999999999995"/>
  </r>
  <r>
    <x v="5"/>
    <x v="0"/>
    <x v="21"/>
    <n v="5306"/>
    <n v="0"/>
    <n v="5.6"/>
    <n v="0"/>
  </r>
  <r>
    <x v="6"/>
    <x v="3"/>
    <x v="17"/>
    <n v="4018"/>
    <n v="171"/>
    <n v="4.97"/>
    <n v="849.87"/>
  </r>
  <r>
    <x v="2"/>
    <x v="5"/>
    <x v="10"/>
    <n v="938"/>
    <n v="189"/>
    <n v="8.7899999999999991"/>
    <n v="1661.31"/>
  </r>
  <r>
    <x v="5"/>
    <x v="4"/>
    <x v="3"/>
    <n v="1778"/>
    <n v="270"/>
    <n v="6.47"/>
    <n v="1746.8999999999999"/>
  </r>
  <r>
    <x v="4"/>
    <x v="3"/>
    <x v="0"/>
    <n v="1638"/>
    <n v="63"/>
    <n v="14.49"/>
    <n v="912.87"/>
  </r>
  <r>
    <x v="3"/>
    <x v="4"/>
    <x v="4"/>
    <n v="154"/>
    <n v="21"/>
    <n v="13.15"/>
    <n v="276.15000000000003"/>
  </r>
  <r>
    <x v="5"/>
    <x v="0"/>
    <x v="7"/>
    <n v="9835"/>
    <n v="207"/>
    <n v="9.77"/>
    <n v="2022.3899999999999"/>
  </r>
  <r>
    <x v="2"/>
    <x v="0"/>
    <x v="13"/>
    <n v="7273"/>
    <n v="96"/>
    <n v="10.62"/>
    <n v="1019.52"/>
  </r>
  <r>
    <x v="6"/>
    <x v="3"/>
    <x v="7"/>
    <n v="6909"/>
    <n v="81"/>
    <n v="9.77"/>
    <n v="791.37"/>
  </r>
  <r>
    <x v="2"/>
    <x v="3"/>
    <x v="17"/>
    <n v="3920"/>
    <n v="306"/>
    <n v="4.97"/>
    <n v="1520.82"/>
  </r>
  <r>
    <x v="9"/>
    <x v="3"/>
    <x v="20"/>
    <n v="4858"/>
    <n v="279"/>
    <n v="9"/>
    <n v="2511"/>
  </r>
  <r>
    <x v="7"/>
    <x v="4"/>
    <x v="2"/>
    <n v="3549"/>
    <n v="3"/>
    <n v="11.88"/>
    <n v="35.64"/>
  </r>
  <r>
    <x v="5"/>
    <x v="3"/>
    <x v="18"/>
    <n v="966"/>
    <n v="198"/>
    <n v="16.73"/>
    <n v="3312.54"/>
  </r>
  <r>
    <x v="6"/>
    <x v="3"/>
    <x v="3"/>
    <n v="385"/>
    <n v="249"/>
    <n v="6.47"/>
    <n v="1611.03"/>
  </r>
  <r>
    <x v="4"/>
    <x v="5"/>
    <x v="10"/>
    <n v="2219"/>
    <n v="75"/>
    <n v="8.7899999999999991"/>
    <n v="659.24999999999989"/>
  </r>
  <r>
    <x v="2"/>
    <x v="2"/>
    <x v="1"/>
    <n v="2954"/>
    <n v="189"/>
    <n v="8.65"/>
    <n v="1634.8500000000001"/>
  </r>
  <r>
    <x v="5"/>
    <x v="2"/>
    <x v="1"/>
    <n v="280"/>
    <n v="87"/>
    <n v="8.65"/>
    <n v="752.55000000000007"/>
  </r>
  <r>
    <x v="3"/>
    <x v="2"/>
    <x v="0"/>
    <n v="6118"/>
    <n v="174"/>
    <n v="14.49"/>
    <n v="2521.2600000000002"/>
  </r>
  <r>
    <x v="7"/>
    <x v="3"/>
    <x v="16"/>
    <n v="4802"/>
    <n v="36"/>
    <n v="11.73"/>
    <n v="422.28000000000003"/>
  </r>
  <r>
    <x v="2"/>
    <x v="4"/>
    <x v="17"/>
    <n v="4137"/>
    <n v="60"/>
    <n v="4.97"/>
    <n v="298.2"/>
  </r>
  <r>
    <x v="8"/>
    <x v="1"/>
    <x v="14"/>
    <n v="2023"/>
    <n v="78"/>
    <n v="6.49"/>
    <n v="506.22"/>
  </r>
  <r>
    <x v="2"/>
    <x v="2"/>
    <x v="0"/>
    <n v="9051"/>
    <n v="57"/>
    <n v="14.49"/>
    <n v="825.93000000000006"/>
  </r>
  <r>
    <x v="2"/>
    <x v="0"/>
    <x v="19"/>
    <n v="2919"/>
    <n v="45"/>
    <n v="10.38"/>
    <n v="467.1"/>
  </r>
  <r>
    <x v="3"/>
    <x v="4"/>
    <x v="7"/>
    <n v="5915"/>
    <n v="3"/>
    <n v="9.77"/>
    <n v="29.31"/>
  </r>
  <r>
    <x v="9"/>
    <x v="1"/>
    <x v="16"/>
    <n v="2562"/>
    <n v="6"/>
    <n v="11.73"/>
    <n v="70.38"/>
  </r>
  <r>
    <x v="6"/>
    <x v="0"/>
    <x v="4"/>
    <n v="8813"/>
    <n v="21"/>
    <n v="13.15"/>
    <n v="276.15000000000003"/>
  </r>
  <r>
    <x v="6"/>
    <x v="2"/>
    <x v="3"/>
    <n v="6111"/>
    <n v="3"/>
    <n v="6.47"/>
    <n v="19.41"/>
  </r>
  <r>
    <x v="1"/>
    <x v="5"/>
    <x v="6"/>
    <n v="3507"/>
    <n v="288"/>
    <n v="5.79"/>
    <n v="1667.52"/>
  </r>
  <r>
    <x v="4"/>
    <x v="2"/>
    <x v="11"/>
    <n v="4319"/>
    <n v="30"/>
    <n v="9.33"/>
    <n v="279.89999999999998"/>
  </r>
  <r>
    <x v="0"/>
    <x v="4"/>
    <x v="21"/>
    <n v="609"/>
    <n v="87"/>
    <n v="5.6"/>
    <n v="487.2"/>
  </r>
  <r>
    <x v="0"/>
    <x v="3"/>
    <x v="18"/>
    <n v="6370"/>
    <n v="30"/>
    <n v="16.73"/>
    <n v="501.90000000000003"/>
  </r>
  <r>
    <x v="6"/>
    <x v="4"/>
    <x v="15"/>
    <n v="5474"/>
    <n v="168"/>
    <n v="7.64"/>
    <n v="1283.52"/>
  </r>
  <r>
    <x v="0"/>
    <x v="2"/>
    <x v="18"/>
    <n v="3164"/>
    <n v="306"/>
    <n v="16.73"/>
    <n v="5119.38"/>
  </r>
  <r>
    <x v="4"/>
    <x v="1"/>
    <x v="2"/>
    <n v="1302"/>
    <n v="402"/>
    <n v="11.88"/>
    <n v="4775.76"/>
  </r>
  <r>
    <x v="8"/>
    <x v="0"/>
    <x v="19"/>
    <n v="7308"/>
    <n v="327"/>
    <n v="10.38"/>
    <n v="3394.26"/>
  </r>
  <r>
    <x v="0"/>
    <x v="0"/>
    <x v="18"/>
    <n v="6132"/>
    <n v="93"/>
    <n v="16.73"/>
    <n v="1555.89"/>
  </r>
  <r>
    <x v="9"/>
    <x v="1"/>
    <x v="8"/>
    <n v="3472"/>
    <n v="96"/>
    <n v="11.7"/>
    <n v="1123.1999999999998"/>
  </r>
  <r>
    <x v="1"/>
    <x v="3"/>
    <x v="3"/>
    <n v="9660"/>
    <n v="27"/>
    <n v="6.47"/>
    <n v="174.69"/>
  </r>
  <r>
    <x v="2"/>
    <x v="4"/>
    <x v="21"/>
    <n v="2436"/>
    <n v="99"/>
    <n v="5.6"/>
    <n v="554.4"/>
  </r>
  <r>
    <x v="2"/>
    <x v="4"/>
    <x v="5"/>
    <n v="9506"/>
    <n v="87"/>
    <n v="12.37"/>
    <n v="1076.1899999999998"/>
  </r>
  <r>
    <x v="9"/>
    <x v="0"/>
    <x v="20"/>
    <n v="245"/>
    <n v="288"/>
    <n v="9"/>
    <n v="2592"/>
  </r>
  <r>
    <x v="1"/>
    <x v="1"/>
    <x v="13"/>
    <n v="2702"/>
    <n v="363"/>
    <n v="10.62"/>
    <n v="3855.0599999999995"/>
  </r>
  <r>
    <x v="9"/>
    <x v="5"/>
    <x v="9"/>
    <n v="700"/>
    <n v="87"/>
    <n v="3.11"/>
    <n v="270.57"/>
  </r>
  <r>
    <x v="4"/>
    <x v="5"/>
    <x v="9"/>
    <n v="3759"/>
    <n v="150"/>
    <n v="3.11"/>
    <n v="466.5"/>
  </r>
  <r>
    <x v="7"/>
    <x v="1"/>
    <x v="9"/>
    <n v="1589"/>
    <n v="303"/>
    <n v="3.11"/>
    <n v="942.32999999999993"/>
  </r>
  <r>
    <x v="5"/>
    <x v="1"/>
    <x v="19"/>
    <n v="5194"/>
    <n v="288"/>
    <n v="10.38"/>
    <n v="2989.44"/>
  </r>
  <r>
    <x v="9"/>
    <x v="2"/>
    <x v="11"/>
    <n v="945"/>
    <n v="75"/>
    <n v="9.33"/>
    <n v="699.75"/>
  </r>
  <r>
    <x v="0"/>
    <x v="4"/>
    <x v="6"/>
    <n v="1988"/>
    <n v="39"/>
    <n v="5.79"/>
    <n v="225.81"/>
  </r>
  <r>
    <x v="4"/>
    <x v="5"/>
    <x v="1"/>
    <n v="6734"/>
    <n v="123"/>
    <n v="8.65"/>
    <n v="1063.95"/>
  </r>
  <r>
    <x v="0"/>
    <x v="2"/>
    <x v="2"/>
    <n v="217"/>
    <n v="36"/>
    <n v="11.88"/>
    <n v="427.68"/>
  </r>
  <r>
    <x v="6"/>
    <x v="5"/>
    <x v="7"/>
    <n v="6279"/>
    <n v="237"/>
    <n v="9.77"/>
    <n v="2315.4899999999998"/>
  </r>
  <r>
    <x v="0"/>
    <x v="2"/>
    <x v="11"/>
    <n v="4424"/>
    <n v="201"/>
    <n v="9.33"/>
    <n v="1875.33"/>
  </r>
  <r>
    <x v="7"/>
    <x v="2"/>
    <x v="9"/>
    <n v="189"/>
    <n v="48"/>
    <n v="3.11"/>
    <n v="149.28"/>
  </r>
  <r>
    <x v="6"/>
    <x v="1"/>
    <x v="7"/>
    <n v="490"/>
    <n v="84"/>
    <n v="9.77"/>
    <n v="820.68"/>
  </r>
  <r>
    <x v="1"/>
    <x v="0"/>
    <x v="20"/>
    <n v="434"/>
    <n v="87"/>
    <n v="9"/>
    <n v="783"/>
  </r>
  <r>
    <x v="5"/>
    <x v="4"/>
    <x v="0"/>
    <n v="10129"/>
    <n v="312"/>
    <n v="14.49"/>
    <n v="4520.88"/>
  </r>
  <r>
    <x v="8"/>
    <x v="3"/>
    <x v="19"/>
    <n v="1652"/>
    <n v="102"/>
    <n v="10.38"/>
    <n v="1058.76"/>
  </r>
  <r>
    <x v="1"/>
    <x v="4"/>
    <x v="20"/>
    <n v="6433"/>
    <n v="78"/>
    <n v="9"/>
    <n v="702"/>
  </r>
  <r>
    <x v="8"/>
    <x v="5"/>
    <x v="14"/>
    <n v="2212"/>
    <n v="117"/>
    <n v="6.49"/>
    <n v="759.33"/>
  </r>
  <r>
    <x v="3"/>
    <x v="1"/>
    <x v="15"/>
    <n v="609"/>
    <n v="99"/>
    <n v="7.64"/>
    <n v="756.36"/>
  </r>
  <r>
    <x v="0"/>
    <x v="1"/>
    <x v="17"/>
    <n v="1638"/>
    <n v="48"/>
    <n v="4.97"/>
    <n v="238.56"/>
  </r>
  <r>
    <x v="5"/>
    <x v="5"/>
    <x v="16"/>
    <n v="3829"/>
    <n v="24"/>
    <n v="11.73"/>
    <n v="281.52"/>
  </r>
  <r>
    <x v="0"/>
    <x v="3"/>
    <x v="16"/>
    <n v="5775"/>
    <n v="42"/>
    <n v="11.73"/>
    <n v="492.66"/>
  </r>
  <r>
    <x v="4"/>
    <x v="1"/>
    <x v="13"/>
    <n v="1071"/>
    <n v="270"/>
    <n v="10.62"/>
    <n v="2867.3999999999996"/>
  </r>
  <r>
    <x v="1"/>
    <x v="2"/>
    <x v="14"/>
    <n v="5019"/>
    <n v="150"/>
    <n v="6.49"/>
    <n v="973.5"/>
  </r>
  <r>
    <x v="7"/>
    <x v="0"/>
    <x v="16"/>
    <n v="2863"/>
    <n v="42"/>
    <n v="11.73"/>
    <n v="492.66"/>
  </r>
  <r>
    <x v="0"/>
    <x v="1"/>
    <x v="12"/>
    <n v="1617"/>
    <n v="126"/>
    <n v="7.16"/>
    <n v="902.16"/>
  </r>
  <r>
    <x v="4"/>
    <x v="0"/>
    <x v="21"/>
    <n v="6818"/>
    <n v="6"/>
    <n v="5.6"/>
    <n v="33.599999999999994"/>
  </r>
  <r>
    <x v="8"/>
    <x v="1"/>
    <x v="16"/>
    <n v="6657"/>
    <n v="276"/>
    <n v="11.73"/>
    <n v="3237.48"/>
  </r>
  <r>
    <x v="8"/>
    <x v="5"/>
    <x v="9"/>
    <n v="2919"/>
    <n v="93"/>
    <n v="3.11"/>
    <n v="289.22999999999996"/>
  </r>
  <r>
    <x v="7"/>
    <x v="2"/>
    <x v="6"/>
    <n v="3094"/>
    <n v="246"/>
    <n v="5.79"/>
    <n v="1424.34"/>
  </r>
  <r>
    <x v="4"/>
    <x v="3"/>
    <x v="17"/>
    <n v="2989"/>
    <n v="3"/>
    <n v="4.97"/>
    <n v="14.91"/>
  </r>
  <r>
    <x v="1"/>
    <x v="4"/>
    <x v="18"/>
    <n v="2268"/>
    <n v="63"/>
    <n v="16.73"/>
    <n v="1053.99"/>
  </r>
  <r>
    <x v="6"/>
    <x v="1"/>
    <x v="6"/>
    <n v="4753"/>
    <n v="246"/>
    <n v="5.79"/>
    <n v="1424.34"/>
  </r>
  <r>
    <x v="7"/>
    <x v="5"/>
    <x v="15"/>
    <n v="7511"/>
    <n v="120"/>
    <n v="7.64"/>
    <n v="916.8"/>
  </r>
  <r>
    <x v="7"/>
    <x v="4"/>
    <x v="6"/>
    <n v="4326"/>
    <n v="348"/>
    <n v="5.79"/>
    <n v="2014.92"/>
  </r>
  <r>
    <x v="3"/>
    <x v="5"/>
    <x v="14"/>
    <n v="4935"/>
    <n v="126"/>
    <n v="6.49"/>
    <n v="817.74"/>
  </r>
  <r>
    <x v="4"/>
    <x v="1"/>
    <x v="0"/>
    <n v="4781"/>
    <n v="123"/>
    <n v="14.49"/>
    <n v="1782.27"/>
  </r>
  <r>
    <x v="6"/>
    <x v="4"/>
    <x v="4"/>
    <n v="7483"/>
    <n v="45"/>
    <n v="13.15"/>
    <n v="591.75"/>
  </r>
  <r>
    <x v="9"/>
    <x v="4"/>
    <x v="2"/>
    <n v="6860"/>
    <n v="126"/>
    <n v="11.88"/>
    <n v="1496.88"/>
  </r>
  <r>
    <x v="0"/>
    <x v="0"/>
    <x v="12"/>
    <n v="9002"/>
    <n v="72"/>
    <n v="7.16"/>
    <n v="515.52"/>
  </r>
  <r>
    <x v="4"/>
    <x v="2"/>
    <x v="12"/>
    <n v="1400"/>
    <n v="135"/>
    <n v="7.16"/>
    <n v="966.6"/>
  </r>
  <r>
    <x v="9"/>
    <x v="5"/>
    <x v="7"/>
    <n v="4053"/>
    <n v="24"/>
    <n v="9.77"/>
    <n v="234.48"/>
  </r>
  <r>
    <x v="5"/>
    <x v="2"/>
    <x v="6"/>
    <n v="2149"/>
    <n v="117"/>
    <n v="5.79"/>
    <n v="677.43"/>
  </r>
  <r>
    <x v="8"/>
    <x v="3"/>
    <x v="12"/>
    <n v="3640"/>
    <n v="51"/>
    <n v="7.16"/>
    <n v="365.16"/>
  </r>
  <r>
    <x v="7"/>
    <x v="3"/>
    <x v="14"/>
    <n v="630"/>
    <n v="36"/>
    <n v="6.49"/>
    <n v="233.64000000000001"/>
  </r>
  <r>
    <x v="2"/>
    <x v="1"/>
    <x v="18"/>
    <n v="2429"/>
    <n v="144"/>
    <n v="16.73"/>
    <n v="2409.12"/>
  </r>
  <r>
    <x v="2"/>
    <x v="2"/>
    <x v="4"/>
    <n v="2142"/>
    <n v="114"/>
    <n v="13.15"/>
    <n v="1499.1000000000001"/>
  </r>
  <r>
    <x v="5"/>
    <x v="0"/>
    <x v="0"/>
    <n v="6454"/>
    <n v="54"/>
    <n v="14.49"/>
    <n v="782.46"/>
  </r>
  <r>
    <x v="5"/>
    <x v="0"/>
    <x v="10"/>
    <n v="4487"/>
    <n v="333"/>
    <n v="8.7899999999999991"/>
    <n v="2927.0699999999997"/>
  </r>
  <r>
    <x v="8"/>
    <x v="0"/>
    <x v="2"/>
    <n v="938"/>
    <n v="366"/>
    <n v="11.88"/>
    <n v="4348.08"/>
  </r>
  <r>
    <x v="8"/>
    <x v="4"/>
    <x v="21"/>
    <n v="8841"/>
    <n v="303"/>
    <n v="5.6"/>
    <n v="1696.8"/>
  </r>
  <r>
    <x v="7"/>
    <x v="3"/>
    <x v="5"/>
    <n v="4018"/>
    <n v="126"/>
    <n v="12.37"/>
    <n v="1558.62"/>
  </r>
  <r>
    <x v="3"/>
    <x v="0"/>
    <x v="16"/>
    <n v="714"/>
    <n v="231"/>
    <n v="11.73"/>
    <n v="2709.63"/>
  </r>
  <r>
    <x v="2"/>
    <x v="4"/>
    <x v="4"/>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676CCC-875F-4D6D-A161-9970059BC089}"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5:E11" firstHeaderRow="0" firstDataRow="1" firstDataCol="1"/>
  <pivotFields count="7">
    <pivotField showAll="0">
      <items count="11">
        <item h="1" x="7"/>
        <item h="1" x="1"/>
        <item x="3"/>
        <item h="1" x="5"/>
        <item h="1" x="4"/>
        <item h="1" x="6"/>
        <item h="1" x="8"/>
        <item h="1" x="2"/>
        <item h="1" x="9"/>
        <item h="1" x="0"/>
        <item t="default"/>
      </items>
    </pivotField>
    <pivotField axis="axisRow" showAll="0" sortType="a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 showAll="0"/>
    <pivotField showAll="0"/>
  </pivotFields>
  <rowFields count="1">
    <field x="1"/>
  </rowFields>
  <rowItems count="6">
    <i>
      <x v="4"/>
    </i>
    <i>
      <x/>
    </i>
    <i>
      <x v="5"/>
    </i>
    <i>
      <x v="2"/>
    </i>
    <i>
      <x v="3"/>
    </i>
    <i>
      <x v="1"/>
    </i>
  </rowItems>
  <colFields count="1">
    <field x="-2"/>
  </colFields>
  <colItems count="3">
    <i>
      <x/>
    </i>
    <i i="1">
      <x v="1"/>
    </i>
    <i i="2">
      <x v="2"/>
    </i>
  </colItems>
  <dataFields count="3">
    <dataField name="Sum of Amount" fld="3" baseField="0" baseItem="0" numFmtId="164"/>
    <dataField name=" " fld="3" baseField="0" baseItem="0"/>
    <dataField name="Sum of Units" fld="4" baseField="0" baseItem="0"/>
  </dataFields>
  <formats count="1">
    <format dxfId="5">
      <pivotArea outline="0" collapsedLevelsAreSubtotals="1" fieldPosition="0">
        <references count="1">
          <reference field="4294967294" count="1" selected="0">
            <x v="0"/>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Dark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A13BCD-CBEC-498A-9175-D42FF2DC97BE}"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6:C12"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BF5812-6BCA-412B-A8DF-7F673B06C414}" name="PivotTable4" cacheId="0"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location ref="B5:C18" firstHeaderRow="1" firstDataRow="1" firstDataCol="1"/>
  <pivotFields count="7">
    <pivotField axis="axisRow"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howAll="0" sortType="ascending" defaultSubtotal="0">
      <items count="6">
        <item x="4"/>
        <item x="2"/>
        <item x="5"/>
        <item x="0"/>
        <item x="3"/>
        <item x="1"/>
      </items>
    </pivotField>
    <pivotField showAll="0" defaultSubtotal="0"/>
    <pivotField dataField="1" numFmtId="6" showAll="0" defaultSubtotal="0"/>
    <pivotField numFmtId="3" showAll="0" defaultSubtotal="0"/>
    <pivotField subtotalTop="0" showAll="0" defaultSubtotal="0"/>
    <pivotField subtotalTop="0" showAll="0" defaultSubtota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CBDC13-270C-4A90-9157-8824D691437F}"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5:F18" firstHeaderRow="1" firstDataRow="1" firstDataCol="1"/>
  <pivotFields count="7">
    <pivotField axis="axisRow"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howAll="0" sortType="ascending" defaultSubtotal="0">
      <items count="6">
        <item x="4"/>
        <item x="2"/>
        <item x="5"/>
        <item x="0"/>
        <item x="3"/>
        <item x="1"/>
      </items>
    </pivotField>
    <pivotField showAll="0" defaultSubtotal="0"/>
    <pivotField dataField="1" numFmtId="6" showAll="0" defaultSubtotal="0"/>
    <pivotField numFmtId="3" showAll="0" defaultSubtotal="0"/>
    <pivotField subtotalTop="0" showAll="0" defaultSubtotal="0"/>
    <pivotField subtotalTop="0" showAll="0" defaultSubtota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3"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3DE6AA7-4DCF-4638-8F7F-2D3789CFE404}" name="PivotTable9"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5:C28" firstHeaderRow="1" firstDataRow="1" firstDataCol="1"/>
  <pivotFields count="3">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B78B260-C3AB-4BE3-AD28-42F4945DB681}" name="PivotTable1" cacheId="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B6:F25" firstHeaderRow="0" firstDataRow="1" firstDataCol="1"/>
  <pivotFields count="6">
    <pivotField axis="axisRow" allDrilled="1" subtotalTop="0" showAll="0" sortType="ascending" defaultSubtotal="0" defaultAttributeDrillState="1">
      <items count="19">
        <item x="0"/>
        <item x="1"/>
        <item x="2"/>
        <item x="3"/>
        <item x="4"/>
        <item x="5"/>
        <item x="6"/>
        <item x="7"/>
        <item x="8"/>
        <item x="9"/>
        <item x="10"/>
        <item x="11"/>
        <item x="12"/>
        <item x="13"/>
        <item x="14"/>
        <item x="15"/>
        <item x="16"/>
        <item x="17"/>
        <item x="18"/>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9">
    <i>
      <x v="4"/>
    </i>
    <i>
      <x v="16"/>
    </i>
    <i>
      <x v="5"/>
    </i>
    <i>
      <x v="15"/>
    </i>
    <i>
      <x v="1"/>
    </i>
    <i>
      <x v="2"/>
    </i>
    <i>
      <x v="8"/>
    </i>
    <i>
      <x v="14"/>
    </i>
    <i>
      <x v="3"/>
    </i>
    <i>
      <x v="17"/>
    </i>
    <i>
      <x/>
    </i>
    <i>
      <x v="13"/>
    </i>
    <i>
      <x v="9"/>
    </i>
    <i>
      <x v="10"/>
    </i>
    <i>
      <x v="7"/>
    </i>
    <i>
      <x v="11"/>
    </i>
    <i>
      <x v="6"/>
    </i>
    <i>
      <x v="12"/>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formats count="2">
    <format dxfId="1">
      <pivotArea collapsedLevelsAreSubtotals="1" fieldPosition="0">
        <references count="2">
          <reference field="4294967294" count="1" selected="0">
            <x v="3"/>
          </reference>
          <reference field="0" count="1">
            <x v="18"/>
          </reference>
        </references>
      </pivotArea>
    </format>
    <format dxfId="0">
      <pivotArea dataOnly="0" outline="0" fieldPosition="0">
        <references count="1">
          <reference field="4294967294" count="1">
            <x v="3"/>
          </reference>
        </references>
      </pivotArea>
    </format>
  </formats>
  <conditionalFormats count="2">
    <conditionalFormat priority="1">
      <pivotAreas count="1">
        <pivotArea outline="0" fieldPosition="0">
          <references count="1">
            <reference field="4294967294" count="1">
              <x v="3"/>
            </reference>
          </references>
        </pivotArea>
      </pivotAreas>
    </conditionalFormat>
    <conditionalFormat priority="3">
      <pivotAreas count="1">
        <pivotArea type="data" collapsedLevelsAreSubtotals="1" fieldPosition="0">
          <references count="2">
            <reference field="4294967294" count="1" selected="0">
              <x v="3"/>
            </reference>
            <reference field="0" count="1">
              <x v="18"/>
            </reference>
          </references>
        </pivotArea>
      </pivotAreas>
    </conditionalFormat>
  </conditionalFormats>
  <pivotHierarchies count="15">
    <pivotHierarchy dragToData="1"/>
    <pivotHierarchy multipleItemSelectionAllowed="1" dragToData="1">
      <members count="1" level="1">
        <member name="[Data].[Geography].&amp;[Canad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C90DE35A-6112-4AAB-9023-0376D9F7D3B1}" sourceName="Sales Person">
  <pivotTables>
    <pivotTable tabId="5" name="PivotTable1"/>
  </pivotTables>
  <data>
    <tabular pivotCacheId="892325900">
      <items count="10">
        <i x="7"/>
        <i x="1"/>
        <i x="3" s="1"/>
        <i x="5"/>
        <i x="4"/>
        <i x="6"/>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7E6B9A1B-6162-4228-AA26-5E1BC0027D12}" sourceName="[Data].[Geography]">
  <pivotTables>
    <pivotTable tabId="10" name="PivotTable9"/>
  </pivotTables>
  <data>
    <olap pivotCacheId="785204589">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799140A7-606C-43E9-90FD-1769B4CA2591}" sourceName="[Data].[Geography]">
  <pivotTables>
    <pivotTable tabId="12" name="PivotTable1"/>
  </pivotTables>
  <data>
    <olap pivotCacheId="785204589">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Canad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A927BCA1-17B2-48B4-829E-4857F1FB883A}"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37CD7E0E-8907-401E-AE9C-DBAFEBBDB244}"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97336E78-857E-4DE0-B26F-FAA0CDAB7F89}"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0CA8BB4-5A2E-43D9-8767-2CE43370FFCD}" name="Data" displayName="Data" ref="C11:I311" totalsRowShown="0" headerRowDxfId="17">
  <autoFilter ref="C11:I311" xr:uid="{10CA8BB4-5A2E-43D9-8767-2CE43370FFCD}"/>
  <tableColumns count="7">
    <tableColumn id="1" xr3:uid="{158FED23-E572-4F84-A9A6-FFA257914178}" name="Sales Person"/>
    <tableColumn id="2" xr3:uid="{08B18CED-64C2-40F6-8AE8-C9EEE67281C3}" name="Geography"/>
    <tableColumn id="3" xr3:uid="{CBEA7341-9294-4844-B2B5-08FC52CECDC4}" name="Product"/>
    <tableColumn id="4" xr3:uid="{89967217-9102-4811-AFD1-5E208FA82490}" name="Amount" dataDxfId="16"/>
    <tableColumn id="5" xr3:uid="{7D946B5A-F1CC-45C7-BEBC-B004DA55943B}" name="Units" dataDxfId="15"/>
    <tableColumn id="6" xr3:uid="{725A131F-640C-4BD8-B98C-30C705B97010}" name="Cost per unit" dataDxfId="14">
      <calculatedColumnFormula>_xlfn.XLOOKUP(Data[[#This Row],[Product]],products[Product],products[Cost per unit])</calculatedColumnFormula>
    </tableColumn>
    <tableColumn id="7" xr3:uid="{5B664488-1F2F-4BE9-B47C-CAADA9CEBBC5}" name="Cost" dataDxfId="13">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3F2130-36D8-455E-8F6C-50C0CD287FC2}" name="Data4" displayName="Data4" ref="B4:F304" totalsRowShown="0" headerRowDxfId="9">
  <autoFilter ref="B4:F304" xr:uid="{CF3F2130-36D8-455E-8F6C-50C0CD287FC2}"/>
  <sortState xmlns:xlrd2="http://schemas.microsoft.com/office/spreadsheetml/2017/richdata2" ref="B5:F304">
    <sortCondition sortBy="cellColor" ref="E4:E304" dxfId="8"/>
  </sortState>
  <tableColumns count="5">
    <tableColumn id="1" xr3:uid="{9CD1F2F2-A38B-4910-9587-FC9E86288555}" name="Sales Person"/>
    <tableColumn id="2" xr3:uid="{A16EF7E9-521B-455A-A75E-1474D3F097B3}" name="Geography"/>
    <tableColumn id="3" xr3:uid="{EC18D12F-A2EE-4025-8296-A3866A239740}" name="Product"/>
    <tableColumn id="4" xr3:uid="{E13C4A26-0FD1-4CB4-9D1B-27F92A3458AB}" name="Amount" dataDxfId="7"/>
    <tableColumn id="5" xr3:uid="{51430405-2FD6-4174-9052-5F20AB470E8C}" name="Units"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3EEE1C0-E594-4192-9B97-C4C4638629C6}" name="Data6" displayName="Data6" ref="P6:T306" totalsRowShown="0" headerRowDxfId="4">
  <autoFilter ref="P6:T306" xr:uid="{03EEE1C0-E594-4192-9B97-C4C4638629C6}"/>
  <tableColumns count="5">
    <tableColumn id="1" xr3:uid="{415EE0C6-A78A-448E-BC2B-0974DB38F657}" name="Sales Person"/>
    <tableColumn id="2" xr3:uid="{E008B9CC-790A-4F0F-8BB1-BE2AB92A0C81}" name="Geography"/>
    <tableColumn id="3" xr3:uid="{73B3D3DA-455C-43E8-A2E0-A466DC101477}" name="Product"/>
    <tableColumn id="4" xr3:uid="{6894F090-1E2B-4E22-AEE9-EB3F350952B3}" name="Amount" dataDxfId="3"/>
    <tableColumn id="5" xr3:uid="{C8424CEA-5CFC-4131-8717-C1DAB1EA1BD7}" name="Unit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6.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zoomScale="70" zoomScaleNormal="70" workbookViewId="0">
      <selection activeCell="C12" sqref="C12:C311"/>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8" max="8" width="14.28515625" bestFit="1" customWidth="1"/>
    <col min="10" max="10" width="3.85546875" customWidth="1"/>
    <col min="11" max="11" width="53.85546875" customWidth="1"/>
    <col min="25" max="25" width="21.85546875" bestFit="1" customWidth="1"/>
    <col min="26" max="26" width="14.42578125" customWidth="1"/>
    <col min="31" max="31" width="21.85546875" customWidth="1"/>
  </cols>
  <sheetData>
    <row r="1" spans="1:26" s="2" customFormat="1" ht="52.5" customHeight="1" x14ac:dyDescent="0.25">
      <c r="A1" s="1"/>
      <c r="C1" s="3" t="s">
        <v>42</v>
      </c>
    </row>
    <row r="11" spans="1:26" x14ac:dyDescent="0.25">
      <c r="C11" s="6" t="s">
        <v>11</v>
      </c>
      <c r="D11" s="6" t="s">
        <v>12</v>
      </c>
      <c r="E11" s="6" t="s">
        <v>0</v>
      </c>
      <c r="F11" s="10" t="s">
        <v>1</v>
      </c>
      <c r="G11" s="10" t="s">
        <v>50</v>
      </c>
      <c r="H11" s="70" t="s">
        <v>51</v>
      </c>
      <c r="I11" s="70" t="s">
        <v>74</v>
      </c>
      <c r="J11" s="9" t="s">
        <v>43</v>
      </c>
      <c r="K11" s="2"/>
      <c r="Y11" t="s">
        <v>0</v>
      </c>
      <c r="Z11" t="s">
        <v>51</v>
      </c>
    </row>
    <row r="12" spans="1:26" x14ac:dyDescent="0.25">
      <c r="C12" t="s">
        <v>40</v>
      </c>
      <c r="D12" t="s">
        <v>37</v>
      </c>
      <c r="E12" t="s">
        <v>30</v>
      </c>
      <c r="F12" s="4">
        <v>1624</v>
      </c>
      <c r="G12" s="5">
        <v>114</v>
      </c>
      <c r="H12">
        <f>_xlfn.XLOOKUP(Data[[#This Row],[Product]],products[Product],products[Cost per unit])</f>
        <v>14.49</v>
      </c>
      <c r="I12">
        <f>Data[[#This Row],[Cost per unit]]*Data[[#This Row],[Units]]</f>
        <v>1651.8600000000001</v>
      </c>
      <c r="J12" s="7">
        <v>1</v>
      </c>
      <c r="K12" s="8" t="s">
        <v>44</v>
      </c>
      <c r="Y12" t="s">
        <v>13</v>
      </c>
      <c r="Z12" s="11">
        <v>9.33</v>
      </c>
    </row>
    <row r="13" spans="1:26" x14ac:dyDescent="0.25">
      <c r="C13" t="s">
        <v>8</v>
      </c>
      <c r="D13" t="s">
        <v>35</v>
      </c>
      <c r="E13" t="s">
        <v>32</v>
      </c>
      <c r="F13" s="4">
        <v>6706</v>
      </c>
      <c r="G13" s="5">
        <v>459</v>
      </c>
      <c r="H13">
        <f>_xlfn.XLOOKUP(Data[[#This Row],[Product]],products[Product],products[Cost per unit])</f>
        <v>8.65</v>
      </c>
      <c r="I13">
        <f>Data[[#This Row],[Cost per unit]]*Data[[#This Row],[Units]]</f>
        <v>3970.3500000000004</v>
      </c>
      <c r="J13" s="7">
        <v>2</v>
      </c>
      <c r="K13" s="8" t="s">
        <v>53</v>
      </c>
      <c r="Y13" t="s">
        <v>14</v>
      </c>
      <c r="Z13" s="11">
        <v>11.7</v>
      </c>
    </row>
    <row r="14" spans="1:26" x14ac:dyDescent="0.25">
      <c r="C14" t="s">
        <v>9</v>
      </c>
      <c r="D14" t="s">
        <v>35</v>
      </c>
      <c r="E14" t="s">
        <v>4</v>
      </c>
      <c r="F14" s="4">
        <v>959</v>
      </c>
      <c r="G14" s="5">
        <v>147</v>
      </c>
      <c r="H14">
        <f>_xlfn.XLOOKUP(Data[[#This Row],[Product]],products[Product],products[Cost per unit])</f>
        <v>11.88</v>
      </c>
      <c r="I14">
        <f>Data[[#This Row],[Cost per unit]]*Data[[#This Row],[Units]]</f>
        <v>1746.3600000000001</v>
      </c>
      <c r="J14" s="7">
        <v>3</v>
      </c>
      <c r="K14" s="8" t="s">
        <v>45</v>
      </c>
      <c r="Y14" t="s">
        <v>4</v>
      </c>
      <c r="Z14" s="11">
        <v>11.88</v>
      </c>
    </row>
    <row r="15" spans="1:26" x14ac:dyDescent="0.25">
      <c r="C15" t="s">
        <v>41</v>
      </c>
      <c r="D15" t="s">
        <v>36</v>
      </c>
      <c r="E15" t="s">
        <v>18</v>
      </c>
      <c r="F15" s="4">
        <v>9632</v>
      </c>
      <c r="G15" s="5">
        <v>288</v>
      </c>
      <c r="H15">
        <f>_xlfn.XLOOKUP(Data[[#This Row],[Product]],products[Product],products[Cost per unit])</f>
        <v>6.47</v>
      </c>
      <c r="I15">
        <f>Data[[#This Row],[Cost per unit]]*Data[[#This Row],[Units]]</f>
        <v>1863.36</v>
      </c>
      <c r="J15" s="7">
        <v>4</v>
      </c>
      <c r="K15" s="8" t="s">
        <v>46</v>
      </c>
      <c r="Y15" t="s">
        <v>15</v>
      </c>
      <c r="Z15" s="11">
        <v>11.73</v>
      </c>
    </row>
    <row r="16" spans="1:26" x14ac:dyDescent="0.25">
      <c r="C16" t="s">
        <v>6</v>
      </c>
      <c r="D16" t="s">
        <v>39</v>
      </c>
      <c r="E16" t="s">
        <v>25</v>
      </c>
      <c r="F16" s="4">
        <v>2100</v>
      </c>
      <c r="G16" s="5">
        <v>414</v>
      </c>
      <c r="H16">
        <f>_xlfn.XLOOKUP(Data[[#This Row],[Product]],products[Product],products[Cost per unit])</f>
        <v>13.15</v>
      </c>
      <c r="I16">
        <f>Data[[#This Row],[Cost per unit]]*Data[[#This Row],[Units]]</f>
        <v>5444.1</v>
      </c>
      <c r="J16" s="7">
        <v>5</v>
      </c>
      <c r="K16" s="8" t="s">
        <v>54</v>
      </c>
      <c r="Y16" t="s">
        <v>16</v>
      </c>
      <c r="Z16" s="11">
        <v>8.7899999999999991</v>
      </c>
    </row>
    <row r="17" spans="3:26" x14ac:dyDescent="0.25">
      <c r="C17" t="s">
        <v>40</v>
      </c>
      <c r="D17" t="s">
        <v>35</v>
      </c>
      <c r="E17" t="s">
        <v>33</v>
      </c>
      <c r="F17" s="4">
        <v>8869</v>
      </c>
      <c r="G17" s="5">
        <v>432</v>
      </c>
      <c r="H17">
        <f>_xlfn.XLOOKUP(Data[[#This Row],[Product]],products[Product],products[Cost per unit])</f>
        <v>12.37</v>
      </c>
      <c r="I17">
        <f>Data[[#This Row],[Cost per unit]]*Data[[#This Row],[Units]]</f>
        <v>5343.8399999999992</v>
      </c>
      <c r="J17" s="7">
        <v>6</v>
      </c>
      <c r="K17" s="8" t="s">
        <v>55</v>
      </c>
      <c r="Y17" t="s">
        <v>17</v>
      </c>
      <c r="Z17" s="11">
        <v>3.11</v>
      </c>
    </row>
    <row r="18" spans="3:26" x14ac:dyDescent="0.25">
      <c r="C18" t="s">
        <v>6</v>
      </c>
      <c r="D18" t="s">
        <v>38</v>
      </c>
      <c r="E18" t="s">
        <v>31</v>
      </c>
      <c r="F18" s="4">
        <v>2681</v>
      </c>
      <c r="G18" s="5">
        <v>54</v>
      </c>
      <c r="H18">
        <f>_xlfn.XLOOKUP(Data[[#This Row],[Product]],products[Product],products[Cost per unit])</f>
        <v>5.79</v>
      </c>
      <c r="I18">
        <f>Data[[#This Row],[Cost per unit]]*Data[[#This Row],[Units]]</f>
        <v>312.66000000000003</v>
      </c>
      <c r="J18" s="7">
        <v>7</v>
      </c>
      <c r="K18" s="8" t="s">
        <v>49</v>
      </c>
      <c r="Y18" t="s">
        <v>18</v>
      </c>
      <c r="Z18" s="11">
        <v>6.47</v>
      </c>
    </row>
    <row r="19" spans="3:26" x14ac:dyDescent="0.25">
      <c r="C19" t="s">
        <v>8</v>
      </c>
      <c r="D19" t="s">
        <v>35</v>
      </c>
      <c r="E19" t="s">
        <v>22</v>
      </c>
      <c r="F19" s="4">
        <v>5012</v>
      </c>
      <c r="G19" s="5">
        <v>210</v>
      </c>
      <c r="H19">
        <f>_xlfn.XLOOKUP(Data[[#This Row],[Product]],products[Product],products[Cost per unit])</f>
        <v>9.77</v>
      </c>
      <c r="I19">
        <f>Data[[#This Row],[Cost per unit]]*Data[[#This Row],[Units]]</f>
        <v>2051.6999999999998</v>
      </c>
      <c r="J19" s="7">
        <v>8</v>
      </c>
      <c r="K19" s="8" t="s">
        <v>52</v>
      </c>
      <c r="Y19" t="s">
        <v>19</v>
      </c>
      <c r="Z19" s="11">
        <v>7.64</v>
      </c>
    </row>
    <row r="20" spans="3:26" x14ac:dyDescent="0.25">
      <c r="C20" t="s">
        <v>7</v>
      </c>
      <c r="D20" t="s">
        <v>38</v>
      </c>
      <c r="E20" t="s">
        <v>14</v>
      </c>
      <c r="F20" s="4">
        <v>1281</v>
      </c>
      <c r="G20" s="5">
        <v>75</v>
      </c>
      <c r="H20">
        <f>_xlfn.XLOOKUP(Data[[#This Row],[Product]],products[Product],products[Cost per unit])</f>
        <v>11.7</v>
      </c>
      <c r="I20">
        <f>Data[[#This Row],[Cost per unit]]*Data[[#This Row],[Units]]</f>
        <v>877.5</v>
      </c>
      <c r="J20" s="7">
        <v>9</v>
      </c>
      <c r="K20" s="8" t="s">
        <v>47</v>
      </c>
      <c r="Y20" t="s">
        <v>20</v>
      </c>
      <c r="Z20" s="11">
        <v>10.62</v>
      </c>
    </row>
    <row r="21" spans="3:26" x14ac:dyDescent="0.25">
      <c r="C21" t="s">
        <v>5</v>
      </c>
      <c r="D21" t="s">
        <v>37</v>
      </c>
      <c r="E21" t="s">
        <v>14</v>
      </c>
      <c r="F21" s="4">
        <v>4991</v>
      </c>
      <c r="G21" s="5">
        <v>12</v>
      </c>
      <c r="H21">
        <f>_xlfn.XLOOKUP(Data[[#This Row],[Product]],products[Product],products[Cost per unit])</f>
        <v>11.7</v>
      </c>
      <c r="I21">
        <f>Data[[#This Row],[Cost per unit]]*Data[[#This Row],[Units]]</f>
        <v>140.39999999999998</v>
      </c>
      <c r="J21" s="7">
        <v>10</v>
      </c>
      <c r="K21" s="8" t="s">
        <v>48</v>
      </c>
      <c r="Y21" t="s">
        <v>21</v>
      </c>
      <c r="Z21" s="11">
        <v>9</v>
      </c>
    </row>
    <row r="22" spans="3:26" x14ac:dyDescent="0.25">
      <c r="C22" t="s">
        <v>2</v>
      </c>
      <c r="D22" t="s">
        <v>39</v>
      </c>
      <c r="E22" t="s">
        <v>25</v>
      </c>
      <c r="F22" s="4">
        <v>1785</v>
      </c>
      <c r="G22" s="5">
        <v>462</v>
      </c>
      <c r="H22">
        <f>_xlfn.XLOOKUP(Data[[#This Row],[Product]],products[Product],products[Cost per unit])</f>
        <v>13.15</v>
      </c>
      <c r="I22">
        <f>Data[[#This Row],[Cost per unit]]*Data[[#This Row],[Units]]</f>
        <v>6075.3</v>
      </c>
      <c r="Y22" t="s">
        <v>22</v>
      </c>
      <c r="Z22" s="11">
        <v>9.77</v>
      </c>
    </row>
    <row r="23" spans="3:26" x14ac:dyDescent="0.25">
      <c r="C23" t="s">
        <v>3</v>
      </c>
      <c r="D23" t="s">
        <v>37</v>
      </c>
      <c r="E23" t="s">
        <v>17</v>
      </c>
      <c r="F23" s="4">
        <v>3983</v>
      </c>
      <c r="G23" s="5">
        <v>144</v>
      </c>
      <c r="H23">
        <f>_xlfn.XLOOKUP(Data[[#This Row],[Product]],products[Product],products[Cost per unit])</f>
        <v>3.11</v>
      </c>
      <c r="I23">
        <f>Data[[#This Row],[Cost per unit]]*Data[[#This Row],[Units]]</f>
        <v>447.84</v>
      </c>
      <c r="Y23" t="s">
        <v>23</v>
      </c>
      <c r="Z23" s="11">
        <v>6.49</v>
      </c>
    </row>
    <row r="24" spans="3:26" x14ac:dyDescent="0.25">
      <c r="C24" t="s">
        <v>9</v>
      </c>
      <c r="D24" t="s">
        <v>38</v>
      </c>
      <c r="E24" t="s">
        <v>16</v>
      </c>
      <c r="F24" s="4">
        <v>2646</v>
      </c>
      <c r="G24" s="5">
        <v>120</v>
      </c>
      <c r="H24">
        <f>_xlfn.XLOOKUP(Data[[#This Row],[Product]],products[Product],products[Cost per unit])</f>
        <v>8.7899999999999991</v>
      </c>
      <c r="I24">
        <f>Data[[#This Row],[Cost per unit]]*Data[[#This Row],[Units]]</f>
        <v>1054.8</v>
      </c>
      <c r="Y24" t="s">
        <v>24</v>
      </c>
      <c r="Z24" s="11">
        <v>4.97</v>
      </c>
    </row>
    <row r="25" spans="3:26" x14ac:dyDescent="0.25">
      <c r="C25" t="s">
        <v>2</v>
      </c>
      <c r="D25" t="s">
        <v>34</v>
      </c>
      <c r="E25" t="s">
        <v>13</v>
      </c>
      <c r="F25" s="4">
        <v>252</v>
      </c>
      <c r="G25" s="5">
        <v>54</v>
      </c>
      <c r="H25">
        <f>_xlfn.XLOOKUP(Data[[#This Row],[Product]],products[Product],products[Cost per unit])</f>
        <v>9.33</v>
      </c>
      <c r="I25">
        <f>Data[[#This Row],[Cost per unit]]*Data[[#This Row],[Units]]</f>
        <v>503.82</v>
      </c>
      <c r="Y25" t="s">
        <v>25</v>
      </c>
      <c r="Z25" s="11">
        <v>13.15</v>
      </c>
    </row>
    <row r="26" spans="3:26" x14ac:dyDescent="0.25">
      <c r="C26" t="s">
        <v>3</v>
      </c>
      <c r="D26" t="s">
        <v>35</v>
      </c>
      <c r="E26" t="s">
        <v>25</v>
      </c>
      <c r="F26" s="4">
        <v>2464</v>
      </c>
      <c r="G26" s="5">
        <v>234</v>
      </c>
      <c r="H26">
        <f>_xlfn.XLOOKUP(Data[[#This Row],[Product]],products[Product],products[Cost per unit])</f>
        <v>13.15</v>
      </c>
      <c r="I26">
        <f>Data[[#This Row],[Cost per unit]]*Data[[#This Row],[Units]]</f>
        <v>3077.1</v>
      </c>
      <c r="Y26" t="s">
        <v>26</v>
      </c>
      <c r="Z26" s="11">
        <v>5.6</v>
      </c>
    </row>
    <row r="27" spans="3:26" x14ac:dyDescent="0.25">
      <c r="C27" t="s">
        <v>3</v>
      </c>
      <c r="D27" t="s">
        <v>35</v>
      </c>
      <c r="E27" t="s">
        <v>29</v>
      </c>
      <c r="F27" s="4">
        <v>2114</v>
      </c>
      <c r="G27" s="5">
        <v>66</v>
      </c>
      <c r="H27">
        <f>_xlfn.XLOOKUP(Data[[#This Row],[Product]],products[Product],products[Cost per unit])</f>
        <v>7.16</v>
      </c>
      <c r="I27">
        <f>Data[[#This Row],[Cost per unit]]*Data[[#This Row],[Units]]</f>
        <v>472.56</v>
      </c>
      <c r="Y27" t="s">
        <v>27</v>
      </c>
      <c r="Z27" s="11">
        <v>16.73</v>
      </c>
    </row>
    <row r="28" spans="3:26" x14ac:dyDescent="0.25">
      <c r="C28" t="s">
        <v>6</v>
      </c>
      <c r="D28" t="s">
        <v>37</v>
      </c>
      <c r="E28" t="s">
        <v>31</v>
      </c>
      <c r="F28" s="4">
        <v>7693</v>
      </c>
      <c r="G28" s="5">
        <v>87</v>
      </c>
      <c r="H28">
        <f>_xlfn.XLOOKUP(Data[[#This Row],[Product]],products[Product],products[Cost per unit])</f>
        <v>5.79</v>
      </c>
      <c r="I28">
        <f>Data[[#This Row],[Cost per unit]]*Data[[#This Row],[Units]]</f>
        <v>503.73</v>
      </c>
      <c r="Y28" t="s">
        <v>28</v>
      </c>
      <c r="Z28" s="11">
        <v>10.38</v>
      </c>
    </row>
    <row r="29" spans="3:26" x14ac:dyDescent="0.25">
      <c r="C29" t="s">
        <v>5</v>
      </c>
      <c r="D29" t="s">
        <v>34</v>
      </c>
      <c r="E29" t="s">
        <v>20</v>
      </c>
      <c r="F29" s="4">
        <v>15610</v>
      </c>
      <c r="G29" s="5">
        <v>339</v>
      </c>
      <c r="H29">
        <f>_xlfn.XLOOKUP(Data[[#This Row],[Product]],products[Product],products[Cost per unit])</f>
        <v>10.62</v>
      </c>
      <c r="I29">
        <f>Data[[#This Row],[Cost per unit]]*Data[[#This Row],[Units]]</f>
        <v>3600.18</v>
      </c>
      <c r="Y29" t="s">
        <v>29</v>
      </c>
      <c r="Z29" s="11">
        <v>7.16</v>
      </c>
    </row>
    <row r="30" spans="3:26" x14ac:dyDescent="0.25">
      <c r="C30" t="s">
        <v>41</v>
      </c>
      <c r="D30" t="s">
        <v>34</v>
      </c>
      <c r="E30" t="s">
        <v>22</v>
      </c>
      <c r="F30" s="4">
        <v>336</v>
      </c>
      <c r="G30" s="5">
        <v>144</v>
      </c>
      <c r="H30">
        <f>_xlfn.XLOOKUP(Data[[#This Row],[Product]],products[Product],products[Cost per unit])</f>
        <v>9.77</v>
      </c>
      <c r="I30">
        <f>Data[[#This Row],[Cost per unit]]*Data[[#This Row],[Units]]</f>
        <v>1406.8799999999999</v>
      </c>
      <c r="Y30" t="s">
        <v>30</v>
      </c>
      <c r="Z30" s="11">
        <v>14.49</v>
      </c>
    </row>
    <row r="31" spans="3:26" x14ac:dyDescent="0.25">
      <c r="C31" t="s">
        <v>2</v>
      </c>
      <c r="D31" t="s">
        <v>39</v>
      </c>
      <c r="E31" t="s">
        <v>20</v>
      </c>
      <c r="F31" s="4">
        <v>9443</v>
      </c>
      <c r="G31" s="5">
        <v>162</v>
      </c>
      <c r="H31">
        <f>_xlfn.XLOOKUP(Data[[#This Row],[Product]],products[Product],products[Cost per unit])</f>
        <v>10.62</v>
      </c>
      <c r="I31">
        <f>Data[[#This Row],[Cost per unit]]*Data[[#This Row],[Units]]</f>
        <v>1720.4399999999998</v>
      </c>
      <c r="Y31" t="s">
        <v>31</v>
      </c>
      <c r="Z31" s="11">
        <v>5.79</v>
      </c>
    </row>
    <row r="32" spans="3:26" x14ac:dyDescent="0.25">
      <c r="C32" t="s">
        <v>9</v>
      </c>
      <c r="D32" t="s">
        <v>34</v>
      </c>
      <c r="E32" t="s">
        <v>23</v>
      </c>
      <c r="F32" s="4">
        <v>8155</v>
      </c>
      <c r="G32" s="5">
        <v>90</v>
      </c>
      <c r="H32">
        <f>_xlfn.XLOOKUP(Data[[#This Row],[Product]],products[Product],products[Cost per unit])</f>
        <v>6.49</v>
      </c>
      <c r="I32">
        <f>Data[[#This Row],[Cost per unit]]*Data[[#This Row],[Units]]</f>
        <v>584.1</v>
      </c>
      <c r="Y32" t="s">
        <v>32</v>
      </c>
      <c r="Z32" s="11">
        <v>8.65</v>
      </c>
    </row>
    <row r="33" spans="3:26" x14ac:dyDescent="0.25">
      <c r="C33" t="s">
        <v>8</v>
      </c>
      <c r="D33" t="s">
        <v>38</v>
      </c>
      <c r="E33" t="s">
        <v>23</v>
      </c>
      <c r="F33" s="4">
        <v>1701</v>
      </c>
      <c r="G33" s="5">
        <v>234</v>
      </c>
      <c r="H33">
        <f>_xlfn.XLOOKUP(Data[[#This Row],[Product]],products[Product],products[Cost per unit])</f>
        <v>6.49</v>
      </c>
      <c r="I33">
        <f>Data[[#This Row],[Cost per unit]]*Data[[#This Row],[Units]]</f>
        <v>1518.66</v>
      </c>
      <c r="Y33" t="s">
        <v>33</v>
      </c>
      <c r="Z33" s="11">
        <v>12.37</v>
      </c>
    </row>
    <row r="34" spans="3:26" x14ac:dyDescent="0.25">
      <c r="C34" t="s">
        <v>10</v>
      </c>
      <c r="D34" t="s">
        <v>38</v>
      </c>
      <c r="E34" t="s">
        <v>22</v>
      </c>
      <c r="F34" s="4">
        <v>2205</v>
      </c>
      <c r="G34" s="5">
        <v>141</v>
      </c>
      <c r="H34">
        <f>_xlfn.XLOOKUP(Data[[#This Row],[Product]],products[Product],products[Cost per unit])</f>
        <v>9.77</v>
      </c>
      <c r="I34">
        <f>Data[[#This Row],[Cost per unit]]*Data[[#This Row],[Units]]</f>
        <v>1377.57</v>
      </c>
    </row>
    <row r="35" spans="3:26" x14ac:dyDescent="0.25">
      <c r="C35" t="s">
        <v>8</v>
      </c>
      <c r="D35" t="s">
        <v>37</v>
      </c>
      <c r="E35" t="s">
        <v>19</v>
      </c>
      <c r="F35" s="4">
        <v>1771</v>
      </c>
      <c r="G35" s="5">
        <v>204</v>
      </c>
      <c r="H35">
        <f>_xlfn.XLOOKUP(Data[[#This Row],[Product]],products[Product],products[Cost per unit])</f>
        <v>7.64</v>
      </c>
      <c r="I35">
        <f>Data[[#This Row],[Cost per unit]]*Data[[#This Row],[Units]]</f>
        <v>1558.56</v>
      </c>
    </row>
    <row r="36" spans="3:26" x14ac:dyDescent="0.25">
      <c r="C36" t="s">
        <v>41</v>
      </c>
      <c r="D36" t="s">
        <v>35</v>
      </c>
      <c r="E36" t="s">
        <v>15</v>
      </c>
      <c r="F36" s="4">
        <v>2114</v>
      </c>
      <c r="G36" s="5">
        <v>186</v>
      </c>
      <c r="H36">
        <f>_xlfn.XLOOKUP(Data[[#This Row],[Product]],products[Product],products[Cost per unit])</f>
        <v>11.73</v>
      </c>
      <c r="I36">
        <f>Data[[#This Row],[Cost per unit]]*Data[[#This Row],[Units]]</f>
        <v>2181.7800000000002</v>
      </c>
    </row>
    <row r="37" spans="3:26" x14ac:dyDescent="0.25">
      <c r="C37" t="s">
        <v>41</v>
      </c>
      <c r="D37" t="s">
        <v>36</v>
      </c>
      <c r="E37" t="s">
        <v>13</v>
      </c>
      <c r="F37" s="4">
        <v>10311</v>
      </c>
      <c r="G37" s="5">
        <v>231</v>
      </c>
      <c r="H37">
        <f>_xlfn.XLOOKUP(Data[[#This Row],[Product]],products[Product],products[Cost per unit])</f>
        <v>9.33</v>
      </c>
      <c r="I37">
        <f>Data[[#This Row],[Cost per unit]]*Data[[#This Row],[Units]]</f>
        <v>2155.23</v>
      </c>
    </row>
    <row r="38" spans="3:26" x14ac:dyDescent="0.25">
      <c r="C38" t="s">
        <v>3</v>
      </c>
      <c r="D38" t="s">
        <v>39</v>
      </c>
      <c r="E38" t="s">
        <v>16</v>
      </c>
      <c r="F38" s="4">
        <v>21</v>
      </c>
      <c r="G38" s="5">
        <v>168</v>
      </c>
      <c r="H38">
        <f>_xlfn.XLOOKUP(Data[[#This Row],[Product]],products[Product],products[Cost per unit])</f>
        <v>8.7899999999999991</v>
      </c>
      <c r="I38">
        <f>Data[[#This Row],[Cost per unit]]*Data[[#This Row],[Units]]</f>
        <v>1476.7199999999998</v>
      </c>
    </row>
    <row r="39" spans="3:26" x14ac:dyDescent="0.25">
      <c r="C39" t="s">
        <v>10</v>
      </c>
      <c r="D39" t="s">
        <v>35</v>
      </c>
      <c r="E39" t="s">
        <v>20</v>
      </c>
      <c r="F39" s="4">
        <v>1974</v>
      </c>
      <c r="G39" s="5">
        <v>195</v>
      </c>
      <c r="H39">
        <f>_xlfn.XLOOKUP(Data[[#This Row],[Product]],products[Product],products[Cost per unit])</f>
        <v>10.62</v>
      </c>
      <c r="I39">
        <f>Data[[#This Row],[Cost per unit]]*Data[[#This Row],[Units]]</f>
        <v>2070.8999999999996</v>
      </c>
    </row>
    <row r="40" spans="3:26" x14ac:dyDescent="0.25">
      <c r="C40" t="s">
        <v>5</v>
      </c>
      <c r="D40" t="s">
        <v>36</v>
      </c>
      <c r="E40" t="s">
        <v>23</v>
      </c>
      <c r="F40" s="4">
        <v>6314</v>
      </c>
      <c r="G40" s="5">
        <v>15</v>
      </c>
      <c r="H40">
        <f>_xlfn.XLOOKUP(Data[[#This Row],[Product]],products[Product],products[Cost per unit])</f>
        <v>6.49</v>
      </c>
      <c r="I40">
        <f>Data[[#This Row],[Cost per unit]]*Data[[#This Row],[Units]]</f>
        <v>97.350000000000009</v>
      </c>
    </row>
    <row r="41" spans="3:26" x14ac:dyDescent="0.25">
      <c r="C41" t="s">
        <v>10</v>
      </c>
      <c r="D41" t="s">
        <v>37</v>
      </c>
      <c r="E41" t="s">
        <v>23</v>
      </c>
      <c r="F41" s="4">
        <v>4683</v>
      </c>
      <c r="G41" s="5">
        <v>30</v>
      </c>
      <c r="H41">
        <f>_xlfn.XLOOKUP(Data[[#This Row],[Product]],products[Product],products[Cost per unit])</f>
        <v>6.49</v>
      </c>
      <c r="I41">
        <f>Data[[#This Row],[Cost per unit]]*Data[[#This Row],[Units]]</f>
        <v>194.70000000000002</v>
      </c>
    </row>
    <row r="42" spans="3:26" x14ac:dyDescent="0.25">
      <c r="C42" t="s">
        <v>41</v>
      </c>
      <c r="D42" t="s">
        <v>37</v>
      </c>
      <c r="E42" t="s">
        <v>24</v>
      </c>
      <c r="F42" s="4">
        <v>6398</v>
      </c>
      <c r="G42" s="5">
        <v>102</v>
      </c>
      <c r="H42">
        <f>_xlfn.XLOOKUP(Data[[#This Row],[Product]],products[Product],products[Cost per unit])</f>
        <v>4.97</v>
      </c>
      <c r="I42">
        <f>Data[[#This Row],[Cost per unit]]*Data[[#This Row],[Units]]</f>
        <v>506.94</v>
      </c>
    </row>
    <row r="43" spans="3:26" x14ac:dyDescent="0.25">
      <c r="C43" t="s">
        <v>2</v>
      </c>
      <c r="D43" t="s">
        <v>35</v>
      </c>
      <c r="E43" t="s">
        <v>19</v>
      </c>
      <c r="F43" s="4">
        <v>553</v>
      </c>
      <c r="G43" s="5">
        <v>15</v>
      </c>
      <c r="H43">
        <f>_xlfn.XLOOKUP(Data[[#This Row],[Product]],products[Product],products[Cost per unit])</f>
        <v>7.64</v>
      </c>
      <c r="I43">
        <f>Data[[#This Row],[Cost per unit]]*Data[[#This Row],[Units]]</f>
        <v>114.6</v>
      </c>
    </row>
    <row r="44" spans="3:26" x14ac:dyDescent="0.25">
      <c r="C44" t="s">
        <v>8</v>
      </c>
      <c r="D44" t="s">
        <v>39</v>
      </c>
      <c r="E44" t="s">
        <v>30</v>
      </c>
      <c r="F44" s="4">
        <v>7021</v>
      </c>
      <c r="G44" s="5">
        <v>183</v>
      </c>
      <c r="H44">
        <f>_xlfn.XLOOKUP(Data[[#This Row],[Product]],products[Product],products[Cost per unit])</f>
        <v>14.49</v>
      </c>
      <c r="I44">
        <f>Data[[#This Row],[Cost per unit]]*Data[[#This Row],[Units]]</f>
        <v>2651.67</v>
      </c>
    </row>
    <row r="45" spans="3:26" x14ac:dyDescent="0.25">
      <c r="C45" t="s">
        <v>40</v>
      </c>
      <c r="D45" t="s">
        <v>39</v>
      </c>
      <c r="E45" t="s">
        <v>22</v>
      </c>
      <c r="F45" s="4">
        <v>5817</v>
      </c>
      <c r="G45" s="5">
        <v>12</v>
      </c>
      <c r="H45">
        <f>_xlfn.XLOOKUP(Data[[#This Row],[Product]],products[Product],products[Cost per unit])</f>
        <v>9.77</v>
      </c>
      <c r="I45">
        <f>Data[[#This Row],[Cost per unit]]*Data[[#This Row],[Units]]</f>
        <v>117.24</v>
      </c>
    </row>
    <row r="46" spans="3:26" x14ac:dyDescent="0.25">
      <c r="C46" t="s">
        <v>41</v>
      </c>
      <c r="D46" t="s">
        <v>39</v>
      </c>
      <c r="E46" t="s">
        <v>14</v>
      </c>
      <c r="F46" s="4">
        <v>3976</v>
      </c>
      <c r="G46" s="5">
        <v>72</v>
      </c>
      <c r="H46">
        <f>_xlfn.XLOOKUP(Data[[#This Row],[Product]],products[Product],products[Cost per unit])</f>
        <v>11.7</v>
      </c>
      <c r="I46">
        <f>Data[[#This Row],[Cost per unit]]*Data[[#This Row],[Units]]</f>
        <v>842.4</v>
      </c>
    </row>
    <row r="47" spans="3:26" x14ac:dyDescent="0.25">
      <c r="C47" t="s">
        <v>6</v>
      </c>
      <c r="D47" t="s">
        <v>38</v>
      </c>
      <c r="E47" t="s">
        <v>27</v>
      </c>
      <c r="F47" s="4">
        <v>1134</v>
      </c>
      <c r="G47" s="5">
        <v>282</v>
      </c>
      <c r="H47">
        <f>_xlfn.XLOOKUP(Data[[#This Row],[Product]],products[Product],products[Cost per unit])</f>
        <v>16.73</v>
      </c>
      <c r="I47">
        <f>Data[[#This Row],[Cost per unit]]*Data[[#This Row],[Units]]</f>
        <v>4717.8599999999997</v>
      </c>
    </row>
    <row r="48" spans="3:26" x14ac:dyDescent="0.25">
      <c r="C48" t="s">
        <v>2</v>
      </c>
      <c r="D48" t="s">
        <v>39</v>
      </c>
      <c r="E48" t="s">
        <v>28</v>
      </c>
      <c r="F48" s="4">
        <v>6027</v>
      </c>
      <c r="G48" s="5">
        <v>144</v>
      </c>
      <c r="H48">
        <f>_xlfn.XLOOKUP(Data[[#This Row],[Product]],products[Product],products[Cost per unit])</f>
        <v>10.38</v>
      </c>
      <c r="I48">
        <f>Data[[#This Row],[Cost per unit]]*Data[[#This Row],[Units]]</f>
        <v>1494.72</v>
      </c>
    </row>
    <row r="49" spans="3:9" x14ac:dyDescent="0.25">
      <c r="C49" t="s">
        <v>6</v>
      </c>
      <c r="D49" t="s">
        <v>37</v>
      </c>
      <c r="E49" t="s">
        <v>16</v>
      </c>
      <c r="F49" s="4">
        <v>1904</v>
      </c>
      <c r="G49" s="5">
        <v>405</v>
      </c>
      <c r="H49">
        <f>_xlfn.XLOOKUP(Data[[#This Row],[Product]],products[Product],products[Cost per unit])</f>
        <v>8.7899999999999991</v>
      </c>
      <c r="I49">
        <f>Data[[#This Row],[Cost per unit]]*Data[[#This Row],[Units]]</f>
        <v>3559.95</v>
      </c>
    </row>
    <row r="50" spans="3:9" x14ac:dyDescent="0.25">
      <c r="C50" t="s">
        <v>7</v>
      </c>
      <c r="D50" t="s">
        <v>34</v>
      </c>
      <c r="E50" t="s">
        <v>32</v>
      </c>
      <c r="F50" s="4">
        <v>3262</v>
      </c>
      <c r="G50" s="5">
        <v>75</v>
      </c>
      <c r="H50">
        <f>_xlfn.XLOOKUP(Data[[#This Row],[Product]],products[Product],products[Cost per unit])</f>
        <v>8.65</v>
      </c>
      <c r="I50">
        <f>Data[[#This Row],[Cost per unit]]*Data[[#This Row],[Units]]</f>
        <v>648.75</v>
      </c>
    </row>
    <row r="51" spans="3:9" x14ac:dyDescent="0.25">
      <c r="C51" t="s">
        <v>40</v>
      </c>
      <c r="D51" t="s">
        <v>34</v>
      </c>
      <c r="E51" t="s">
        <v>27</v>
      </c>
      <c r="F51" s="4">
        <v>2289</v>
      </c>
      <c r="G51" s="5">
        <v>135</v>
      </c>
      <c r="H51">
        <f>_xlfn.XLOOKUP(Data[[#This Row],[Product]],products[Product],products[Cost per unit])</f>
        <v>16.73</v>
      </c>
      <c r="I51">
        <f>Data[[#This Row],[Cost per unit]]*Data[[#This Row],[Units]]</f>
        <v>2258.5500000000002</v>
      </c>
    </row>
    <row r="52" spans="3:9" x14ac:dyDescent="0.25">
      <c r="C52" t="s">
        <v>5</v>
      </c>
      <c r="D52" t="s">
        <v>34</v>
      </c>
      <c r="E52" t="s">
        <v>27</v>
      </c>
      <c r="F52" s="4">
        <v>6986</v>
      </c>
      <c r="G52" s="5">
        <v>21</v>
      </c>
      <c r="H52">
        <f>_xlfn.XLOOKUP(Data[[#This Row],[Product]],products[Product],products[Cost per unit])</f>
        <v>16.73</v>
      </c>
      <c r="I52">
        <f>Data[[#This Row],[Cost per unit]]*Data[[#This Row],[Units]]</f>
        <v>351.33</v>
      </c>
    </row>
    <row r="53" spans="3:9" x14ac:dyDescent="0.25">
      <c r="C53" t="s">
        <v>2</v>
      </c>
      <c r="D53" t="s">
        <v>38</v>
      </c>
      <c r="E53" t="s">
        <v>23</v>
      </c>
      <c r="F53" s="4">
        <v>4417</v>
      </c>
      <c r="G53" s="5">
        <v>153</v>
      </c>
      <c r="H53">
        <f>_xlfn.XLOOKUP(Data[[#This Row],[Product]],products[Product],products[Cost per unit])</f>
        <v>6.49</v>
      </c>
      <c r="I53">
        <f>Data[[#This Row],[Cost per unit]]*Data[[#This Row],[Units]]</f>
        <v>992.97</v>
      </c>
    </row>
    <row r="54" spans="3:9" x14ac:dyDescent="0.25">
      <c r="C54" t="s">
        <v>6</v>
      </c>
      <c r="D54" t="s">
        <v>34</v>
      </c>
      <c r="E54" t="s">
        <v>15</v>
      </c>
      <c r="F54" s="4">
        <v>1442</v>
      </c>
      <c r="G54" s="5">
        <v>15</v>
      </c>
      <c r="H54">
        <f>_xlfn.XLOOKUP(Data[[#This Row],[Product]],products[Product],products[Cost per unit])</f>
        <v>11.73</v>
      </c>
      <c r="I54">
        <f>Data[[#This Row],[Cost per unit]]*Data[[#This Row],[Units]]</f>
        <v>175.95000000000002</v>
      </c>
    </row>
    <row r="55" spans="3:9" x14ac:dyDescent="0.25">
      <c r="C55" t="s">
        <v>3</v>
      </c>
      <c r="D55" t="s">
        <v>35</v>
      </c>
      <c r="E55" t="s">
        <v>14</v>
      </c>
      <c r="F55" s="4">
        <v>2415</v>
      </c>
      <c r="G55" s="5">
        <v>255</v>
      </c>
      <c r="H55">
        <f>_xlfn.XLOOKUP(Data[[#This Row],[Product]],products[Product],products[Cost per unit])</f>
        <v>11.7</v>
      </c>
      <c r="I55">
        <f>Data[[#This Row],[Cost per unit]]*Data[[#This Row],[Units]]</f>
        <v>2983.5</v>
      </c>
    </row>
    <row r="56" spans="3:9" x14ac:dyDescent="0.25">
      <c r="C56" t="s">
        <v>2</v>
      </c>
      <c r="D56" t="s">
        <v>37</v>
      </c>
      <c r="E56" t="s">
        <v>19</v>
      </c>
      <c r="F56" s="4">
        <v>238</v>
      </c>
      <c r="G56" s="5">
        <v>18</v>
      </c>
      <c r="H56">
        <f>_xlfn.XLOOKUP(Data[[#This Row],[Product]],products[Product],products[Cost per unit])</f>
        <v>7.64</v>
      </c>
      <c r="I56">
        <f>Data[[#This Row],[Cost per unit]]*Data[[#This Row],[Units]]</f>
        <v>137.51999999999998</v>
      </c>
    </row>
    <row r="57" spans="3:9" x14ac:dyDescent="0.25">
      <c r="C57" t="s">
        <v>6</v>
      </c>
      <c r="D57" t="s">
        <v>37</v>
      </c>
      <c r="E57" t="s">
        <v>23</v>
      </c>
      <c r="F57" s="4">
        <v>4949</v>
      </c>
      <c r="G57" s="5">
        <v>189</v>
      </c>
      <c r="H57">
        <f>_xlfn.XLOOKUP(Data[[#This Row],[Product]],products[Product],products[Cost per unit])</f>
        <v>6.49</v>
      </c>
      <c r="I57">
        <f>Data[[#This Row],[Cost per unit]]*Data[[#This Row],[Units]]</f>
        <v>1226.6100000000001</v>
      </c>
    </row>
    <row r="58" spans="3:9" x14ac:dyDescent="0.25">
      <c r="C58" t="s">
        <v>5</v>
      </c>
      <c r="D58" t="s">
        <v>38</v>
      </c>
      <c r="E58" t="s">
        <v>32</v>
      </c>
      <c r="F58" s="4">
        <v>5075</v>
      </c>
      <c r="G58" s="5">
        <v>21</v>
      </c>
      <c r="H58">
        <f>_xlfn.XLOOKUP(Data[[#This Row],[Product]],products[Product],products[Cost per unit])</f>
        <v>8.65</v>
      </c>
      <c r="I58">
        <f>Data[[#This Row],[Cost per unit]]*Data[[#This Row],[Units]]</f>
        <v>181.65</v>
      </c>
    </row>
    <row r="59" spans="3:9" x14ac:dyDescent="0.25">
      <c r="C59" t="s">
        <v>3</v>
      </c>
      <c r="D59" t="s">
        <v>36</v>
      </c>
      <c r="E59" t="s">
        <v>16</v>
      </c>
      <c r="F59" s="4">
        <v>9198</v>
      </c>
      <c r="G59" s="5">
        <v>36</v>
      </c>
      <c r="H59">
        <f>_xlfn.XLOOKUP(Data[[#This Row],[Product]],products[Product],products[Cost per unit])</f>
        <v>8.7899999999999991</v>
      </c>
      <c r="I59">
        <f>Data[[#This Row],[Cost per unit]]*Data[[#This Row],[Units]]</f>
        <v>316.43999999999994</v>
      </c>
    </row>
    <row r="60" spans="3:9" x14ac:dyDescent="0.25">
      <c r="C60" t="s">
        <v>6</v>
      </c>
      <c r="D60" t="s">
        <v>34</v>
      </c>
      <c r="E60" t="s">
        <v>29</v>
      </c>
      <c r="F60" s="4">
        <v>3339</v>
      </c>
      <c r="G60" s="5">
        <v>75</v>
      </c>
      <c r="H60">
        <f>_xlfn.XLOOKUP(Data[[#This Row],[Product]],products[Product],products[Cost per unit])</f>
        <v>7.16</v>
      </c>
      <c r="I60">
        <f>Data[[#This Row],[Cost per unit]]*Data[[#This Row],[Units]]</f>
        <v>537</v>
      </c>
    </row>
    <row r="61" spans="3:9" x14ac:dyDescent="0.25">
      <c r="C61" t="s">
        <v>40</v>
      </c>
      <c r="D61" t="s">
        <v>34</v>
      </c>
      <c r="E61" t="s">
        <v>17</v>
      </c>
      <c r="F61" s="4">
        <v>5019</v>
      </c>
      <c r="G61" s="5">
        <v>156</v>
      </c>
      <c r="H61">
        <f>_xlfn.XLOOKUP(Data[[#This Row],[Product]],products[Product],products[Cost per unit])</f>
        <v>3.11</v>
      </c>
      <c r="I61">
        <f>Data[[#This Row],[Cost per unit]]*Data[[#This Row],[Units]]</f>
        <v>485.15999999999997</v>
      </c>
    </row>
    <row r="62" spans="3:9" x14ac:dyDescent="0.25">
      <c r="C62" t="s">
        <v>5</v>
      </c>
      <c r="D62" t="s">
        <v>36</v>
      </c>
      <c r="E62" t="s">
        <v>16</v>
      </c>
      <c r="F62" s="4">
        <v>16184</v>
      </c>
      <c r="G62" s="5">
        <v>39</v>
      </c>
      <c r="H62">
        <f>_xlfn.XLOOKUP(Data[[#This Row],[Product]],products[Product],products[Cost per unit])</f>
        <v>8.7899999999999991</v>
      </c>
      <c r="I62">
        <f>Data[[#This Row],[Cost per unit]]*Data[[#This Row],[Units]]</f>
        <v>342.80999999999995</v>
      </c>
    </row>
    <row r="63" spans="3:9" x14ac:dyDescent="0.25">
      <c r="C63" t="s">
        <v>6</v>
      </c>
      <c r="D63" t="s">
        <v>36</v>
      </c>
      <c r="E63" t="s">
        <v>21</v>
      </c>
      <c r="F63" s="4">
        <v>497</v>
      </c>
      <c r="G63" s="5">
        <v>63</v>
      </c>
      <c r="H63">
        <f>_xlfn.XLOOKUP(Data[[#This Row],[Product]],products[Product],products[Cost per unit])</f>
        <v>9</v>
      </c>
      <c r="I63">
        <f>Data[[#This Row],[Cost per unit]]*Data[[#This Row],[Units]]</f>
        <v>567</v>
      </c>
    </row>
    <row r="64" spans="3:9" x14ac:dyDescent="0.25">
      <c r="C64" t="s">
        <v>2</v>
      </c>
      <c r="D64" t="s">
        <v>36</v>
      </c>
      <c r="E64" t="s">
        <v>29</v>
      </c>
      <c r="F64" s="4">
        <v>8211</v>
      </c>
      <c r="G64" s="5">
        <v>75</v>
      </c>
      <c r="H64">
        <f>_xlfn.XLOOKUP(Data[[#This Row],[Product]],products[Product],products[Cost per unit])</f>
        <v>7.16</v>
      </c>
      <c r="I64">
        <f>Data[[#This Row],[Cost per unit]]*Data[[#This Row],[Units]]</f>
        <v>537</v>
      </c>
    </row>
    <row r="65" spans="3:9" x14ac:dyDescent="0.25">
      <c r="C65" t="s">
        <v>2</v>
      </c>
      <c r="D65" t="s">
        <v>38</v>
      </c>
      <c r="E65" t="s">
        <v>28</v>
      </c>
      <c r="F65" s="4">
        <v>6580</v>
      </c>
      <c r="G65" s="5">
        <v>183</v>
      </c>
      <c r="H65">
        <f>_xlfn.XLOOKUP(Data[[#This Row],[Product]],products[Product],products[Cost per unit])</f>
        <v>10.38</v>
      </c>
      <c r="I65">
        <f>Data[[#This Row],[Cost per unit]]*Data[[#This Row],[Units]]</f>
        <v>1899.5400000000002</v>
      </c>
    </row>
    <row r="66" spans="3:9" x14ac:dyDescent="0.25">
      <c r="C66" t="s">
        <v>41</v>
      </c>
      <c r="D66" t="s">
        <v>35</v>
      </c>
      <c r="E66" t="s">
        <v>13</v>
      </c>
      <c r="F66" s="4">
        <v>4760</v>
      </c>
      <c r="G66" s="5">
        <v>69</v>
      </c>
      <c r="H66">
        <f>_xlfn.XLOOKUP(Data[[#This Row],[Product]],products[Product],products[Cost per unit])</f>
        <v>9.33</v>
      </c>
      <c r="I66">
        <f>Data[[#This Row],[Cost per unit]]*Data[[#This Row],[Units]]</f>
        <v>643.77</v>
      </c>
    </row>
    <row r="67" spans="3:9" x14ac:dyDescent="0.25">
      <c r="C67" t="s">
        <v>40</v>
      </c>
      <c r="D67" t="s">
        <v>36</v>
      </c>
      <c r="E67" t="s">
        <v>25</v>
      </c>
      <c r="F67" s="4">
        <v>5439</v>
      </c>
      <c r="G67" s="5">
        <v>30</v>
      </c>
      <c r="H67">
        <f>_xlfn.XLOOKUP(Data[[#This Row],[Product]],products[Product],products[Cost per unit])</f>
        <v>13.15</v>
      </c>
      <c r="I67">
        <f>Data[[#This Row],[Cost per unit]]*Data[[#This Row],[Units]]</f>
        <v>394.5</v>
      </c>
    </row>
    <row r="68" spans="3:9" x14ac:dyDescent="0.25">
      <c r="C68" t="s">
        <v>41</v>
      </c>
      <c r="D68" t="s">
        <v>34</v>
      </c>
      <c r="E68" t="s">
        <v>17</v>
      </c>
      <c r="F68" s="4">
        <v>1463</v>
      </c>
      <c r="G68" s="5">
        <v>39</v>
      </c>
      <c r="H68">
        <f>_xlfn.XLOOKUP(Data[[#This Row],[Product]],products[Product],products[Cost per unit])</f>
        <v>3.11</v>
      </c>
      <c r="I68">
        <f>Data[[#This Row],[Cost per unit]]*Data[[#This Row],[Units]]</f>
        <v>121.28999999999999</v>
      </c>
    </row>
    <row r="69" spans="3:9" x14ac:dyDescent="0.25">
      <c r="C69" t="s">
        <v>3</v>
      </c>
      <c r="D69" t="s">
        <v>34</v>
      </c>
      <c r="E69" t="s">
        <v>32</v>
      </c>
      <c r="F69" s="4">
        <v>7777</v>
      </c>
      <c r="G69" s="5">
        <v>504</v>
      </c>
      <c r="H69">
        <f>_xlfn.XLOOKUP(Data[[#This Row],[Product]],products[Product],products[Cost per unit])</f>
        <v>8.65</v>
      </c>
      <c r="I69">
        <f>Data[[#This Row],[Cost per unit]]*Data[[#This Row],[Units]]</f>
        <v>4359.6000000000004</v>
      </c>
    </row>
    <row r="70" spans="3:9" x14ac:dyDescent="0.25">
      <c r="C70" t="s">
        <v>9</v>
      </c>
      <c r="D70" t="s">
        <v>37</v>
      </c>
      <c r="E70" t="s">
        <v>29</v>
      </c>
      <c r="F70" s="4">
        <v>1085</v>
      </c>
      <c r="G70" s="5">
        <v>273</v>
      </c>
      <c r="H70">
        <f>_xlfn.XLOOKUP(Data[[#This Row],[Product]],products[Product],products[Cost per unit])</f>
        <v>7.16</v>
      </c>
      <c r="I70">
        <f>Data[[#This Row],[Cost per unit]]*Data[[#This Row],[Units]]</f>
        <v>1954.68</v>
      </c>
    </row>
    <row r="71" spans="3:9" x14ac:dyDescent="0.25">
      <c r="C71" t="s">
        <v>5</v>
      </c>
      <c r="D71" t="s">
        <v>37</v>
      </c>
      <c r="E71" t="s">
        <v>31</v>
      </c>
      <c r="F71" s="4">
        <v>182</v>
      </c>
      <c r="G71" s="5">
        <v>48</v>
      </c>
      <c r="H71">
        <f>_xlfn.XLOOKUP(Data[[#This Row],[Product]],products[Product],products[Cost per unit])</f>
        <v>5.79</v>
      </c>
      <c r="I71">
        <f>Data[[#This Row],[Cost per unit]]*Data[[#This Row],[Units]]</f>
        <v>277.92</v>
      </c>
    </row>
    <row r="72" spans="3:9" x14ac:dyDescent="0.25">
      <c r="C72" t="s">
        <v>6</v>
      </c>
      <c r="D72" t="s">
        <v>34</v>
      </c>
      <c r="E72" t="s">
        <v>27</v>
      </c>
      <c r="F72" s="4">
        <v>4242</v>
      </c>
      <c r="G72" s="5">
        <v>207</v>
      </c>
      <c r="H72">
        <f>_xlfn.XLOOKUP(Data[[#This Row],[Product]],products[Product],products[Cost per unit])</f>
        <v>16.73</v>
      </c>
      <c r="I72">
        <f>Data[[#This Row],[Cost per unit]]*Data[[#This Row],[Units]]</f>
        <v>3463.11</v>
      </c>
    </row>
    <row r="73" spans="3:9" x14ac:dyDescent="0.25">
      <c r="C73" t="s">
        <v>6</v>
      </c>
      <c r="D73" t="s">
        <v>36</v>
      </c>
      <c r="E73" t="s">
        <v>32</v>
      </c>
      <c r="F73" s="4">
        <v>6118</v>
      </c>
      <c r="G73" s="5">
        <v>9</v>
      </c>
      <c r="H73">
        <f>_xlfn.XLOOKUP(Data[[#This Row],[Product]],products[Product],products[Cost per unit])</f>
        <v>8.65</v>
      </c>
      <c r="I73">
        <f>Data[[#This Row],[Cost per unit]]*Data[[#This Row],[Units]]</f>
        <v>77.850000000000009</v>
      </c>
    </row>
    <row r="74" spans="3:9" x14ac:dyDescent="0.25">
      <c r="C74" t="s">
        <v>10</v>
      </c>
      <c r="D74" t="s">
        <v>36</v>
      </c>
      <c r="E74" t="s">
        <v>23</v>
      </c>
      <c r="F74" s="4">
        <v>2317</v>
      </c>
      <c r="G74" s="5">
        <v>261</v>
      </c>
      <c r="H74">
        <f>_xlfn.XLOOKUP(Data[[#This Row],[Product]],products[Product],products[Cost per unit])</f>
        <v>6.49</v>
      </c>
      <c r="I74">
        <f>Data[[#This Row],[Cost per unit]]*Data[[#This Row],[Units]]</f>
        <v>1693.89</v>
      </c>
    </row>
    <row r="75" spans="3:9" x14ac:dyDescent="0.25">
      <c r="C75" t="s">
        <v>6</v>
      </c>
      <c r="D75" t="s">
        <v>38</v>
      </c>
      <c r="E75" t="s">
        <v>16</v>
      </c>
      <c r="F75" s="4">
        <v>938</v>
      </c>
      <c r="G75" s="5">
        <v>6</v>
      </c>
      <c r="H75">
        <f>_xlfn.XLOOKUP(Data[[#This Row],[Product]],products[Product],products[Cost per unit])</f>
        <v>8.7899999999999991</v>
      </c>
      <c r="I75">
        <f>Data[[#This Row],[Cost per unit]]*Data[[#This Row],[Units]]</f>
        <v>52.739999999999995</v>
      </c>
    </row>
    <row r="76" spans="3:9" x14ac:dyDescent="0.25">
      <c r="C76" t="s">
        <v>8</v>
      </c>
      <c r="D76" t="s">
        <v>37</v>
      </c>
      <c r="E76" t="s">
        <v>15</v>
      </c>
      <c r="F76" s="4">
        <v>9709</v>
      </c>
      <c r="G76" s="5">
        <v>30</v>
      </c>
      <c r="H76">
        <f>_xlfn.XLOOKUP(Data[[#This Row],[Product]],products[Product],products[Cost per unit])</f>
        <v>11.73</v>
      </c>
      <c r="I76">
        <f>Data[[#This Row],[Cost per unit]]*Data[[#This Row],[Units]]</f>
        <v>351.90000000000003</v>
      </c>
    </row>
    <row r="77" spans="3:9" x14ac:dyDescent="0.25">
      <c r="C77" t="s">
        <v>7</v>
      </c>
      <c r="D77" t="s">
        <v>34</v>
      </c>
      <c r="E77" t="s">
        <v>20</v>
      </c>
      <c r="F77" s="4">
        <v>2205</v>
      </c>
      <c r="G77" s="5">
        <v>138</v>
      </c>
      <c r="H77">
        <f>_xlfn.XLOOKUP(Data[[#This Row],[Product]],products[Product],products[Cost per unit])</f>
        <v>10.62</v>
      </c>
      <c r="I77">
        <f>Data[[#This Row],[Cost per unit]]*Data[[#This Row],[Units]]</f>
        <v>1465.56</v>
      </c>
    </row>
    <row r="78" spans="3:9" x14ac:dyDescent="0.25">
      <c r="C78" t="s">
        <v>7</v>
      </c>
      <c r="D78" t="s">
        <v>37</v>
      </c>
      <c r="E78" t="s">
        <v>17</v>
      </c>
      <c r="F78" s="4">
        <v>4487</v>
      </c>
      <c r="G78" s="5">
        <v>111</v>
      </c>
      <c r="H78">
        <f>_xlfn.XLOOKUP(Data[[#This Row],[Product]],products[Product],products[Cost per unit])</f>
        <v>3.11</v>
      </c>
      <c r="I78">
        <f>Data[[#This Row],[Cost per unit]]*Data[[#This Row],[Units]]</f>
        <v>345.21</v>
      </c>
    </row>
    <row r="79" spans="3:9" x14ac:dyDescent="0.25">
      <c r="C79" t="s">
        <v>5</v>
      </c>
      <c r="D79" t="s">
        <v>35</v>
      </c>
      <c r="E79" t="s">
        <v>18</v>
      </c>
      <c r="F79" s="4">
        <v>2415</v>
      </c>
      <c r="G79" s="5">
        <v>15</v>
      </c>
      <c r="H79">
        <f>_xlfn.XLOOKUP(Data[[#This Row],[Product]],products[Product],products[Cost per unit])</f>
        <v>6.47</v>
      </c>
      <c r="I79">
        <f>Data[[#This Row],[Cost per unit]]*Data[[#This Row],[Units]]</f>
        <v>97.05</v>
      </c>
    </row>
    <row r="80" spans="3:9" x14ac:dyDescent="0.25">
      <c r="C80" t="s">
        <v>40</v>
      </c>
      <c r="D80" t="s">
        <v>34</v>
      </c>
      <c r="E80" t="s">
        <v>19</v>
      </c>
      <c r="F80" s="4">
        <v>4018</v>
      </c>
      <c r="G80" s="5">
        <v>162</v>
      </c>
      <c r="H80">
        <f>_xlfn.XLOOKUP(Data[[#This Row],[Product]],products[Product],products[Cost per unit])</f>
        <v>7.64</v>
      </c>
      <c r="I80">
        <f>Data[[#This Row],[Cost per unit]]*Data[[#This Row],[Units]]</f>
        <v>1237.6799999999998</v>
      </c>
    </row>
    <row r="81" spans="3:9" x14ac:dyDescent="0.25">
      <c r="C81" t="s">
        <v>5</v>
      </c>
      <c r="D81" t="s">
        <v>34</v>
      </c>
      <c r="E81" t="s">
        <v>19</v>
      </c>
      <c r="F81" s="4">
        <v>861</v>
      </c>
      <c r="G81" s="5">
        <v>195</v>
      </c>
      <c r="H81">
        <f>_xlfn.XLOOKUP(Data[[#This Row],[Product]],products[Product],products[Cost per unit])</f>
        <v>7.64</v>
      </c>
      <c r="I81">
        <f>Data[[#This Row],[Cost per unit]]*Data[[#This Row],[Units]]</f>
        <v>1489.8</v>
      </c>
    </row>
    <row r="82" spans="3:9" x14ac:dyDescent="0.25">
      <c r="C82" t="s">
        <v>10</v>
      </c>
      <c r="D82" t="s">
        <v>38</v>
      </c>
      <c r="E82" t="s">
        <v>14</v>
      </c>
      <c r="F82" s="4">
        <v>5586</v>
      </c>
      <c r="G82" s="5">
        <v>525</v>
      </c>
      <c r="H82">
        <f>_xlfn.XLOOKUP(Data[[#This Row],[Product]],products[Product],products[Cost per unit])</f>
        <v>11.7</v>
      </c>
      <c r="I82">
        <f>Data[[#This Row],[Cost per unit]]*Data[[#This Row],[Units]]</f>
        <v>6142.5</v>
      </c>
    </row>
    <row r="83" spans="3:9" x14ac:dyDescent="0.25">
      <c r="C83" t="s">
        <v>7</v>
      </c>
      <c r="D83" t="s">
        <v>34</v>
      </c>
      <c r="E83" t="s">
        <v>33</v>
      </c>
      <c r="F83" s="4">
        <v>2226</v>
      </c>
      <c r="G83" s="5">
        <v>48</v>
      </c>
      <c r="H83">
        <f>_xlfn.XLOOKUP(Data[[#This Row],[Product]],products[Product],products[Cost per unit])</f>
        <v>12.37</v>
      </c>
      <c r="I83">
        <f>Data[[#This Row],[Cost per unit]]*Data[[#This Row],[Units]]</f>
        <v>593.76</v>
      </c>
    </row>
    <row r="84" spans="3:9" x14ac:dyDescent="0.25">
      <c r="C84" t="s">
        <v>9</v>
      </c>
      <c r="D84" t="s">
        <v>34</v>
      </c>
      <c r="E84" t="s">
        <v>28</v>
      </c>
      <c r="F84" s="4">
        <v>14329</v>
      </c>
      <c r="G84" s="5">
        <v>150</v>
      </c>
      <c r="H84">
        <f>_xlfn.XLOOKUP(Data[[#This Row],[Product]],products[Product],products[Cost per unit])</f>
        <v>10.38</v>
      </c>
      <c r="I84">
        <f>Data[[#This Row],[Cost per unit]]*Data[[#This Row],[Units]]</f>
        <v>1557.0000000000002</v>
      </c>
    </row>
    <row r="85" spans="3:9" x14ac:dyDescent="0.25">
      <c r="C85" t="s">
        <v>9</v>
      </c>
      <c r="D85" t="s">
        <v>34</v>
      </c>
      <c r="E85" t="s">
        <v>20</v>
      </c>
      <c r="F85" s="4">
        <v>8463</v>
      </c>
      <c r="G85" s="5">
        <v>492</v>
      </c>
      <c r="H85">
        <f>_xlfn.XLOOKUP(Data[[#This Row],[Product]],products[Product],products[Cost per unit])</f>
        <v>10.62</v>
      </c>
      <c r="I85">
        <f>Data[[#This Row],[Cost per unit]]*Data[[#This Row],[Units]]</f>
        <v>5225.04</v>
      </c>
    </row>
    <row r="86" spans="3:9" x14ac:dyDescent="0.25">
      <c r="C86" t="s">
        <v>5</v>
      </c>
      <c r="D86" t="s">
        <v>34</v>
      </c>
      <c r="E86" t="s">
        <v>29</v>
      </c>
      <c r="F86" s="4">
        <v>2891</v>
      </c>
      <c r="G86" s="5">
        <v>102</v>
      </c>
      <c r="H86">
        <f>_xlfn.XLOOKUP(Data[[#This Row],[Product]],products[Product],products[Cost per unit])</f>
        <v>7.16</v>
      </c>
      <c r="I86">
        <f>Data[[#This Row],[Cost per unit]]*Data[[#This Row],[Units]]</f>
        <v>730.32</v>
      </c>
    </row>
    <row r="87" spans="3:9" x14ac:dyDescent="0.25">
      <c r="C87" t="s">
        <v>3</v>
      </c>
      <c r="D87" t="s">
        <v>36</v>
      </c>
      <c r="E87" t="s">
        <v>23</v>
      </c>
      <c r="F87" s="4">
        <v>3773</v>
      </c>
      <c r="G87" s="5">
        <v>165</v>
      </c>
      <c r="H87">
        <f>_xlfn.XLOOKUP(Data[[#This Row],[Product]],products[Product],products[Cost per unit])</f>
        <v>6.49</v>
      </c>
      <c r="I87">
        <f>Data[[#This Row],[Cost per unit]]*Data[[#This Row],[Units]]</f>
        <v>1070.8500000000001</v>
      </c>
    </row>
    <row r="88" spans="3:9" x14ac:dyDescent="0.25">
      <c r="C88" t="s">
        <v>41</v>
      </c>
      <c r="D88" t="s">
        <v>36</v>
      </c>
      <c r="E88" t="s">
        <v>28</v>
      </c>
      <c r="F88" s="4">
        <v>854</v>
      </c>
      <c r="G88" s="5">
        <v>309</v>
      </c>
      <c r="H88">
        <f>_xlfn.XLOOKUP(Data[[#This Row],[Product]],products[Product],products[Cost per unit])</f>
        <v>10.38</v>
      </c>
      <c r="I88">
        <f>Data[[#This Row],[Cost per unit]]*Data[[#This Row],[Units]]</f>
        <v>3207.42</v>
      </c>
    </row>
    <row r="89" spans="3:9" x14ac:dyDescent="0.25">
      <c r="C89" t="s">
        <v>6</v>
      </c>
      <c r="D89" t="s">
        <v>36</v>
      </c>
      <c r="E89" t="s">
        <v>17</v>
      </c>
      <c r="F89" s="4">
        <v>4970</v>
      </c>
      <c r="G89" s="5">
        <v>156</v>
      </c>
      <c r="H89">
        <f>_xlfn.XLOOKUP(Data[[#This Row],[Product]],products[Product],products[Cost per unit])</f>
        <v>3.11</v>
      </c>
      <c r="I89">
        <f>Data[[#This Row],[Cost per unit]]*Data[[#This Row],[Units]]</f>
        <v>485.15999999999997</v>
      </c>
    </row>
    <row r="90" spans="3:9" x14ac:dyDescent="0.25">
      <c r="C90" t="s">
        <v>9</v>
      </c>
      <c r="D90" t="s">
        <v>35</v>
      </c>
      <c r="E90" t="s">
        <v>26</v>
      </c>
      <c r="F90" s="4">
        <v>98</v>
      </c>
      <c r="G90" s="5">
        <v>159</v>
      </c>
      <c r="H90">
        <f>_xlfn.XLOOKUP(Data[[#This Row],[Product]],products[Product],products[Cost per unit])</f>
        <v>5.6</v>
      </c>
      <c r="I90">
        <f>Data[[#This Row],[Cost per unit]]*Data[[#This Row],[Units]]</f>
        <v>890.4</v>
      </c>
    </row>
    <row r="91" spans="3:9" x14ac:dyDescent="0.25">
      <c r="C91" t="s">
        <v>5</v>
      </c>
      <c r="D91" t="s">
        <v>35</v>
      </c>
      <c r="E91" t="s">
        <v>15</v>
      </c>
      <c r="F91" s="4">
        <v>13391</v>
      </c>
      <c r="G91" s="5">
        <v>201</v>
      </c>
      <c r="H91">
        <f>_xlfn.XLOOKUP(Data[[#This Row],[Product]],products[Product],products[Cost per unit])</f>
        <v>11.73</v>
      </c>
      <c r="I91">
        <f>Data[[#This Row],[Cost per unit]]*Data[[#This Row],[Units]]</f>
        <v>2357.73</v>
      </c>
    </row>
    <row r="92" spans="3:9" x14ac:dyDescent="0.25">
      <c r="C92" t="s">
        <v>8</v>
      </c>
      <c r="D92" t="s">
        <v>39</v>
      </c>
      <c r="E92" t="s">
        <v>31</v>
      </c>
      <c r="F92" s="4">
        <v>8890</v>
      </c>
      <c r="G92" s="5">
        <v>210</v>
      </c>
      <c r="H92">
        <f>_xlfn.XLOOKUP(Data[[#This Row],[Product]],products[Product],products[Cost per unit])</f>
        <v>5.79</v>
      </c>
      <c r="I92">
        <f>Data[[#This Row],[Cost per unit]]*Data[[#This Row],[Units]]</f>
        <v>1215.9000000000001</v>
      </c>
    </row>
    <row r="93" spans="3:9" x14ac:dyDescent="0.25">
      <c r="C93" t="s">
        <v>2</v>
      </c>
      <c r="D93" t="s">
        <v>38</v>
      </c>
      <c r="E93" t="s">
        <v>13</v>
      </c>
      <c r="F93" s="4">
        <v>56</v>
      </c>
      <c r="G93" s="5">
        <v>51</v>
      </c>
      <c r="H93">
        <f>_xlfn.XLOOKUP(Data[[#This Row],[Product]],products[Product],products[Cost per unit])</f>
        <v>9.33</v>
      </c>
      <c r="I93">
        <f>Data[[#This Row],[Cost per unit]]*Data[[#This Row],[Units]]</f>
        <v>475.83</v>
      </c>
    </row>
    <row r="94" spans="3:9" x14ac:dyDescent="0.25">
      <c r="C94" t="s">
        <v>3</v>
      </c>
      <c r="D94" t="s">
        <v>36</v>
      </c>
      <c r="E94" t="s">
        <v>25</v>
      </c>
      <c r="F94" s="4">
        <v>3339</v>
      </c>
      <c r="G94" s="5">
        <v>39</v>
      </c>
      <c r="H94">
        <f>_xlfn.XLOOKUP(Data[[#This Row],[Product]],products[Product],products[Cost per unit])</f>
        <v>13.15</v>
      </c>
      <c r="I94">
        <f>Data[[#This Row],[Cost per unit]]*Data[[#This Row],[Units]]</f>
        <v>512.85</v>
      </c>
    </row>
    <row r="95" spans="3:9" x14ac:dyDescent="0.25">
      <c r="C95" t="s">
        <v>10</v>
      </c>
      <c r="D95" t="s">
        <v>35</v>
      </c>
      <c r="E95" t="s">
        <v>18</v>
      </c>
      <c r="F95" s="4">
        <v>3808</v>
      </c>
      <c r="G95" s="5">
        <v>279</v>
      </c>
      <c r="H95">
        <f>_xlfn.XLOOKUP(Data[[#This Row],[Product]],products[Product],products[Cost per unit])</f>
        <v>6.47</v>
      </c>
      <c r="I95">
        <f>Data[[#This Row],[Cost per unit]]*Data[[#This Row],[Units]]</f>
        <v>1805.1299999999999</v>
      </c>
    </row>
    <row r="96" spans="3:9" x14ac:dyDescent="0.25">
      <c r="C96" t="s">
        <v>10</v>
      </c>
      <c r="D96" t="s">
        <v>38</v>
      </c>
      <c r="E96" t="s">
        <v>13</v>
      </c>
      <c r="F96" s="4">
        <v>63</v>
      </c>
      <c r="G96" s="5">
        <v>123</v>
      </c>
      <c r="H96">
        <f>_xlfn.XLOOKUP(Data[[#This Row],[Product]],products[Product],products[Cost per unit])</f>
        <v>9.33</v>
      </c>
      <c r="I96">
        <f>Data[[#This Row],[Cost per unit]]*Data[[#This Row],[Units]]</f>
        <v>1147.5899999999999</v>
      </c>
    </row>
    <row r="97" spans="3:9" x14ac:dyDescent="0.25">
      <c r="C97" t="s">
        <v>2</v>
      </c>
      <c r="D97" t="s">
        <v>39</v>
      </c>
      <c r="E97" t="s">
        <v>27</v>
      </c>
      <c r="F97" s="4">
        <v>7812</v>
      </c>
      <c r="G97" s="5">
        <v>81</v>
      </c>
      <c r="H97">
        <f>_xlfn.XLOOKUP(Data[[#This Row],[Product]],products[Product],products[Cost per unit])</f>
        <v>16.73</v>
      </c>
      <c r="I97">
        <f>Data[[#This Row],[Cost per unit]]*Data[[#This Row],[Units]]</f>
        <v>1355.13</v>
      </c>
    </row>
    <row r="98" spans="3:9" x14ac:dyDescent="0.25">
      <c r="C98" t="s">
        <v>40</v>
      </c>
      <c r="D98" t="s">
        <v>37</v>
      </c>
      <c r="E98" t="s">
        <v>19</v>
      </c>
      <c r="F98" s="4">
        <v>7693</v>
      </c>
      <c r="G98" s="5">
        <v>21</v>
      </c>
      <c r="H98">
        <f>_xlfn.XLOOKUP(Data[[#This Row],[Product]],products[Product],products[Cost per unit])</f>
        <v>7.64</v>
      </c>
      <c r="I98">
        <f>Data[[#This Row],[Cost per unit]]*Data[[#This Row],[Units]]</f>
        <v>160.44</v>
      </c>
    </row>
    <row r="99" spans="3:9" x14ac:dyDescent="0.25">
      <c r="C99" t="s">
        <v>3</v>
      </c>
      <c r="D99" t="s">
        <v>36</v>
      </c>
      <c r="E99" t="s">
        <v>28</v>
      </c>
      <c r="F99" s="4">
        <v>973</v>
      </c>
      <c r="G99" s="5">
        <v>162</v>
      </c>
      <c r="H99">
        <f>_xlfn.XLOOKUP(Data[[#This Row],[Product]],products[Product],products[Cost per unit])</f>
        <v>10.38</v>
      </c>
      <c r="I99">
        <f>Data[[#This Row],[Cost per unit]]*Data[[#This Row],[Units]]</f>
        <v>1681.5600000000002</v>
      </c>
    </row>
    <row r="100" spans="3:9" x14ac:dyDescent="0.25">
      <c r="C100" t="s">
        <v>10</v>
      </c>
      <c r="D100" t="s">
        <v>35</v>
      </c>
      <c r="E100" t="s">
        <v>21</v>
      </c>
      <c r="F100" s="4">
        <v>567</v>
      </c>
      <c r="G100" s="5">
        <v>228</v>
      </c>
      <c r="H100">
        <f>_xlfn.XLOOKUP(Data[[#This Row],[Product]],products[Product],products[Cost per unit])</f>
        <v>9</v>
      </c>
      <c r="I100">
        <f>Data[[#This Row],[Cost per unit]]*Data[[#This Row],[Units]]</f>
        <v>2052</v>
      </c>
    </row>
    <row r="101" spans="3:9" x14ac:dyDescent="0.25">
      <c r="C101" t="s">
        <v>10</v>
      </c>
      <c r="D101" t="s">
        <v>36</v>
      </c>
      <c r="E101" t="s">
        <v>29</v>
      </c>
      <c r="F101" s="4">
        <v>2471</v>
      </c>
      <c r="G101" s="5">
        <v>342</v>
      </c>
      <c r="H101">
        <f>_xlfn.XLOOKUP(Data[[#This Row],[Product]],products[Product],products[Cost per unit])</f>
        <v>7.16</v>
      </c>
      <c r="I101">
        <f>Data[[#This Row],[Cost per unit]]*Data[[#This Row],[Units]]</f>
        <v>2448.7200000000003</v>
      </c>
    </row>
    <row r="102" spans="3:9" x14ac:dyDescent="0.25">
      <c r="C102" t="s">
        <v>5</v>
      </c>
      <c r="D102" t="s">
        <v>38</v>
      </c>
      <c r="E102" t="s">
        <v>13</v>
      </c>
      <c r="F102" s="4">
        <v>7189</v>
      </c>
      <c r="G102" s="5">
        <v>54</v>
      </c>
      <c r="H102">
        <f>_xlfn.XLOOKUP(Data[[#This Row],[Product]],products[Product],products[Cost per unit])</f>
        <v>9.33</v>
      </c>
      <c r="I102">
        <f>Data[[#This Row],[Cost per unit]]*Data[[#This Row],[Units]]</f>
        <v>503.82</v>
      </c>
    </row>
    <row r="103" spans="3:9" x14ac:dyDescent="0.25">
      <c r="C103" t="s">
        <v>41</v>
      </c>
      <c r="D103" t="s">
        <v>35</v>
      </c>
      <c r="E103" t="s">
        <v>28</v>
      </c>
      <c r="F103" s="4">
        <v>7455</v>
      </c>
      <c r="G103" s="5">
        <v>216</v>
      </c>
      <c r="H103">
        <f>_xlfn.XLOOKUP(Data[[#This Row],[Product]],products[Product],products[Cost per unit])</f>
        <v>10.38</v>
      </c>
      <c r="I103">
        <f>Data[[#This Row],[Cost per unit]]*Data[[#This Row],[Units]]</f>
        <v>2242.0800000000004</v>
      </c>
    </row>
    <row r="104" spans="3:9" x14ac:dyDescent="0.25">
      <c r="C104" t="s">
        <v>3</v>
      </c>
      <c r="D104" t="s">
        <v>34</v>
      </c>
      <c r="E104" t="s">
        <v>26</v>
      </c>
      <c r="F104" s="4">
        <v>3108</v>
      </c>
      <c r="G104" s="5">
        <v>54</v>
      </c>
      <c r="H104">
        <f>_xlfn.XLOOKUP(Data[[#This Row],[Product]],products[Product],products[Cost per unit])</f>
        <v>5.6</v>
      </c>
      <c r="I104">
        <f>Data[[#This Row],[Cost per unit]]*Data[[#This Row],[Units]]</f>
        <v>302.39999999999998</v>
      </c>
    </row>
    <row r="105" spans="3:9" x14ac:dyDescent="0.25">
      <c r="C105" t="s">
        <v>6</v>
      </c>
      <c r="D105" t="s">
        <v>38</v>
      </c>
      <c r="E105" t="s">
        <v>25</v>
      </c>
      <c r="F105" s="4">
        <v>469</v>
      </c>
      <c r="G105" s="5">
        <v>75</v>
      </c>
      <c r="H105">
        <f>_xlfn.XLOOKUP(Data[[#This Row],[Product]],products[Product],products[Cost per unit])</f>
        <v>13.15</v>
      </c>
      <c r="I105">
        <f>Data[[#This Row],[Cost per unit]]*Data[[#This Row],[Units]]</f>
        <v>986.25</v>
      </c>
    </row>
    <row r="106" spans="3:9" x14ac:dyDescent="0.25">
      <c r="C106" t="s">
        <v>9</v>
      </c>
      <c r="D106" t="s">
        <v>37</v>
      </c>
      <c r="E106" t="s">
        <v>23</v>
      </c>
      <c r="F106" s="4">
        <v>2737</v>
      </c>
      <c r="G106" s="5">
        <v>93</v>
      </c>
      <c r="H106">
        <f>_xlfn.XLOOKUP(Data[[#This Row],[Product]],products[Product],products[Cost per unit])</f>
        <v>6.49</v>
      </c>
      <c r="I106">
        <f>Data[[#This Row],[Cost per unit]]*Data[[#This Row],[Units]]</f>
        <v>603.57000000000005</v>
      </c>
    </row>
    <row r="107" spans="3:9" x14ac:dyDescent="0.25">
      <c r="C107" t="s">
        <v>9</v>
      </c>
      <c r="D107" t="s">
        <v>37</v>
      </c>
      <c r="E107" t="s">
        <v>25</v>
      </c>
      <c r="F107" s="4">
        <v>4305</v>
      </c>
      <c r="G107" s="5">
        <v>156</v>
      </c>
      <c r="H107">
        <f>_xlfn.XLOOKUP(Data[[#This Row],[Product]],products[Product],products[Cost per unit])</f>
        <v>13.15</v>
      </c>
      <c r="I107">
        <f>Data[[#This Row],[Cost per unit]]*Data[[#This Row],[Units]]</f>
        <v>2051.4</v>
      </c>
    </row>
    <row r="108" spans="3:9" x14ac:dyDescent="0.25">
      <c r="C108" t="s">
        <v>9</v>
      </c>
      <c r="D108" t="s">
        <v>38</v>
      </c>
      <c r="E108" t="s">
        <v>17</v>
      </c>
      <c r="F108" s="4">
        <v>2408</v>
      </c>
      <c r="G108" s="5">
        <v>9</v>
      </c>
      <c r="H108">
        <f>_xlfn.XLOOKUP(Data[[#This Row],[Product]],products[Product],products[Cost per unit])</f>
        <v>3.11</v>
      </c>
      <c r="I108">
        <f>Data[[#This Row],[Cost per unit]]*Data[[#This Row],[Units]]</f>
        <v>27.99</v>
      </c>
    </row>
    <row r="109" spans="3:9" x14ac:dyDescent="0.25">
      <c r="C109" t="s">
        <v>3</v>
      </c>
      <c r="D109" t="s">
        <v>36</v>
      </c>
      <c r="E109" t="s">
        <v>19</v>
      </c>
      <c r="F109" s="4">
        <v>1281</v>
      </c>
      <c r="G109" s="5">
        <v>18</v>
      </c>
      <c r="H109">
        <f>_xlfn.XLOOKUP(Data[[#This Row],[Product]],products[Product],products[Cost per unit])</f>
        <v>7.64</v>
      </c>
      <c r="I109">
        <f>Data[[#This Row],[Cost per unit]]*Data[[#This Row],[Units]]</f>
        <v>137.51999999999998</v>
      </c>
    </row>
    <row r="110" spans="3:9" x14ac:dyDescent="0.25">
      <c r="C110" t="s">
        <v>40</v>
      </c>
      <c r="D110" t="s">
        <v>35</v>
      </c>
      <c r="E110" t="s">
        <v>32</v>
      </c>
      <c r="F110" s="4">
        <v>12348</v>
      </c>
      <c r="G110" s="5">
        <v>234</v>
      </c>
      <c r="H110">
        <f>_xlfn.XLOOKUP(Data[[#This Row],[Product]],products[Product],products[Cost per unit])</f>
        <v>8.65</v>
      </c>
      <c r="I110">
        <f>Data[[#This Row],[Cost per unit]]*Data[[#This Row],[Units]]</f>
        <v>2024.1000000000001</v>
      </c>
    </row>
    <row r="111" spans="3:9" x14ac:dyDescent="0.25">
      <c r="C111" t="s">
        <v>3</v>
      </c>
      <c r="D111" t="s">
        <v>34</v>
      </c>
      <c r="E111" t="s">
        <v>28</v>
      </c>
      <c r="F111" s="4">
        <v>3689</v>
      </c>
      <c r="G111" s="5">
        <v>312</v>
      </c>
      <c r="H111">
        <f>_xlfn.XLOOKUP(Data[[#This Row],[Product]],products[Product],products[Cost per unit])</f>
        <v>10.38</v>
      </c>
      <c r="I111">
        <f>Data[[#This Row],[Cost per unit]]*Data[[#This Row],[Units]]</f>
        <v>3238.5600000000004</v>
      </c>
    </row>
    <row r="112" spans="3:9" x14ac:dyDescent="0.25">
      <c r="C112" t="s">
        <v>7</v>
      </c>
      <c r="D112" t="s">
        <v>36</v>
      </c>
      <c r="E112" t="s">
        <v>19</v>
      </c>
      <c r="F112" s="4">
        <v>2870</v>
      </c>
      <c r="G112" s="5">
        <v>300</v>
      </c>
      <c r="H112">
        <f>_xlfn.XLOOKUP(Data[[#This Row],[Product]],products[Product],products[Cost per unit])</f>
        <v>7.64</v>
      </c>
      <c r="I112">
        <f>Data[[#This Row],[Cost per unit]]*Data[[#This Row],[Units]]</f>
        <v>2292</v>
      </c>
    </row>
    <row r="113" spans="3:9" x14ac:dyDescent="0.25">
      <c r="C113" t="s">
        <v>2</v>
      </c>
      <c r="D113" t="s">
        <v>36</v>
      </c>
      <c r="E113" t="s">
        <v>27</v>
      </c>
      <c r="F113" s="4">
        <v>798</v>
      </c>
      <c r="G113" s="5">
        <v>519</v>
      </c>
      <c r="H113">
        <f>_xlfn.XLOOKUP(Data[[#This Row],[Product]],products[Product],products[Cost per unit])</f>
        <v>16.73</v>
      </c>
      <c r="I113">
        <f>Data[[#This Row],[Cost per unit]]*Data[[#This Row],[Units]]</f>
        <v>8682.8700000000008</v>
      </c>
    </row>
    <row r="114" spans="3:9" x14ac:dyDescent="0.25">
      <c r="C114" t="s">
        <v>41</v>
      </c>
      <c r="D114" t="s">
        <v>37</v>
      </c>
      <c r="E114" t="s">
        <v>21</v>
      </c>
      <c r="F114" s="4">
        <v>2933</v>
      </c>
      <c r="G114" s="5">
        <v>9</v>
      </c>
      <c r="H114">
        <f>_xlfn.XLOOKUP(Data[[#This Row],[Product]],products[Product],products[Cost per unit])</f>
        <v>9</v>
      </c>
      <c r="I114">
        <f>Data[[#This Row],[Cost per unit]]*Data[[#This Row],[Units]]</f>
        <v>81</v>
      </c>
    </row>
    <row r="115" spans="3:9" x14ac:dyDescent="0.25">
      <c r="C115" t="s">
        <v>5</v>
      </c>
      <c r="D115" t="s">
        <v>35</v>
      </c>
      <c r="E115" t="s">
        <v>4</v>
      </c>
      <c r="F115" s="4">
        <v>2744</v>
      </c>
      <c r="G115" s="5">
        <v>9</v>
      </c>
      <c r="H115">
        <f>_xlfn.XLOOKUP(Data[[#This Row],[Product]],products[Product],products[Cost per unit])</f>
        <v>11.88</v>
      </c>
      <c r="I115">
        <f>Data[[#This Row],[Cost per unit]]*Data[[#This Row],[Units]]</f>
        <v>106.92</v>
      </c>
    </row>
    <row r="116" spans="3:9" x14ac:dyDescent="0.25">
      <c r="C116" t="s">
        <v>40</v>
      </c>
      <c r="D116" t="s">
        <v>36</v>
      </c>
      <c r="E116" t="s">
        <v>33</v>
      </c>
      <c r="F116" s="4">
        <v>9772</v>
      </c>
      <c r="G116" s="5">
        <v>90</v>
      </c>
      <c r="H116">
        <f>_xlfn.XLOOKUP(Data[[#This Row],[Product]],products[Product],products[Cost per unit])</f>
        <v>12.37</v>
      </c>
      <c r="I116">
        <f>Data[[#This Row],[Cost per unit]]*Data[[#This Row],[Units]]</f>
        <v>1113.3</v>
      </c>
    </row>
    <row r="117" spans="3:9" x14ac:dyDescent="0.25">
      <c r="C117" t="s">
        <v>7</v>
      </c>
      <c r="D117" t="s">
        <v>34</v>
      </c>
      <c r="E117" t="s">
        <v>25</v>
      </c>
      <c r="F117" s="4">
        <v>1568</v>
      </c>
      <c r="G117" s="5">
        <v>96</v>
      </c>
      <c r="H117">
        <f>_xlfn.XLOOKUP(Data[[#This Row],[Product]],products[Product],products[Cost per unit])</f>
        <v>13.15</v>
      </c>
      <c r="I117">
        <f>Data[[#This Row],[Cost per unit]]*Data[[#This Row],[Units]]</f>
        <v>1262.4000000000001</v>
      </c>
    </row>
    <row r="118" spans="3:9" x14ac:dyDescent="0.25">
      <c r="C118" t="s">
        <v>2</v>
      </c>
      <c r="D118" t="s">
        <v>36</v>
      </c>
      <c r="E118" t="s">
        <v>16</v>
      </c>
      <c r="F118" s="4">
        <v>11417</v>
      </c>
      <c r="G118" s="5">
        <v>21</v>
      </c>
      <c r="H118">
        <f>_xlfn.XLOOKUP(Data[[#This Row],[Product]],products[Product],products[Cost per unit])</f>
        <v>8.7899999999999991</v>
      </c>
      <c r="I118">
        <f>Data[[#This Row],[Cost per unit]]*Data[[#This Row],[Units]]</f>
        <v>184.58999999999997</v>
      </c>
    </row>
    <row r="119" spans="3:9" x14ac:dyDescent="0.25">
      <c r="C119" t="s">
        <v>40</v>
      </c>
      <c r="D119" t="s">
        <v>34</v>
      </c>
      <c r="E119" t="s">
        <v>26</v>
      </c>
      <c r="F119" s="4">
        <v>6748</v>
      </c>
      <c r="G119" s="5">
        <v>48</v>
      </c>
      <c r="H119">
        <f>_xlfn.XLOOKUP(Data[[#This Row],[Product]],products[Product],products[Cost per unit])</f>
        <v>5.6</v>
      </c>
      <c r="I119">
        <f>Data[[#This Row],[Cost per unit]]*Data[[#This Row],[Units]]</f>
        <v>268.79999999999995</v>
      </c>
    </row>
    <row r="120" spans="3:9" x14ac:dyDescent="0.25">
      <c r="C120" t="s">
        <v>10</v>
      </c>
      <c r="D120" t="s">
        <v>36</v>
      </c>
      <c r="E120" t="s">
        <v>27</v>
      </c>
      <c r="F120" s="4">
        <v>1407</v>
      </c>
      <c r="G120" s="5">
        <v>72</v>
      </c>
      <c r="H120">
        <f>_xlfn.XLOOKUP(Data[[#This Row],[Product]],products[Product],products[Cost per unit])</f>
        <v>16.73</v>
      </c>
      <c r="I120">
        <f>Data[[#This Row],[Cost per unit]]*Data[[#This Row],[Units]]</f>
        <v>1204.56</v>
      </c>
    </row>
    <row r="121" spans="3:9" x14ac:dyDescent="0.25">
      <c r="C121" t="s">
        <v>8</v>
      </c>
      <c r="D121" t="s">
        <v>35</v>
      </c>
      <c r="E121" t="s">
        <v>29</v>
      </c>
      <c r="F121" s="4">
        <v>2023</v>
      </c>
      <c r="G121" s="5">
        <v>168</v>
      </c>
      <c r="H121">
        <f>_xlfn.XLOOKUP(Data[[#This Row],[Product]],products[Product],products[Cost per unit])</f>
        <v>7.16</v>
      </c>
      <c r="I121">
        <f>Data[[#This Row],[Cost per unit]]*Data[[#This Row],[Units]]</f>
        <v>1202.8800000000001</v>
      </c>
    </row>
    <row r="122" spans="3:9" x14ac:dyDescent="0.25">
      <c r="C122" t="s">
        <v>5</v>
      </c>
      <c r="D122" t="s">
        <v>39</v>
      </c>
      <c r="E122" t="s">
        <v>26</v>
      </c>
      <c r="F122" s="4">
        <v>5236</v>
      </c>
      <c r="G122" s="5">
        <v>51</v>
      </c>
      <c r="H122">
        <f>_xlfn.XLOOKUP(Data[[#This Row],[Product]],products[Product],products[Cost per unit])</f>
        <v>5.6</v>
      </c>
      <c r="I122">
        <f>Data[[#This Row],[Cost per unit]]*Data[[#This Row],[Units]]</f>
        <v>285.59999999999997</v>
      </c>
    </row>
    <row r="123" spans="3:9" x14ac:dyDescent="0.25">
      <c r="C123" t="s">
        <v>41</v>
      </c>
      <c r="D123" t="s">
        <v>36</v>
      </c>
      <c r="E123" t="s">
        <v>19</v>
      </c>
      <c r="F123" s="4">
        <v>1925</v>
      </c>
      <c r="G123" s="5">
        <v>192</v>
      </c>
      <c r="H123">
        <f>_xlfn.XLOOKUP(Data[[#This Row],[Product]],products[Product],products[Cost per unit])</f>
        <v>7.64</v>
      </c>
      <c r="I123">
        <f>Data[[#This Row],[Cost per unit]]*Data[[#This Row],[Units]]</f>
        <v>1466.8799999999999</v>
      </c>
    </row>
    <row r="124" spans="3:9" x14ac:dyDescent="0.25">
      <c r="C124" t="s">
        <v>7</v>
      </c>
      <c r="D124" t="s">
        <v>37</v>
      </c>
      <c r="E124" t="s">
        <v>14</v>
      </c>
      <c r="F124" s="4">
        <v>6608</v>
      </c>
      <c r="G124" s="5">
        <v>225</v>
      </c>
      <c r="H124">
        <f>_xlfn.XLOOKUP(Data[[#This Row],[Product]],products[Product],products[Cost per unit])</f>
        <v>11.7</v>
      </c>
      <c r="I124">
        <f>Data[[#This Row],[Cost per unit]]*Data[[#This Row],[Units]]</f>
        <v>2632.5</v>
      </c>
    </row>
    <row r="125" spans="3:9" x14ac:dyDescent="0.25">
      <c r="C125" t="s">
        <v>6</v>
      </c>
      <c r="D125" t="s">
        <v>34</v>
      </c>
      <c r="E125" t="s">
        <v>26</v>
      </c>
      <c r="F125" s="4">
        <v>8008</v>
      </c>
      <c r="G125" s="5">
        <v>456</v>
      </c>
      <c r="H125">
        <f>_xlfn.XLOOKUP(Data[[#This Row],[Product]],products[Product],products[Cost per unit])</f>
        <v>5.6</v>
      </c>
      <c r="I125">
        <f>Data[[#This Row],[Cost per unit]]*Data[[#This Row],[Units]]</f>
        <v>2553.6</v>
      </c>
    </row>
    <row r="126" spans="3:9" x14ac:dyDescent="0.25">
      <c r="C126" t="s">
        <v>10</v>
      </c>
      <c r="D126" t="s">
        <v>34</v>
      </c>
      <c r="E126" t="s">
        <v>25</v>
      </c>
      <c r="F126" s="4">
        <v>1428</v>
      </c>
      <c r="G126" s="5">
        <v>93</v>
      </c>
      <c r="H126">
        <f>_xlfn.XLOOKUP(Data[[#This Row],[Product]],products[Product],products[Cost per unit])</f>
        <v>13.15</v>
      </c>
      <c r="I126">
        <f>Data[[#This Row],[Cost per unit]]*Data[[#This Row],[Units]]</f>
        <v>1222.95</v>
      </c>
    </row>
    <row r="127" spans="3:9" x14ac:dyDescent="0.25">
      <c r="C127" t="s">
        <v>6</v>
      </c>
      <c r="D127" t="s">
        <v>34</v>
      </c>
      <c r="E127" t="s">
        <v>4</v>
      </c>
      <c r="F127" s="4">
        <v>525</v>
      </c>
      <c r="G127" s="5">
        <v>48</v>
      </c>
      <c r="H127">
        <f>_xlfn.XLOOKUP(Data[[#This Row],[Product]],products[Product],products[Cost per unit])</f>
        <v>11.88</v>
      </c>
      <c r="I127">
        <f>Data[[#This Row],[Cost per unit]]*Data[[#This Row],[Units]]</f>
        <v>570.24</v>
      </c>
    </row>
    <row r="128" spans="3:9" x14ac:dyDescent="0.25">
      <c r="C128" t="s">
        <v>6</v>
      </c>
      <c r="D128" t="s">
        <v>37</v>
      </c>
      <c r="E128" t="s">
        <v>18</v>
      </c>
      <c r="F128" s="4">
        <v>1505</v>
      </c>
      <c r="G128" s="5">
        <v>102</v>
      </c>
      <c r="H128">
        <f>_xlfn.XLOOKUP(Data[[#This Row],[Product]],products[Product],products[Cost per unit])</f>
        <v>6.47</v>
      </c>
      <c r="I128">
        <f>Data[[#This Row],[Cost per unit]]*Data[[#This Row],[Units]]</f>
        <v>659.93999999999994</v>
      </c>
    </row>
    <row r="129" spans="3:9" x14ac:dyDescent="0.25">
      <c r="C129" t="s">
        <v>7</v>
      </c>
      <c r="D129" t="s">
        <v>35</v>
      </c>
      <c r="E129" t="s">
        <v>30</v>
      </c>
      <c r="F129" s="4">
        <v>6755</v>
      </c>
      <c r="G129" s="5">
        <v>252</v>
      </c>
      <c r="H129">
        <f>_xlfn.XLOOKUP(Data[[#This Row],[Product]],products[Product],products[Cost per unit])</f>
        <v>14.49</v>
      </c>
      <c r="I129">
        <f>Data[[#This Row],[Cost per unit]]*Data[[#This Row],[Units]]</f>
        <v>3651.48</v>
      </c>
    </row>
    <row r="130" spans="3:9" x14ac:dyDescent="0.25">
      <c r="C130" t="s">
        <v>2</v>
      </c>
      <c r="D130" t="s">
        <v>37</v>
      </c>
      <c r="E130" t="s">
        <v>18</v>
      </c>
      <c r="F130" s="4">
        <v>11571</v>
      </c>
      <c r="G130" s="5">
        <v>138</v>
      </c>
      <c r="H130">
        <f>_xlfn.XLOOKUP(Data[[#This Row],[Product]],products[Product],products[Cost per unit])</f>
        <v>6.47</v>
      </c>
      <c r="I130">
        <f>Data[[#This Row],[Cost per unit]]*Data[[#This Row],[Units]]</f>
        <v>892.86</v>
      </c>
    </row>
    <row r="131" spans="3:9" x14ac:dyDescent="0.25">
      <c r="C131" t="s">
        <v>40</v>
      </c>
      <c r="D131" t="s">
        <v>38</v>
      </c>
      <c r="E131" t="s">
        <v>25</v>
      </c>
      <c r="F131" s="4">
        <v>2541</v>
      </c>
      <c r="G131" s="5">
        <v>90</v>
      </c>
      <c r="H131">
        <f>_xlfn.XLOOKUP(Data[[#This Row],[Product]],products[Product],products[Cost per unit])</f>
        <v>13.15</v>
      </c>
      <c r="I131">
        <f>Data[[#This Row],[Cost per unit]]*Data[[#This Row],[Units]]</f>
        <v>1183.5</v>
      </c>
    </row>
    <row r="132" spans="3:9" x14ac:dyDescent="0.25">
      <c r="C132" t="s">
        <v>41</v>
      </c>
      <c r="D132" t="s">
        <v>37</v>
      </c>
      <c r="E132" t="s">
        <v>30</v>
      </c>
      <c r="F132" s="4">
        <v>1526</v>
      </c>
      <c r="G132" s="5">
        <v>240</v>
      </c>
      <c r="H132">
        <f>_xlfn.XLOOKUP(Data[[#This Row],[Product]],products[Product],products[Cost per unit])</f>
        <v>14.49</v>
      </c>
      <c r="I132">
        <f>Data[[#This Row],[Cost per unit]]*Data[[#This Row],[Units]]</f>
        <v>3477.6</v>
      </c>
    </row>
    <row r="133" spans="3:9" x14ac:dyDescent="0.25">
      <c r="C133" t="s">
        <v>40</v>
      </c>
      <c r="D133" t="s">
        <v>38</v>
      </c>
      <c r="E133" t="s">
        <v>4</v>
      </c>
      <c r="F133" s="4">
        <v>6125</v>
      </c>
      <c r="G133" s="5">
        <v>102</v>
      </c>
      <c r="H133">
        <f>_xlfn.XLOOKUP(Data[[#This Row],[Product]],products[Product],products[Cost per unit])</f>
        <v>11.88</v>
      </c>
      <c r="I133">
        <f>Data[[#This Row],[Cost per unit]]*Data[[#This Row],[Units]]</f>
        <v>1211.76</v>
      </c>
    </row>
    <row r="134" spans="3:9" x14ac:dyDescent="0.25">
      <c r="C134" t="s">
        <v>41</v>
      </c>
      <c r="D134" t="s">
        <v>35</v>
      </c>
      <c r="E134" t="s">
        <v>27</v>
      </c>
      <c r="F134" s="4">
        <v>847</v>
      </c>
      <c r="G134" s="5">
        <v>129</v>
      </c>
      <c r="H134">
        <f>_xlfn.XLOOKUP(Data[[#This Row],[Product]],products[Product],products[Cost per unit])</f>
        <v>16.73</v>
      </c>
      <c r="I134">
        <f>Data[[#This Row],[Cost per unit]]*Data[[#This Row],[Units]]</f>
        <v>2158.17</v>
      </c>
    </row>
    <row r="135" spans="3:9" x14ac:dyDescent="0.25">
      <c r="C135" t="s">
        <v>8</v>
      </c>
      <c r="D135" t="s">
        <v>35</v>
      </c>
      <c r="E135" t="s">
        <v>27</v>
      </c>
      <c r="F135" s="4">
        <v>4753</v>
      </c>
      <c r="G135" s="5">
        <v>300</v>
      </c>
      <c r="H135">
        <f>_xlfn.XLOOKUP(Data[[#This Row],[Product]],products[Product],products[Cost per unit])</f>
        <v>16.73</v>
      </c>
      <c r="I135">
        <f>Data[[#This Row],[Cost per unit]]*Data[[#This Row],[Units]]</f>
        <v>5019</v>
      </c>
    </row>
    <row r="136" spans="3:9" x14ac:dyDescent="0.25">
      <c r="C136" t="s">
        <v>6</v>
      </c>
      <c r="D136" t="s">
        <v>38</v>
      </c>
      <c r="E136" t="s">
        <v>33</v>
      </c>
      <c r="F136" s="4">
        <v>959</v>
      </c>
      <c r="G136" s="5">
        <v>135</v>
      </c>
      <c r="H136">
        <f>_xlfn.XLOOKUP(Data[[#This Row],[Product]],products[Product],products[Cost per unit])</f>
        <v>12.37</v>
      </c>
      <c r="I136">
        <f>Data[[#This Row],[Cost per unit]]*Data[[#This Row],[Units]]</f>
        <v>1669.9499999999998</v>
      </c>
    </row>
    <row r="137" spans="3:9" x14ac:dyDescent="0.25">
      <c r="C137" t="s">
        <v>7</v>
      </c>
      <c r="D137" t="s">
        <v>35</v>
      </c>
      <c r="E137" t="s">
        <v>24</v>
      </c>
      <c r="F137" s="4">
        <v>2793</v>
      </c>
      <c r="G137" s="5">
        <v>114</v>
      </c>
      <c r="H137">
        <f>_xlfn.XLOOKUP(Data[[#This Row],[Product]],products[Product],products[Cost per unit])</f>
        <v>4.97</v>
      </c>
      <c r="I137">
        <f>Data[[#This Row],[Cost per unit]]*Data[[#This Row],[Units]]</f>
        <v>566.57999999999993</v>
      </c>
    </row>
    <row r="138" spans="3:9" x14ac:dyDescent="0.25">
      <c r="C138" t="s">
        <v>7</v>
      </c>
      <c r="D138" t="s">
        <v>35</v>
      </c>
      <c r="E138" t="s">
        <v>14</v>
      </c>
      <c r="F138" s="4">
        <v>4606</v>
      </c>
      <c r="G138" s="5">
        <v>63</v>
      </c>
      <c r="H138">
        <f>_xlfn.XLOOKUP(Data[[#This Row],[Product]],products[Product],products[Cost per unit])</f>
        <v>11.7</v>
      </c>
      <c r="I138">
        <f>Data[[#This Row],[Cost per unit]]*Data[[#This Row],[Units]]</f>
        <v>737.09999999999991</v>
      </c>
    </row>
    <row r="139" spans="3:9" x14ac:dyDescent="0.25">
      <c r="C139" t="s">
        <v>7</v>
      </c>
      <c r="D139" t="s">
        <v>36</v>
      </c>
      <c r="E139" t="s">
        <v>29</v>
      </c>
      <c r="F139" s="4">
        <v>5551</v>
      </c>
      <c r="G139" s="5">
        <v>252</v>
      </c>
      <c r="H139">
        <f>_xlfn.XLOOKUP(Data[[#This Row],[Product]],products[Product],products[Cost per unit])</f>
        <v>7.16</v>
      </c>
      <c r="I139">
        <f>Data[[#This Row],[Cost per unit]]*Data[[#This Row],[Units]]</f>
        <v>1804.32</v>
      </c>
    </row>
    <row r="140" spans="3:9" x14ac:dyDescent="0.25">
      <c r="C140" t="s">
        <v>10</v>
      </c>
      <c r="D140" t="s">
        <v>36</v>
      </c>
      <c r="E140" t="s">
        <v>32</v>
      </c>
      <c r="F140" s="4">
        <v>6657</v>
      </c>
      <c r="G140" s="5">
        <v>303</v>
      </c>
      <c r="H140">
        <f>_xlfn.XLOOKUP(Data[[#This Row],[Product]],products[Product],products[Cost per unit])</f>
        <v>8.65</v>
      </c>
      <c r="I140">
        <f>Data[[#This Row],[Cost per unit]]*Data[[#This Row],[Units]]</f>
        <v>2620.9500000000003</v>
      </c>
    </row>
    <row r="141" spans="3:9" x14ac:dyDescent="0.25">
      <c r="C141" t="s">
        <v>7</v>
      </c>
      <c r="D141" t="s">
        <v>39</v>
      </c>
      <c r="E141" t="s">
        <v>17</v>
      </c>
      <c r="F141" s="4">
        <v>4438</v>
      </c>
      <c r="G141" s="5">
        <v>246</v>
      </c>
      <c r="H141">
        <f>_xlfn.XLOOKUP(Data[[#This Row],[Product]],products[Product],products[Cost per unit])</f>
        <v>3.11</v>
      </c>
      <c r="I141">
        <f>Data[[#This Row],[Cost per unit]]*Data[[#This Row],[Units]]</f>
        <v>765.06</v>
      </c>
    </row>
    <row r="142" spans="3:9" x14ac:dyDescent="0.25">
      <c r="C142" t="s">
        <v>8</v>
      </c>
      <c r="D142" t="s">
        <v>38</v>
      </c>
      <c r="E142" t="s">
        <v>22</v>
      </c>
      <c r="F142" s="4">
        <v>168</v>
      </c>
      <c r="G142" s="5">
        <v>84</v>
      </c>
      <c r="H142">
        <f>_xlfn.XLOOKUP(Data[[#This Row],[Product]],products[Product],products[Cost per unit])</f>
        <v>9.77</v>
      </c>
      <c r="I142">
        <f>Data[[#This Row],[Cost per unit]]*Data[[#This Row],[Units]]</f>
        <v>820.68</v>
      </c>
    </row>
    <row r="143" spans="3:9" x14ac:dyDescent="0.25">
      <c r="C143" t="s">
        <v>7</v>
      </c>
      <c r="D143" t="s">
        <v>34</v>
      </c>
      <c r="E143" t="s">
        <v>17</v>
      </c>
      <c r="F143" s="4">
        <v>7777</v>
      </c>
      <c r="G143" s="5">
        <v>39</v>
      </c>
      <c r="H143">
        <f>_xlfn.XLOOKUP(Data[[#This Row],[Product]],products[Product],products[Cost per unit])</f>
        <v>3.11</v>
      </c>
      <c r="I143">
        <f>Data[[#This Row],[Cost per unit]]*Data[[#This Row],[Units]]</f>
        <v>121.28999999999999</v>
      </c>
    </row>
    <row r="144" spans="3:9" x14ac:dyDescent="0.25">
      <c r="C144" t="s">
        <v>5</v>
      </c>
      <c r="D144" t="s">
        <v>36</v>
      </c>
      <c r="E144" t="s">
        <v>17</v>
      </c>
      <c r="F144" s="4">
        <v>3339</v>
      </c>
      <c r="G144" s="5">
        <v>348</v>
      </c>
      <c r="H144">
        <f>_xlfn.XLOOKUP(Data[[#This Row],[Product]],products[Product],products[Cost per unit])</f>
        <v>3.11</v>
      </c>
      <c r="I144">
        <f>Data[[#This Row],[Cost per unit]]*Data[[#This Row],[Units]]</f>
        <v>1082.28</v>
      </c>
    </row>
    <row r="145" spans="3:9" x14ac:dyDescent="0.25">
      <c r="C145" t="s">
        <v>7</v>
      </c>
      <c r="D145" t="s">
        <v>37</v>
      </c>
      <c r="E145" t="s">
        <v>33</v>
      </c>
      <c r="F145" s="4">
        <v>6391</v>
      </c>
      <c r="G145" s="5">
        <v>48</v>
      </c>
      <c r="H145">
        <f>_xlfn.XLOOKUP(Data[[#This Row],[Product]],products[Product],products[Cost per unit])</f>
        <v>12.37</v>
      </c>
      <c r="I145">
        <f>Data[[#This Row],[Cost per unit]]*Data[[#This Row],[Units]]</f>
        <v>593.76</v>
      </c>
    </row>
    <row r="146" spans="3:9" x14ac:dyDescent="0.25">
      <c r="C146" t="s">
        <v>5</v>
      </c>
      <c r="D146" t="s">
        <v>37</v>
      </c>
      <c r="E146" t="s">
        <v>22</v>
      </c>
      <c r="F146" s="4">
        <v>518</v>
      </c>
      <c r="G146" s="5">
        <v>75</v>
      </c>
      <c r="H146">
        <f>_xlfn.XLOOKUP(Data[[#This Row],[Product]],products[Product],products[Cost per unit])</f>
        <v>9.77</v>
      </c>
      <c r="I146">
        <f>Data[[#This Row],[Cost per unit]]*Data[[#This Row],[Units]]</f>
        <v>732.75</v>
      </c>
    </row>
    <row r="147" spans="3:9" x14ac:dyDescent="0.25">
      <c r="C147" t="s">
        <v>7</v>
      </c>
      <c r="D147" t="s">
        <v>38</v>
      </c>
      <c r="E147" t="s">
        <v>28</v>
      </c>
      <c r="F147" s="4">
        <v>5677</v>
      </c>
      <c r="G147" s="5">
        <v>258</v>
      </c>
      <c r="H147">
        <f>_xlfn.XLOOKUP(Data[[#This Row],[Product]],products[Product],products[Cost per unit])</f>
        <v>10.38</v>
      </c>
      <c r="I147">
        <f>Data[[#This Row],[Cost per unit]]*Data[[#This Row],[Units]]</f>
        <v>2678.0400000000004</v>
      </c>
    </row>
    <row r="148" spans="3:9" x14ac:dyDescent="0.25">
      <c r="C148" t="s">
        <v>6</v>
      </c>
      <c r="D148" t="s">
        <v>39</v>
      </c>
      <c r="E148" t="s">
        <v>17</v>
      </c>
      <c r="F148" s="4">
        <v>6048</v>
      </c>
      <c r="G148" s="5">
        <v>27</v>
      </c>
      <c r="H148">
        <f>_xlfn.XLOOKUP(Data[[#This Row],[Product]],products[Product],products[Cost per unit])</f>
        <v>3.11</v>
      </c>
      <c r="I148">
        <f>Data[[#This Row],[Cost per unit]]*Data[[#This Row],[Units]]</f>
        <v>83.97</v>
      </c>
    </row>
    <row r="149" spans="3:9" x14ac:dyDescent="0.25">
      <c r="C149" t="s">
        <v>8</v>
      </c>
      <c r="D149" t="s">
        <v>38</v>
      </c>
      <c r="E149" t="s">
        <v>32</v>
      </c>
      <c r="F149" s="4">
        <v>3752</v>
      </c>
      <c r="G149" s="5">
        <v>213</v>
      </c>
      <c r="H149">
        <f>_xlfn.XLOOKUP(Data[[#This Row],[Product]],products[Product],products[Cost per unit])</f>
        <v>8.65</v>
      </c>
      <c r="I149">
        <f>Data[[#This Row],[Cost per unit]]*Data[[#This Row],[Units]]</f>
        <v>1842.45</v>
      </c>
    </row>
    <row r="150" spans="3:9" x14ac:dyDescent="0.25">
      <c r="C150" t="s">
        <v>5</v>
      </c>
      <c r="D150" t="s">
        <v>35</v>
      </c>
      <c r="E150" t="s">
        <v>29</v>
      </c>
      <c r="F150" s="4">
        <v>4480</v>
      </c>
      <c r="G150" s="5">
        <v>357</v>
      </c>
      <c r="H150">
        <f>_xlfn.XLOOKUP(Data[[#This Row],[Product]],products[Product],products[Cost per unit])</f>
        <v>7.16</v>
      </c>
      <c r="I150">
        <f>Data[[#This Row],[Cost per unit]]*Data[[#This Row],[Units]]</f>
        <v>2556.12</v>
      </c>
    </row>
    <row r="151" spans="3:9" x14ac:dyDescent="0.25">
      <c r="C151" t="s">
        <v>9</v>
      </c>
      <c r="D151" t="s">
        <v>37</v>
      </c>
      <c r="E151" t="s">
        <v>4</v>
      </c>
      <c r="F151" s="4">
        <v>259</v>
      </c>
      <c r="G151" s="5">
        <v>207</v>
      </c>
      <c r="H151">
        <f>_xlfn.XLOOKUP(Data[[#This Row],[Product]],products[Product],products[Cost per unit])</f>
        <v>11.88</v>
      </c>
      <c r="I151">
        <f>Data[[#This Row],[Cost per unit]]*Data[[#This Row],[Units]]</f>
        <v>2459.1600000000003</v>
      </c>
    </row>
    <row r="152" spans="3:9" x14ac:dyDescent="0.25">
      <c r="C152" t="s">
        <v>8</v>
      </c>
      <c r="D152" t="s">
        <v>37</v>
      </c>
      <c r="E152" t="s">
        <v>30</v>
      </c>
      <c r="F152" s="4">
        <v>42</v>
      </c>
      <c r="G152" s="5">
        <v>150</v>
      </c>
      <c r="H152">
        <f>_xlfn.XLOOKUP(Data[[#This Row],[Product]],products[Product],products[Cost per unit])</f>
        <v>14.49</v>
      </c>
      <c r="I152">
        <f>Data[[#This Row],[Cost per unit]]*Data[[#This Row],[Units]]</f>
        <v>2173.5</v>
      </c>
    </row>
    <row r="153" spans="3:9" x14ac:dyDescent="0.25">
      <c r="C153" t="s">
        <v>41</v>
      </c>
      <c r="D153" t="s">
        <v>36</v>
      </c>
      <c r="E153" t="s">
        <v>26</v>
      </c>
      <c r="F153" s="4">
        <v>98</v>
      </c>
      <c r="G153" s="5">
        <v>204</v>
      </c>
      <c r="H153">
        <f>_xlfn.XLOOKUP(Data[[#This Row],[Product]],products[Product],products[Cost per unit])</f>
        <v>5.6</v>
      </c>
      <c r="I153">
        <f>Data[[#This Row],[Cost per unit]]*Data[[#This Row],[Units]]</f>
        <v>1142.3999999999999</v>
      </c>
    </row>
    <row r="154" spans="3:9" x14ac:dyDescent="0.25">
      <c r="C154" t="s">
        <v>7</v>
      </c>
      <c r="D154" t="s">
        <v>35</v>
      </c>
      <c r="E154" t="s">
        <v>27</v>
      </c>
      <c r="F154" s="4">
        <v>2478</v>
      </c>
      <c r="G154" s="5">
        <v>21</v>
      </c>
      <c r="H154">
        <f>_xlfn.XLOOKUP(Data[[#This Row],[Product]],products[Product],products[Cost per unit])</f>
        <v>16.73</v>
      </c>
      <c r="I154">
        <f>Data[[#This Row],[Cost per unit]]*Data[[#This Row],[Units]]</f>
        <v>351.33</v>
      </c>
    </row>
    <row r="155" spans="3:9" x14ac:dyDescent="0.25">
      <c r="C155" t="s">
        <v>41</v>
      </c>
      <c r="D155" t="s">
        <v>34</v>
      </c>
      <c r="E155" t="s">
        <v>33</v>
      </c>
      <c r="F155" s="4">
        <v>7847</v>
      </c>
      <c r="G155" s="5">
        <v>174</v>
      </c>
      <c r="H155">
        <f>_xlfn.XLOOKUP(Data[[#This Row],[Product]],products[Product],products[Cost per unit])</f>
        <v>12.37</v>
      </c>
      <c r="I155">
        <f>Data[[#This Row],[Cost per unit]]*Data[[#This Row],[Units]]</f>
        <v>2152.3799999999997</v>
      </c>
    </row>
    <row r="156" spans="3:9" x14ac:dyDescent="0.25">
      <c r="C156" t="s">
        <v>2</v>
      </c>
      <c r="D156" t="s">
        <v>37</v>
      </c>
      <c r="E156" t="s">
        <v>17</v>
      </c>
      <c r="F156" s="4">
        <v>9926</v>
      </c>
      <c r="G156" s="5">
        <v>201</v>
      </c>
      <c r="H156">
        <f>_xlfn.XLOOKUP(Data[[#This Row],[Product]],products[Product],products[Cost per unit])</f>
        <v>3.11</v>
      </c>
      <c r="I156">
        <f>Data[[#This Row],[Cost per unit]]*Data[[#This Row],[Units]]</f>
        <v>625.11</v>
      </c>
    </row>
    <row r="157" spans="3:9" x14ac:dyDescent="0.25">
      <c r="C157" t="s">
        <v>8</v>
      </c>
      <c r="D157" t="s">
        <v>38</v>
      </c>
      <c r="E157" t="s">
        <v>13</v>
      </c>
      <c r="F157" s="4">
        <v>819</v>
      </c>
      <c r="G157" s="5">
        <v>510</v>
      </c>
      <c r="H157">
        <f>_xlfn.XLOOKUP(Data[[#This Row],[Product]],products[Product],products[Cost per unit])</f>
        <v>9.33</v>
      </c>
      <c r="I157">
        <f>Data[[#This Row],[Cost per unit]]*Data[[#This Row],[Units]]</f>
        <v>4758.3</v>
      </c>
    </row>
    <row r="158" spans="3:9" x14ac:dyDescent="0.25">
      <c r="C158" t="s">
        <v>6</v>
      </c>
      <c r="D158" t="s">
        <v>39</v>
      </c>
      <c r="E158" t="s">
        <v>29</v>
      </c>
      <c r="F158" s="4">
        <v>3052</v>
      </c>
      <c r="G158" s="5">
        <v>378</v>
      </c>
      <c r="H158">
        <f>_xlfn.XLOOKUP(Data[[#This Row],[Product]],products[Product],products[Cost per unit])</f>
        <v>7.16</v>
      </c>
      <c r="I158">
        <f>Data[[#This Row],[Cost per unit]]*Data[[#This Row],[Units]]</f>
        <v>2706.48</v>
      </c>
    </row>
    <row r="159" spans="3:9" x14ac:dyDescent="0.25">
      <c r="C159" t="s">
        <v>9</v>
      </c>
      <c r="D159" t="s">
        <v>34</v>
      </c>
      <c r="E159" t="s">
        <v>21</v>
      </c>
      <c r="F159" s="4">
        <v>6832</v>
      </c>
      <c r="G159" s="5">
        <v>27</v>
      </c>
      <c r="H159">
        <f>_xlfn.XLOOKUP(Data[[#This Row],[Product]],products[Product],products[Cost per unit])</f>
        <v>9</v>
      </c>
      <c r="I159">
        <f>Data[[#This Row],[Cost per unit]]*Data[[#This Row],[Units]]</f>
        <v>243</v>
      </c>
    </row>
    <row r="160" spans="3:9" x14ac:dyDescent="0.25">
      <c r="C160" t="s">
        <v>2</v>
      </c>
      <c r="D160" t="s">
        <v>39</v>
      </c>
      <c r="E160" t="s">
        <v>16</v>
      </c>
      <c r="F160" s="4">
        <v>2016</v>
      </c>
      <c r="G160" s="5">
        <v>117</v>
      </c>
      <c r="H160">
        <f>_xlfn.XLOOKUP(Data[[#This Row],[Product]],products[Product],products[Cost per unit])</f>
        <v>8.7899999999999991</v>
      </c>
      <c r="I160">
        <f>Data[[#This Row],[Cost per unit]]*Data[[#This Row],[Units]]</f>
        <v>1028.4299999999998</v>
      </c>
    </row>
    <row r="161" spans="3:9" x14ac:dyDescent="0.25">
      <c r="C161" t="s">
        <v>6</v>
      </c>
      <c r="D161" t="s">
        <v>38</v>
      </c>
      <c r="E161" t="s">
        <v>21</v>
      </c>
      <c r="F161" s="4">
        <v>7322</v>
      </c>
      <c r="G161" s="5">
        <v>36</v>
      </c>
      <c r="H161">
        <f>_xlfn.XLOOKUP(Data[[#This Row],[Product]],products[Product],products[Cost per unit])</f>
        <v>9</v>
      </c>
      <c r="I161">
        <f>Data[[#This Row],[Cost per unit]]*Data[[#This Row],[Units]]</f>
        <v>324</v>
      </c>
    </row>
    <row r="162" spans="3:9" x14ac:dyDescent="0.25">
      <c r="C162" t="s">
        <v>8</v>
      </c>
      <c r="D162" t="s">
        <v>35</v>
      </c>
      <c r="E162" t="s">
        <v>33</v>
      </c>
      <c r="F162" s="4">
        <v>357</v>
      </c>
      <c r="G162" s="5">
        <v>126</v>
      </c>
      <c r="H162">
        <f>_xlfn.XLOOKUP(Data[[#This Row],[Product]],products[Product],products[Cost per unit])</f>
        <v>12.37</v>
      </c>
      <c r="I162">
        <f>Data[[#This Row],[Cost per unit]]*Data[[#This Row],[Units]]</f>
        <v>1558.62</v>
      </c>
    </row>
    <row r="163" spans="3:9" x14ac:dyDescent="0.25">
      <c r="C163" t="s">
        <v>9</v>
      </c>
      <c r="D163" t="s">
        <v>39</v>
      </c>
      <c r="E163" t="s">
        <v>25</v>
      </c>
      <c r="F163" s="4">
        <v>3192</v>
      </c>
      <c r="G163" s="5">
        <v>72</v>
      </c>
      <c r="H163">
        <f>_xlfn.XLOOKUP(Data[[#This Row],[Product]],products[Product],products[Cost per unit])</f>
        <v>13.15</v>
      </c>
      <c r="I163">
        <f>Data[[#This Row],[Cost per unit]]*Data[[#This Row],[Units]]</f>
        <v>946.80000000000007</v>
      </c>
    </row>
    <row r="164" spans="3:9" x14ac:dyDescent="0.25">
      <c r="C164" t="s">
        <v>7</v>
      </c>
      <c r="D164" t="s">
        <v>36</v>
      </c>
      <c r="E164" t="s">
        <v>22</v>
      </c>
      <c r="F164" s="4">
        <v>8435</v>
      </c>
      <c r="G164" s="5">
        <v>42</v>
      </c>
      <c r="H164">
        <f>_xlfn.XLOOKUP(Data[[#This Row],[Product]],products[Product],products[Cost per unit])</f>
        <v>9.77</v>
      </c>
      <c r="I164">
        <f>Data[[#This Row],[Cost per unit]]*Data[[#This Row],[Units]]</f>
        <v>410.34</v>
      </c>
    </row>
    <row r="165" spans="3:9" x14ac:dyDescent="0.25">
      <c r="C165" t="s">
        <v>40</v>
      </c>
      <c r="D165" t="s">
        <v>39</v>
      </c>
      <c r="E165" t="s">
        <v>29</v>
      </c>
      <c r="F165" s="4">
        <v>0</v>
      </c>
      <c r="G165" s="5">
        <v>135</v>
      </c>
      <c r="H165">
        <f>_xlfn.XLOOKUP(Data[[#This Row],[Product]],products[Product],products[Cost per unit])</f>
        <v>7.16</v>
      </c>
      <c r="I165">
        <f>Data[[#This Row],[Cost per unit]]*Data[[#This Row],[Units]]</f>
        <v>966.6</v>
      </c>
    </row>
    <row r="166" spans="3:9" x14ac:dyDescent="0.25">
      <c r="C166" t="s">
        <v>7</v>
      </c>
      <c r="D166" t="s">
        <v>34</v>
      </c>
      <c r="E166" t="s">
        <v>24</v>
      </c>
      <c r="F166" s="4">
        <v>8862</v>
      </c>
      <c r="G166" s="5">
        <v>189</v>
      </c>
      <c r="H166">
        <f>_xlfn.XLOOKUP(Data[[#This Row],[Product]],products[Product],products[Cost per unit])</f>
        <v>4.97</v>
      </c>
      <c r="I166">
        <f>Data[[#This Row],[Cost per unit]]*Data[[#This Row],[Units]]</f>
        <v>939.32999999999993</v>
      </c>
    </row>
    <row r="167" spans="3:9" x14ac:dyDescent="0.25">
      <c r="C167" t="s">
        <v>6</v>
      </c>
      <c r="D167" t="s">
        <v>37</v>
      </c>
      <c r="E167" t="s">
        <v>28</v>
      </c>
      <c r="F167" s="4">
        <v>3556</v>
      </c>
      <c r="G167" s="5">
        <v>459</v>
      </c>
      <c r="H167">
        <f>_xlfn.XLOOKUP(Data[[#This Row],[Product]],products[Product],products[Cost per unit])</f>
        <v>10.38</v>
      </c>
      <c r="I167">
        <f>Data[[#This Row],[Cost per unit]]*Data[[#This Row],[Units]]</f>
        <v>4764.42</v>
      </c>
    </row>
    <row r="168" spans="3:9" x14ac:dyDescent="0.25">
      <c r="C168" t="s">
        <v>5</v>
      </c>
      <c r="D168" t="s">
        <v>34</v>
      </c>
      <c r="E168" t="s">
        <v>15</v>
      </c>
      <c r="F168" s="4">
        <v>7280</v>
      </c>
      <c r="G168" s="5">
        <v>201</v>
      </c>
      <c r="H168">
        <f>_xlfn.XLOOKUP(Data[[#This Row],[Product]],products[Product],products[Cost per unit])</f>
        <v>11.73</v>
      </c>
      <c r="I168">
        <f>Data[[#This Row],[Cost per unit]]*Data[[#This Row],[Units]]</f>
        <v>2357.73</v>
      </c>
    </row>
    <row r="169" spans="3:9" x14ac:dyDescent="0.25">
      <c r="C169" t="s">
        <v>6</v>
      </c>
      <c r="D169" t="s">
        <v>34</v>
      </c>
      <c r="E169" t="s">
        <v>30</v>
      </c>
      <c r="F169" s="4">
        <v>3402</v>
      </c>
      <c r="G169" s="5">
        <v>366</v>
      </c>
      <c r="H169">
        <f>_xlfn.XLOOKUP(Data[[#This Row],[Product]],products[Product],products[Cost per unit])</f>
        <v>14.49</v>
      </c>
      <c r="I169">
        <f>Data[[#This Row],[Cost per unit]]*Data[[#This Row],[Units]]</f>
        <v>5303.34</v>
      </c>
    </row>
    <row r="170" spans="3:9" x14ac:dyDescent="0.25">
      <c r="C170" t="s">
        <v>3</v>
      </c>
      <c r="D170" t="s">
        <v>37</v>
      </c>
      <c r="E170" t="s">
        <v>29</v>
      </c>
      <c r="F170" s="4">
        <v>4592</v>
      </c>
      <c r="G170" s="5">
        <v>324</v>
      </c>
      <c r="H170">
        <f>_xlfn.XLOOKUP(Data[[#This Row],[Product]],products[Product],products[Cost per unit])</f>
        <v>7.16</v>
      </c>
      <c r="I170">
        <f>Data[[#This Row],[Cost per unit]]*Data[[#This Row],[Units]]</f>
        <v>2319.84</v>
      </c>
    </row>
    <row r="171" spans="3:9" x14ac:dyDescent="0.25">
      <c r="C171" t="s">
        <v>9</v>
      </c>
      <c r="D171" t="s">
        <v>35</v>
      </c>
      <c r="E171" t="s">
        <v>15</v>
      </c>
      <c r="F171" s="4">
        <v>7833</v>
      </c>
      <c r="G171" s="5">
        <v>243</v>
      </c>
      <c r="H171">
        <f>_xlfn.XLOOKUP(Data[[#This Row],[Product]],products[Product],products[Cost per unit])</f>
        <v>11.73</v>
      </c>
      <c r="I171">
        <f>Data[[#This Row],[Cost per unit]]*Data[[#This Row],[Units]]</f>
        <v>2850.3900000000003</v>
      </c>
    </row>
    <row r="172" spans="3:9" x14ac:dyDescent="0.25">
      <c r="C172" t="s">
        <v>2</v>
      </c>
      <c r="D172" t="s">
        <v>39</v>
      </c>
      <c r="E172" t="s">
        <v>21</v>
      </c>
      <c r="F172" s="4">
        <v>7651</v>
      </c>
      <c r="G172" s="5">
        <v>213</v>
      </c>
      <c r="H172">
        <f>_xlfn.XLOOKUP(Data[[#This Row],[Product]],products[Product],products[Cost per unit])</f>
        <v>9</v>
      </c>
      <c r="I172">
        <f>Data[[#This Row],[Cost per unit]]*Data[[#This Row],[Units]]</f>
        <v>1917</v>
      </c>
    </row>
    <row r="173" spans="3:9" x14ac:dyDescent="0.25">
      <c r="C173" t="s">
        <v>40</v>
      </c>
      <c r="D173" t="s">
        <v>35</v>
      </c>
      <c r="E173" t="s">
        <v>30</v>
      </c>
      <c r="F173" s="4">
        <v>2275</v>
      </c>
      <c r="G173" s="5">
        <v>447</v>
      </c>
      <c r="H173">
        <f>_xlfn.XLOOKUP(Data[[#This Row],[Product]],products[Product],products[Cost per unit])</f>
        <v>14.49</v>
      </c>
      <c r="I173">
        <f>Data[[#This Row],[Cost per unit]]*Data[[#This Row],[Units]]</f>
        <v>6477.03</v>
      </c>
    </row>
    <row r="174" spans="3:9" x14ac:dyDescent="0.25">
      <c r="C174" t="s">
        <v>40</v>
      </c>
      <c r="D174" t="s">
        <v>38</v>
      </c>
      <c r="E174" t="s">
        <v>13</v>
      </c>
      <c r="F174" s="4">
        <v>5670</v>
      </c>
      <c r="G174" s="5">
        <v>297</v>
      </c>
      <c r="H174">
        <f>_xlfn.XLOOKUP(Data[[#This Row],[Product]],products[Product],products[Cost per unit])</f>
        <v>9.33</v>
      </c>
      <c r="I174">
        <f>Data[[#This Row],[Cost per unit]]*Data[[#This Row],[Units]]</f>
        <v>2771.01</v>
      </c>
    </row>
    <row r="175" spans="3:9" x14ac:dyDescent="0.25">
      <c r="C175" t="s">
        <v>7</v>
      </c>
      <c r="D175" t="s">
        <v>35</v>
      </c>
      <c r="E175" t="s">
        <v>16</v>
      </c>
      <c r="F175" s="4">
        <v>2135</v>
      </c>
      <c r="G175" s="5">
        <v>27</v>
      </c>
      <c r="H175">
        <f>_xlfn.XLOOKUP(Data[[#This Row],[Product]],products[Product],products[Cost per unit])</f>
        <v>8.7899999999999991</v>
      </c>
      <c r="I175">
        <f>Data[[#This Row],[Cost per unit]]*Data[[#This Row],[Units]]</f>
        <v>237.32999999999998</v>
      </c>
    </row>
    <row r="176" spans="3:9" x14ac:dyDescent="0.25">
      <c r="C176" t="s">
        <v>40</v>
      </c>
      <c r="D176" t="s">
        <v>34</v>
      </c>
      <c r="E176" t="s">
        <v>23</v>
      </c>
      <c r="F176" s="4">
        <v>2779</v>
      </c>
      <c r="G176" s="5">
        <v>75</v>
      </c>
      <c r="H176">
        <f>_xlfn.XLOOKUP(Data[[#This Row],[Product]],products[Product],products[Cost per unit])</f>
        <v>6.49</v>
      </c>
      <c r="I176">
        <f>Data[[#This Row],[Cost per unit]]*Data[[#This Row],[Units]]</f>
        <v>486.75</v>
      </c>
    </row>
    <row r="177" spans="3:9" x14ac:dyDescent="0.25">
      <c r="C177" t="s">
        <v>10</v>
      </c>
      <c r="D177" t="s">
        <v>39</v>
      </c>
      <c r="E177" t="s">
        <v>33</v>
      </c>
      <c r="F177" s="4">
        <v>12950</v>
      </c>
      <c r="G177" s="5">
        <v>30</v>
      </c>
      <c r="H177">
        <f>_xlfn.XLOOKUP(Data[[#This Row],[Product]],products[Product],products[Cost per unit])</f>
        <v>12.37</v>
      </c>
      <c r="I177">
        <f>Data[[#This Row],[Cost per unit]]*Data[[#This Row],[Units]]</f>
        <v>371.09999999999997</v>
      </c>
    </row>
    <row r="178" spans="3:9" x14ac:dyDescent="0.25">
      <c r="C178" t="s">
        <v>7</v>
      </c>
      <c r="D178" t="s">
        <v>36</v>
      </c>
      <c r="E178" t="s">
        <v>18</v>
      </c>
      <c r="F178" s="4">
        <v>2646</v>
      </c>
      <c r="G178" s="5">
        <v>177</v>
      </c>
      <c r="H178">
        <f>_xlfn.XLOOKUP(Data[[#This Row],[Product]],products[Product],products[Cost per unit])</f>
        <v>6.47</v>
      </c>
      <c r="I178">
        <f>Data[[#This Row],[Cost per unit]]*Data[[#This Row],[Units]]</f>
        <v>1145.19</v>
      </c>
    </row>
    <row r="179" spans="3:9" x14ac:dyDescent="0.25">
      <c r="C179" t="s">
        <v>40</v>
      </c>
      <c r="D179" t="s">
        <v>34</v>
      </c>
      <c r="E179" t="s">
        <v>33</v>
      </c>
      <c r="F179" s="4">
        <v>3794</v>
      </c>
      <c r="G179" s="5">
        <v>159</v>
      </c>
      <c r="H179">
        <f>_xlfn.XLOOKUP(Data[[#This Row],[Product]],products[Product],products[Cost per unit])</f>
        <v>12.37</v>
      </c>
      <c r="I179">
        <f>Data[[#This Row],[Cost per unit]]*Data[[#This Row],[Units]]</f>
        <v>1966.83</v>
      </c>
    </row>
    <row r="180" spans="3:9" x14ac:dyDescent="0.25">
      <c r="C180" t="s">
        <v>3</v>
      </c>
      <c r="D180" t="s">
        <v>35</v>
      </c>
      <c r="E180" t="s">
        <v>33</v>
      </c>
      <c r="F180" s="4">
        <v>819</v>
      </c>
      <c r="G180" s="5">
        <v>306</v>
      </c>
      <c r="H180">
        <f>_xlfn.XLOOKUP(Data[[#This Row],[Product]],products[Product],products[Cost per unit])</f>
        <v>12.37</v>
      </c>
      <c r="I180">
        <f>Data[[#This Row],[Cost per unit]]*Data[[#This Row],[Units]]</f>
        <v>3785.22</v>
      </c>
    </row>
    <row r="181" spans="3:9" x14ac:dyDescent="0.25">
      <c r="C181" t="s">
        <v>3</v>
      </c>
      <c r="D181" t="s">
        <v>34</v>
      </c>
      <c r="E181" t="s">
        <v>20</v>
      </c>
      <c r="F181" s="4">
        <v>2583</v>
      </c>
      <c r="G181" s="5">
        <v>18</v>
      </c>
      <c r="H181">
        <f>_xlfn.XLOOKUP(Data[[#This Row],[Product]],products[Product],products[Cost per unit])</f>
        <v>10.62</v>
      </c>
      <c r="I181">
        <f>Data[[#This Row],[Cost per unit]]*Data[[#This Row],[Units]]</f>
        <v>191.16</v>
      </c>
    </row>
    <row r="182" spans="3:9" x14ac:dyDescent="0.25">
      <c r="C182" t="s">
        <v>7</v>
      </c>
      <c r="D182" t="s">
        <v>35</v>
      </c>
      <c r="E182" t="s">
        <v>19</v>
      </c>
      <c r="F182" s="4">
        <v>4585</v>
      </c>
      <c r="G182" s="5">
        <v>240</v>
      </c>
      <c r="H182">
        <f>_xlfn.XLOOKUP(Data[[#This Row],[Product]],products[Product],products[Cost per unit])</f>
        <v>7.64</v>
      </c>
      <c r="I182">
        <f>Data[[#This Row],[Cost per unit]]*Data[[#This Row],[Units]]</f>
        <v>1833.6</v>
      </c>
    </row>
    <row r="183" spans="3:9" x14ac:dyDescent="0.25">
      <c r="C183" t="s">
        <v>5</v>
      </c>
      <c r="D183" t="s">
        <v>34</v>
      </c>
      <c r="E183" t="s">
        <v>33</v>
      </c>
      <c r="F183" s="4">
        <v>1652</v>
      </c>
      <c r="G183" s="5">
        <v>93</v>
      </c>
      <c r="H183">
        <f>_xlfn.XLOOKUP(Data[[#This Row],[Product]],products[Product],products[Cost per unit])</f>
        <v>12.37</v>
      </c>
      <c r="I183">
        <f>Data[[#This Row],[Cost per unit]]*Data[[#This Row],[Units]]</f>
        <v>1150.4099999999999</v>
      </c>
    </row>
    <row r="184" spans="3:9" x14ac:dyDescent="0.25">
      <c r="C184" t="s">
        <v>10</v>
      </c>
      <c r="D184" t="s">
        <v>34</v>
      </c>
      <c r="E184" t="s">
        <v>26</v>
      </c>
      <c r="F184" s="4">
        <v>4991</v>
      </c>
      <c r="G184" s="5">
        <v>9</v>
      </c>
      <c r="H184">
        <f>_xlfn.XLOOKUP(Data[[#This Row],[Product]],products[Product],products[Cost per unit])</f>
        <v>5.6</v>
      </c>
      <c r="I184">
        <f>Data[[#This Row],[Cost per unit]]*Data[[#This Row],[Units]]</f>
        <v>50.4</v>
      </c>
    </row>
    <row r="185" spans="3:9" x14ac:dyDescent="0.25">
      <c r="C185" t="s">
        <v>8</v>
      </c>
      <c r="D185" t="s">
        <v>34</v>
      </c>
      <c r="E185" t="s">
        <v>16</v>
      </c>
      <c r="F185" s="4">
        <v>2009</v>
      </c>
      <c r="G185" s="5">
        <v>219</v>
      </c>
      <c r="H185">
        <f>_xlfn.XLOOKUP(Data[[#This Row],[Product]],products[Product],products[Cost per unit])</f>
        <v>8.7899999999999991</v>
      </c>
      <c r="I185">
        <f>Data[[#This Row],[Cost per unit]]*Data[[#This Row],[Units]]</f>
        <v>1925.0099999999998</v>
      </c>
    </row>
    <row r="186" spans="3:9" x14ac:dyDescent="0.25">
      <c r="C186" t="s">
        <v>2</v>
      </c>
      <c r="D186" t="s">
        <v>39</v>
      </c>
      <c r="E186" t="s">
        <v>22</v>
      </c>
      <c r="F186" s="4">
        <v>1568</v>
      </c>
      <c r="G186" s="5">
        <v>141</v>
      </c>
      <c r="H186">
        <f>_xlfn.XLOOKUP(Data[[#This Row],[Product]],products[Product],products[Cost per unit])</f>
        <v>9.77</v>
      </c>
      <c r="I186">
        <f>Data[[#This Row],[Cost per unit]]*Data[[#This Row],[Units]]</f>
        <v>1377.57</v>
      </c>
    </row>
    <row r="187" spans="3:9" x14ac:dyDescent="0.25">
      <c r="C187" t="s">
        <v>41</v>
      </c>
      <c r="D187" t="s">
        <v>37</v>
      </c>
      <c r="E187" t="s">
        <v>20</v>
      </c>
      <c r="F187" s="4">
        <v>3388</v>
      </c>
      <c r="G187" s="5">
        <v>123</v>
      </c>
      <c r="H187">
        <f>_xlfn.XLOOKUP(Data[[#This Row],[Product]],products[Product],products[Cost per unit])</f>
        <v>10.62</v>
      </c>
      <c r="I187">
        <f>Data[[#This Row],[Cost per unit]]*Data[[#This Row],[Units]]</f>
        <v>1306.26</v>
      </c>
    </row>
    <row r="188" spans="3:9" x14ac:dyDescent="0.25">
      <c r="C188" t="s">
        <v>40</v>
      </c>
      <c r="D188" t="s">
        <v>38</v>
      </c>
      <c r="E188" t="s">
        <v>24</v>
      </c>
      <c r="F188" s="4">
        <v>623</v>
      </c>
      <c r="G188" s="5">
        <v>51</v>
      </c>
      <c r="H188">
        <f>_xlfn.XLOOKUP(Data[[#This Row],[Product]],products[Product],products[Cost per unit])</f>
        <v>4.97</v>
      </c>
      <c r="I188">
        <f>Data[[#This Row],[Cost per unit]]*Data[[#This Row],[Units]]</f>
        <v>253.47</v>
      </c>
    </row>
    <row r="189" spans="3:9" x14ac:dyDescent="0.25">
      <c r="C189" t="s">
        <v>6</v>
      </c>
      <c r="D189" t="s">
        <v>36</v>
      </c>
      <c r="E189" t="s">
        <v>4</v>
      </c>
      <c r="F189" s="4">
        <v>10073</v>
      </c>
      <c r="G189" s="5">
        <v>120</v>
      </c>
      <c r="H189">
        <f>_xlfn.XLOOKUP(Data[[#This Row],[Product]],products[Product],products[Cost per unit])</f>
        <v>11.88</v>
      </c>
      <c r="I189">
        <f>Data[[#This Row],[Cost per unit]]*Data[[#This Row],[Units]]</f>
        <v>1425.6000000000001</v>
      </c>
    </row>
    <row r="190" spans="3:9" x14ac:dyDescent="0.25">
      <c r="C190" t="s">
        <v>8</v>
      </c>
      <c r="D190" t="s">
        <v>39</v>
      </c>
      <c r="E190" t="s">
        <v>26</v>
      </c>
      <c r="F190" s="4">
        <v>1561</v>
      </c>
      <c r="G190" s="5">
        <v>27</v>
      </c>
      <c r="H190">
        <f>_xlfn.XLOOKUP(Data[[#This Row],[Product]],products[Product],products[Cost per unit])</f>
        <v>5.6</v>
      </c>
      <c r="I190">
        <f>Data[[#This Row],[Cost per unit]]*Data[[#This Row],[Units]]</f>
        <v>151.19999999999999</v>
      </c>
    </row>
    <row r="191" spans="3:9" x14ac:dyDescent="0.25">
      <c r="C191" t="s">
        <v>9</v>
      </c>
      <c r="D191" t="s">
        <v>36</v>
      </c>
      <c r="E191" t="s">
        <v>27</v>
      </c>
      <c r="F191" s="4">
        <v>11522</v>
      </c>
      <c r="G191" s="5">
        <v>204</v>
      </c>
      <c r="H191">
        <f>_xlfn.XLOOKUP(Data[[#This Row],[Product]],products[Product],products[Cost per unit])</f>
        <v>16.73</v>
      </c>
      <c r="I191">
        <f>Data[[#This Row],[Cost per unit]]*Data[[#This Row],[Units]]</f>
        <v>3412.92</v>
      </c>
    </row>
    <row r="192" spans="3:9" x14ac:dyDescent="0.25">
      <c r="C192" t="s">
        <v>6</v>
      </c>
      <c r="D192" t="s">
        <v>38</v>
      </c>
      <c r="E192" t="s">
        <v>13</v>
      </c>
      <c r="F192" s="4">
        <v>2317</v>
      </c>
      <c r="G192" s="5">
        <v>123</v>
      </c>
      <c r="H192">
        <f>_xlfn.XLOOKUP(Data[[#This Row],[Product]],products[Product],products[Cost per unit])</f>
        <v>9.33</v>
      </c>
      <c r="I192">
        <f>Data[[#This Row],[Cost per unit]]*Data[[#This Row],[Units]]</f>
        <v>1147.5899999999999</v>
      </c>
    </row>
    <row r="193" spans="3:9" x14ac:dyDescent="0.25">
      <c r="C193" t="s">
        <v>10</v>
      </c>
      <c r="D193" t="s">
        <v>37</v>
      </c>
      <c r="E193" t="s">
        <v>28</v>
      </c>
      <c r="F193" s="4">
        <v>3059</v>
      </c>
      <c r="G193" s="5">
        <v>27</v>
      </c>
      <c r="H193">
        <f>_xlfn.XLOOKUP(Data[[#This Row],[Product]],products[Product],products[Cost per unit])</f>
        <v>10.38</v>
      </c>
      <c r="I193">
        <f>Data[[#This Row],[Cost per unit]]*Data[[#This Row],[Units]]</f>
        <v>280.26000000000005</v>
      </c>
    </row>
    <row r="194" spans="3:9" x14ac:dyDescent="0.25">
      <c r="C194" t="s">
        <v>41</v>
      </c>
      <c r="D194" t="s">
        <v>37</v>
      </c>
      <c r="E194" t="s">
        <v>26</v>
      </c>
      <c r="F194" s="4">
        <v>2324</v>
      </c>
      <c r="G194" s="5">
        <v>177</v>
      </c>
      <c r="H194">
        <f>_xlfn.XLOOKUP(Data[[#This Row],[Product]],products[Product],products[Cost per unit])</f>
        <v>5.6</v>
      </c>
      <c r="I194">
        <f>Data[[#This Row],[Cost per unit]]*Data[[#This Row],[Units]]</f>
        <v>991.19999999999993</v>
      </c>
    </row>
    <row r="195" spans="3:9" x14ac:dyDescent="0.25">
      <c r="C195" t="s">
        <v>3</v>
      </c>
      <c r="D195" t="s">
        <v>39</v>
      </c>
      <c r="E195" t="s">
        <v>26</v>
      </c>
      <c r="F195" s="4">
        <v>4956</v>
      </c>
      <c r="G195" s="5">
        <v>171</v>
      </c>
      <c r="H195">
        <f>_xlfn.XLOOKUP(Data[[#This Row],[Product]],products[Product],products[Cost per unit])</f>
        <v>5.6</v>
      </c>
      <c r="I195">
        <f>Data[[#This Row],[Cost per unit]]*Data[[#This Row],[Units]]</f>
        <v>957.59999999999991</v>
      </c>
    </row>
    <row r="196" spans="3:9" x14ac:dyDescent="0.25">
      <c r="C196" t="s">
        <v>10</v>
      </c>
      <c r="D196" t="s">
        <v>34</v>
      </c>
      <c r="E196" t="s">
        <v>19</v>
      </c>
      <c r="F196" s="4">
        <v>5355</v>
      </c>
      <c r="G196" s="5">
        <v>204</v>
      </c>
      <c r="H196">
        <f>_xlfn.XLOOKUP(Data[[#This Row],[Product]],products[Product],products[Cost per unit])</f>
        <v>7.64</v>
      </c>
      <c r="I196">
        <f>Data[[#This Row],[Cost per unit]]*Data[[#This Row],[Units]]</f>
        <v>1558.56</v>
      </c>
    </row>
    <row r="197" spans="3:9" x14ac:dyDescent="0.25">
      <c r="C197" t="s">
        <v>3</v>
      </c>
      <c r="D197" t="s">
        <v>34</v>
      </c>
      <c r="E197" t="s">
        <v>14</v>
      </c>
      <c r="F197" s="4">
        <v>7259</v>
      </c>
      <c r="G197" s="5">
        <v>276</v>
      </c>
      <c r="H197">
        <f>_xlfn.XLOOKUP(Data[[#This Row],[Product]],products[Product],products[Cost per unit])</f>
        <v>11.7</v>
      </c>
      <c r="I197">
        <f>Data[[#This Row],[Cost per unit]]*Data[[#This Row],[Units]]</f>
        <v>3229.2</v>
      </c>
    </row>
    <row r="198" spans="3:9" x14ac:dyDescent="0.25">
      <c r="C198" t="s">
        <v>8</v>
      </c>
      <c r="D198" t="s">
        <v>37</v>
      </c>
      <c r="E198" t="s">
        <v>26</v>
      </c>
      <c r="F198" s="4">
        <v>6279</v>
      </c>
      <c r="G198" s="5">
        <v>45</v>
      </c>
      <c r="H198">
        <f>_xlfn.XLOOKUP(Data[[#This Row],[Product]],products[Product],products[Cost per unit])</f>
        <v>5.6</v>
      </c>
      <c r="I198">
        <f>Data[[#This Row],[Cost per unit]]*Data[[#This Row],[Units]]</f>
        <v>251.99999999999997</v>
      </c>
    </row>
    <row r="199" spans="3:9" x14ac:dyDescent="0.25">
      <c r="C199" t="s">
        <v>40</v>
      </c>
      <c r="D199" t="s">
        <v>38</v>
      </c>
      <c r="E199" t="s">
        <v>29</v>
      </c>
      <c r="F199" s="4">
        <v>2541</v>
      </c>
      <c r="G199" s="5">
        <v>45</v>
      </c>
      <c r="H199">
        <f>_xlfn.XLOOKUP(Data[[#This Row],[Product]],products[Product],products[Cost per unit])</f>
        <v>7.16</v>
      </c>
      <c r="I199">
        <f>Data[[#This Row],[Cost per unit]]*Data[[#This Row],[Units]]</f>
        <v>322.2</v>
      </c>
    </row>
    <row r="200" spans="3:9" x14ac:dyDescent="0.25">
      <c r="C200" t="s">
        <v>6</v>
      </c>
      <c r="D200" t="s">
        <v>35</v>
      </c>
      <c r="E200" t="s">
        <v>27</v>
      </c>
      <c r="F200" s="4">
        <v>3864</v>
      </c>
      <c r="G200" s="5">
        <v>177</v>
      </c>
      <c r="H200">
        <f>_xlfn.XLOOKUP(Data[[#This Row],[Product]],products[Product],products[Cost per unit])</f>
        <v>16.73</v>
      </c>
      <c r="I200">
        <f>Data[[#This Row],[Cost per unit]]*Data[[#This Row],[Units]]</f>
        <v>2961.21</v>
      </c>
    </row>
    <row r="201" spans="3:9" x14ac:dyDescent="0.25">
      <c r="C201" t="s">
        <v>5</v>
      </c>
      <c r="D201" t="s">
        <v>36</v>
      </c>
      <c r="E201" t="s">
        <v>13</v>
      </c>
      <c r="F201" s="4">
        <v>6146</v>
      </c>
      <c r="G201" s="5">
        <v>63</v>
      </c>
      <c r="H201">
        <f>_xlfn.XLOOKUP(Data[[#This Row],[Product]],products[Product],products[Cost per unit])</f>
        <v>9.33</v>
      </c>
      <c r="I201">
        <f>Data[[#This Row],[Cost per unit]]*Data[[#This Row],[Units]]</f>
        <v>587.79</v>
      </c>
    </row>
    <row r="202" spans="3:9" x14ac:dyDescent="0.25">
      <c r="C202" t="s">
        <v>9</v>
      </c>
      <c r="D202" t="s">
        <v>39</v>
      </c>
      <c r="E202" t="s">
        <v>18</v>
      </c>
      <c r="F202" s="4">
        <v>2639</v>
      </c>
      <c r="G202" s="5">
        <v>204</v>
      </c>
      <c r="H202">
        <f>_xlfn.XLOOKUP(Data[[#This Row],[Product]],products[Product],products[Cost per unit])</f>
        <v>6.47</v>
      </c>
      <c r="I202">
        <f>Data[[#This Row],[Cost per unit]]*Data[[#This Row],[Units]]</f>
        <v>1319.8799999999999</v>
      </c>
    </row>
    <row r="203" spans="3:9" x14ac:dyDescent="0.25">
      <c r="C203" t="s">
        <v>8</v>
      </c>
      <c r="D203" t="s">
        <v>37</v>
      </c>
      <c r="E203" t="s">
        <v>22</v>
      </c>
      <c r="F203" s="4">
        <v>1890</v>
      </c>
      <c r="G203" s="5">
        <v>195</v>
      </c>
      <c r="H203">
        <f>_xlfn.XLOOKUP(Data[[#This Row],[Product]],products[Product],products[Cost per unit])</f>
        <v>9.77</v>
      </c>
      <c r="I203">
        <f>Data[[#This Row],[Cost per unit]]*Data[[#This Row],[Units]]</f>
        <v>1905.1499999999999</v>
      </c>
    </row>
    <row r="204" spans="3:9" x14ac:dyDescent="0.25">
      <c r="C204" t="s">
        <v>7</v>
      </c>
      <c r="D204" t="s">
        <v>34</v>
      </c>
      <c r="E204" t="s">
        <v>14</v>
      </c>
      <c r="F204" s="4">
        <v>1932</v>
      </c>
      <c r="G204" s="5">
        <v>369</v>
      </c>
      <c r="H204">
        <f>_xlfn.XLOOKUP(Data[[#This Row],[Product]],products[Product],products[Cost per unit])</f>
        <v>11.7</v>
      </c>
      <c r="I204">
        <f>Data[[#This Row],[Cost per unit]]*Data[[#This Row],[Units]]</f>
        <v>4317.3</v>
      </c>
    </row>
    <row r="205" spans="3:9" x14ac:dyDescent="0.25">
      <c r="C205" t="s">
        <v>3</v>
      </c>
      <c r="D205" t="s">
        <v>34</v>
      </c>
      <c r="E205" t="s">
        <v>25</v>
      </c>
      <c r="F205" s="4">
        <v>6300</v>
      </c>
      <c r="G205" s="5">
        <v>42</v>
      </c>
      <c r="H205">
        <f>_xlfn.XLOOKUP(Data[[#This Row],[Product]],products[Product],products[Cost per unit])</f>
        <v>13.15</v>
      </c>
      <c r="I205">
        <f>Data[[#This Row],[Cost per unit]]*Data[[#This Row],[Units]]</f>
        <v>552.30000000000007</v>
      </c>
    </row>
    <row r="206" spans="3:9" x14ac:dyDescent="0.25">
      <c r="C206" t="s">
        <v>6</v>
      </c>
      <c r="D206" t="s">
        <v>37</v>
      </c>
      <c r="E206" t="s">
        <v>30</v>
      </c>
      <c r="F206" s="4">
        <v>560</v>
      </c>
      <c r="G206" s="5">
        <v>81</v>
      </c>
      <c r="H206">
        <f>_xlfn.XLOOKUP(Data[[#This Row],[Product]],products[Product],products[Cost per unit])</f>
        <v>14.49</v>
      </c>
      <c r="I206">
        <f>Data[[#This Row],[Cost per unit]]*Data[[#This Row],[Units]]</f>
        <v>1173.69</v>
      </c>
    </row>
    <row r="207" spans="3:9" x14ac:dyDescent="0.25">
      <c r="C207" t="s">
        <v>9</v>
      </c>
      <c r="D207" t="s">
        <v>37</v>
      </c>
      <c r="E207" t="s">
        <v>26</v>
      </c>
      <c r="F207" s="4">
        <v>2856</v>
      </c>
      <c r="G207" s="5">
        <v>246</v>
      </c>
      <c r="H207">
        <f>_xlfn.XLOOKUP(Data[[#This Row],[Product]],products[Product],products[Cost per unit])</f>
        <v>5.6</v>
      </c>
      <c r="I207">
        <f>Data[[#This Row],[Cost per unit]]*Data[[#This Row],[Units]]</f>
        <v>1377.6</v>
      </c>
    </row>
    <row r="208" spans="3:9" x14ac:dyDescent="0.25">
      <c r="C208" t="s">
        <v>9</v>
      </c>
      <c r="D208" t="s">
        <v>34</v>
      </c>
      <c r="E208" t="s">
        <v>17</v>
      </c>
      <c r="F208" s="4">
        <v>707</v>
      </c>
      <c r="G208" s="5">
        <v>174</v>
      </c>
      <c r="H208">
        <f>_xlfn.XLOOKUP(Data[[#This Row],[Product]],products[Product],products[Cost per unit])</f>
        <v>3.11</v>
      </c>
      <c r="I208">
        <f>Data[[#This Row],[Cost per unit]]*Data[[#This Row],[Units]]</f>
        <v>541.14</v>
      </c>
    </row>
    <row r="209" spans="3:9" x14ac:dyDescent="0.25">
      <c r="C209" t="s">
        <v>8</v>
      </c>
      <c r="D209" t="s">
        <v>35</v>
      </c>
      <c r="E209" t="s">
        <v>30</v>
      </c>
      <c r="F209" s="4">
        <v>3598</v>
      </c>
      <c r="G209" s="5">
        <v>81</v>
      </c>
      <c r="H209">
        <f>_xlfn.XLOOKUP(Data[[#This Row],[Product]],products[Product],products[Cost per unit])</f>
        <v>14.49</v>
      </c>
      <c r="I209">
        <f>Data[[#This Row],[Cost per unit]]*Data[[#This Row],[Units]]</f>
        <v>1173.69</v>
      </c>
    </row>
    <row r="210" spans="3:9" x14ac:dyDescent="0.25">
      <c r="C210" t="s">
        <v>40</v>
      </c>
      <c r="D210" t="s">
        <v>35</v>
      </c>
      <c r="E210" t="s">
        <v>22</v>
      </c>
      <c r="F210" s="4">
        <v>6853</v>
      </c>
      <c r="G210" s="5">
        <v>372</v>
      </c>
      <c r="H210">
        <f>_xlfn.XLOOKUP(Data[[#This Row],[Product]],products[Product],products[Cost per unit])</f>
        <v>9.77</v>
      </c>
      <c r="I210">
        <f>Data[[#This Row],[Cost per unit]]*Data[[#This Row],[Units]]</f>
        <v>3634.44</v>
      </c>
    </row>
    <row r="211" spans="3:9" x14ac:dyDescent="0.25">
      <c r="C211" t="s">
        <v>40</v>
      </c>
      <c r="D211" t="s">
        <v>35</v>
      </c>
      <c r="E211" t="s">
        <v>16</v>
      </c>
      <c r="F211" s="4">
        <v>4725</v>
      </c>
      <c r="G211" s="5">
        <v>174</v>
      </c>
      <c r="H211">
        <f>_xlfn.XLOOKUP(Data[[#This Row],[Product]],products[Product],products[Cost per unit])</f>
        <v>8.7899999999999991</v>
      </c>
      <c r="I211">
        <f>Data[[#This Row],[Cost per unit]]*Data[[#This Row],[Units]]</f>
        <v>1529.4599999999998</v>
      </c>
    </row>
    <row r="212" spans="3:9" x14ac:dyDescent="0.25">
      <c r="C212" t="s">
        <v>41</v>
      </c>
      <c r="D212" t="s">
        <v>36</v>
      </c>
      <c r="E212" t="s">
        <v>32</v>
      </c>
      <c r="F212" s="4">
        <v>10304</v>
      </c>
      <c r="G212" s="5">
        <v>84</v>
      </c>
      <c r="H212">
        <f>_xlfn.XLOOKUP(Data[[#This Row],[Product]],products[Product],products[Cost per unit])</f>
        <v>8.65</v>
      </c>
      <c r="I212">
        <f>Data[[#This Row],[Cost per unit]]*Data[[#This Row],[Units]]</f>
        <v>726.6</v>
      </c>
    </row>
    <row r="213" spans="3:9" x14ac:dyDescent="0.25">
      <c r="C213" t="s">
        <v>41</v>
      </c>
      <c r="D213" t="s">
        <v>34</v>
      </c>
      <c r="E213" t="s">
        <v>16</v>
      </c>
      <c r="F213" s="4">
        <v>1274</v>
      </c>
      <c r="G213" s="5">
        <v>225</v>
      </c>
      <c r="H213">
        <f>_xlfn.XLOOKUP(Data[[#This Row],[Product]],products[Product],products[Cost per unit])</f>
        <v>8.7899999999999991</v>
      </c>
      <c r="I213">
        <f>Data[[#This Row],[Cost per unit]]*Data[[#This Row],[Units]]</f>
        <v>1977.7499999999998</v>
      </c>
    </row>
    <row r="214" spans="3:9" x14ac:dyDescent="0.25">
      <c r="C214" t="s">
        <v>5</v>
      </c>
      <c r="D214" t="s">
        <v>36</v>
      </c>
      <c r="E214" t="s">
        <v>30</v>
      </c>
      <c r="F214" s="4">
        <v>1526</v>
      </c>
      <c r="G214" s="5">
        <v>105</v>
      </c>
      <c r="H214">
        <f>_xlfn.XLOOKUP(Data[[#This Row],[Product]],products[Product],products[Cost per unit])</f>
        <v>14.49</v>
      </c>
      <c r="I214">
        <f>Data[[#This Row],[Cost per unit]]*Data[[#This Row],[Units]]</f>
        <v>1521.45</v>
      </c>
    </row>
    <row r="215" spans="3:9" x14ac:dyDescent="0.25">
      <c r="C215" t="s">
        <v>40</v>
      </c>
      <c r="D215" t="s">
        <v>39</v>
      </c>
      <c r="E215" t="s">
        <v>28</v>
      </c>
      <c r="F215" s="4">
        <v>3101</v>
      </c>
      <c r="G215" s="5">
        <v>225</v>
      </c>
      <c r="H215">
        <f>_xlfn.XLOOKUP(Data[[#This Row],[Product]],products[Product],products[Cost per unit])</f>
        <v>10.38</v>
      </c>
      <c r="I215">
        <f>Data[[#This Row],[Cost per unit]]*Data[[#This Row],[Units]]</f>
        <v>2335.5</v>
      </c>
    </row>
    <row r="216" spans="3:9" x14ac:dyDescent="0.25">
      <c r="C216" t="s">
        <v>2</v>
      </c>
      <c r="D216" t="s">
        <v>37</v>
      </c>
      <c r="E216" t="s">
        <v>14</v>
      </c>
      <c r="F216" s="4">
        <v>1057</v>
      </c>
      <c r="G216" s="5">
        <v>54</v>
      </c>
      <c r="H216">
        <f>_xlfn.XLOOKUP(Data[[#This Row],[Product]],products[Product],products[Cost per unit])</f>
        <v>11.7</v>
      </c>
      <c r="I216">
        <f>Data[[#This Row],[Cost per unit]]*Data[[#This Row],[Units]]</f>
        <v>631.79999999999995</v>
      </c>
    </row>
    <row r="217" spans="3:9" x14ac:dyDescent="0.25">
      <c r="C217" t="s">
        <v>7</v>
      </c>
      <c r="D217" t="s">
        <v>37</v>
      </c>
      <c r="E217" t="s">
        <v>26</v>
      </c>
      <c r="F217" s="4">
        <v>5306</v>
      </c>
      <c r="G217" s="5">
        <v>0</v>
      </c>
      <c r="H217">
        <f>_xlfn.XLOOKUP(Data[[#This Row],[Product]],products[Product],products[Cost per unit])</f>
        <v>5.6</v>
      </c>
      <c r="I217">
        <f>Data[[#This Row],[Cost per unit]]*Data[[#This Row],[Units]]</f>
        <v>0</v>
      </c>
    </row>
    <row r="218" spans="3:9" x14ac:dyDescent="0.25">
      <c r="C218" t="s">
        <v>5</v>
      </c>
      <c r="D218" t="s">
        <v>39</v>
      </c>
      <c r="E218" t="s">
        <v>24</v>
      </c>
      <c r="F218" s="4">
        <v>4018</v>
      </c>
      <c r="G218" s="5">
        <v>171</v>
      </c>
      <c r="H218">
        <f>_xlfn.XLOOKUP(Data[[#This Row],[Product]],products[Product],products[Cost per unit])</f>
        <v>4.97</v>
      </c>
      <c r="I218">
        <f>Data[[#This Row],[Cost per unit]]*Data[[#This Row],[Units]]</f>
        <v>849.87</v>
      </c>
    </row>
    <row r="219" spans="3:9" x14ac:dyDescent="0.25">
      <c r="C219" t="s">
        <v>9</v>
      </c>
      <c r="D219" t="s">
        <v>34</v>
      </c>
      <c r="E219" t="s">
        <v>16</v>
      </c>
      <c r="F219" s="4">
        <v>938</v>
      </c>
      <c r="G219" s="5">
        <v>189</v>
      </c>
      <c r="H219">
        <f>_xlfn.XLOOKUP(Data[[#This Row],[Product]],products[Product],products[Cost per unit])</f>
        <v>8.7899999999999991</v>
      </c>
      <c r="I219">
        <f>Data[[#This Row],[Cost per unit]]*Data[[#This Row],[Units]]</f>
        <v>1661.31</v>
      </c>
    </row>
    <row r="220" spans="3:9" x14ac:dyDescent="0.25">
      <c r="C220" t="s">
        <v>7</v>
      </c>
      <c r="D220" t="s">
        <v>38</v>
      </c>
      <c r="E220" t="s">
        <v>18</v>
      </c>
      <c r="F220" s="4">
        <v>1778</v>
      </c>
      <c r="G220" s="5">
        <v>270</v>
      </c>
      <c r="H220">
        <f>_xlfn.XLOOKUP(Data[[#This Row],[Product]],products[Product],products[Cost per unit])</f>
        <v>6.47</v>
      </c>
      <c r="I220">
        <f>Data[[#This Row],[Cost per unit]]*Data[[#This Row],[Units]]</f>
        <v>1746.8999999999999</v>
      </c>
    </row>
    <row r="221" spans="3:9" x14ac:dyDescent="0.25">
      <c r="C221" t="s">
        <v>6</v>
      </c>
      <c r="D221" t="s">
        <v>39</v>
      </c>
      <c r="E221" t="s">
        <v>30</v>
      </c>
      <c r="F221" s="4">
        <v>1638</v>
      </c>
      <c r="G221" s="5">
        <v>63</v>
      </c>
      <c r="H221">
        <f>_xlfn.XLOOKUP(Data[[#This Row],[Product]],products[Product],products[Cost per unit])</f>
        <v>14.49</v>
      </c>
      <c r="I221">
        <f>Data[[#This Row],[Cost per unit]]*Data[[#This Row],[Units]]</f>
        <v>912.87</v>
      </c>
    </row>
    <row r="222" spans="3:9" x14ac:dyDescent="0.25">
      <c r="C222" t="s">
        <v>41</v>
      </c>
      <c r="D222" t="s">
        <v>38</v>
      </c>
      <c r="E222" t="s">
        <v>25</v>
      </c>
      <c r="F222" s="4">
        <v>154</v>
      </c>
      <c r="G222" s="5">
        <v>21</v>
      </c>
      <c r="H222">
        <f>_xlfn.XLOOKUP(Data[[#This Row],[Product]],products[Product],products[Cost per unit])</f>
        <v>13.15</v>
      </c>
      <c r="I222">
        <f>Data[[#This Row],[Cost per unit]]*Data[[#This Row],[Units]]</f>
        <v>276.15000000000003</v>
      </c>
    </row>
    <row r="223" spans="3:9" x14ac:dyDescent="0.25">
      <c r="C223" t="s">
        <v>7</v>
      </c>
      <c r="D223" t="s">
        <v>37</v>
      </c>
      <c r="E223" t="s">
        <v>22</v>
      </c>
      <c r="F223" s="4">
        <v>9835</v>
      </c>
      <c r="G223" s="5">
        <v>207</v>
      </c>
      <c r="H223">
        <f>_xlfn.XLOOKUP(Data[[#This Row],[Product]],products[Product],products[Cost per unit])</f>
        <v>9.77</v>
      </c>
      <c r="I223">
        <f>Data[[#This Row],[Cost per unit]]*Data[[#This Row],[Units]]</f>
        <v>2022.3899999999999</v>
      </c>
    </row>
    <row r="224" spans="3:9" x14ac:dyDescent="0.25">
      <c r="C224" t="s">
        <v>9</v>
      </c>
      <c r="D224" t="s">
        <v>37</v>
      </c>
      <c r="E224" t="s">
        <v>20</v>
      </c>
      <c r="F224" s="4">
        <v>7273</v>
      </c>
      <c r="G224" s="5">
        <v>96</v>
      </c>
      <c r="H224">
        <f>_xlfn.XLOOKUP(Data[[#This Row],[Product]],products[Product],products[Cost per unit])</f>
        <v>10.62</v>
      </c>
      <c r="I224">
        <f>Data[[#This Row],[Cost per unit]]*Data[[#This Row],[Units]]</f>
        <v>1019.52</v>
      </c>
    </row>
    <row r="225" spans="3:9" x14ac:dyDescent="0.25">
      <c r="C225" t="s">
        <v>5</v>
      </c>
      <c r="D225" t="s">
        <v>39</v>
      </c>
      <c r="E225" t="s">
        <v>22</v>
      </c>
      <c r="F225" s="4">
        <v>6909</v>
      </c>
      <c r="G225" s="5">
        <v>81</v>
      </c>
      <c r="H225">
        <f>_xlfn.XLOOKUP(Data[[#This Row],[Product]],products[Product],products[Cost per unit])</f>
        <v>9.77</v>
      </c>
      <c r="I225">
        <f>Data[[#This Row],[Cost per unit]]*Data[[#This Row],[Units]]</f>
        <v>791.37</v>
      </c>
    </row>
    <row r="226" spans="3:9" x14ac:dyDescent="0.25">
      <c r="C226" t="s">
        <v>9</v>
      </c>
      <c r="D226" t="s">
        <v>39</v>
      </c>
      <c r="E226" t="s">
        <v>24</v>
      </c>
      <c r="F226" s="4">
        <v>3920</v>
      </c>
      <c r="G226" s="5">
        <v>306</v>
      </c>
      <c r="H226">
        <f>_xlfn.XLOOKUP(Data[[#This Row],[Product]],products[Product],products[Cost per unit])</f>
        <v>4.97</v>
      </c>
      <c r="I226">
        <f>Data[[#This Row],[Cost per unit]]*Data[[#This Row],[Units]]</f>
        <v>1520.82</v>
      </c>
    </row>
    <row r="227" spans="3:9" x14ac:dyDescent="0.25">
      <c r="C227" t="s">
        <v>10</v>
      </c>
      <c r="D227" t="s">
        <v>39</v>
      </c>
      <c r="E227" t="s">
        <v>21</v>
      </c>
      <c r="F227" s="4">
        <v>4858</v>
      </c>
      <c r="G227" s="5">
        <v>279</v>
      </c>
      <c r="H227">
        <f>_xlfn.XLOOKUP(Data[[#This Row],[Product]],products[Product],products[Cost per unit])</f>
        <v>9</v>
      </c>
      <c r="I227">
        <f>Data[[#This Row],[Cost per unit]]*Data[[#This Row],[Units]]</f>
        <v>2511</v>
      </c>
    </row>
    <row r="228" spans="3:9" x14ac:dyDescent="0.25">
      <c r="C228" t="s">
        <v>2</v>
      </c>
      <c r="D228" t="s">
        <v>38</v>
      </c>
      <c r="E228" t="s">
        <v>4</v>
      </c>
      <c r="F228" s="4">
        <v>3549</v>
      </c>
      <c r="G228" s="5">
        <v>3</v>
      </c>
      <c r="H228">
        <f>_xlfn.XLOOKUP(Data[[#This Row],[Product]],products[Product],products[Cost per unit])</f>
        <v>11.88</v>
      </c>
      <c r="I228">
        <f>Data[[#This Row],[Cost per unit]]*Data[[#This Row],[Units]]</f>
        <v>35.64</v>
      </c>
    </row>
    <row r="229" spans="3:9" x14ac:dyDescent="0.25">
      <c r="C229" t="s">
        <v>7</v>
      </c>
      <c r="D229" t="s">
        <v>39</v>
      </c>
      <c r="E229" t="s">
        <v>27</v>
      </c>
      <c r="F229" s="4">
        <v>966</v>
      </c>
      <c r="G229" s="5">
        <v>198</v>
      </c>
      <c r="H229">
        <f>_xlfn.XLOOKUP(Data[[#This Row],[Product]],products[Product],products[Cost per unit])</f>
        <v>16.73</v>
      </c>
      <c r="I229">
        <f>Data[[#This Row],[Cost per unit]]*Data[[#This Row],[Units]]</f>
        <v>3312.54</v>
      </c>
    </row>
    <row r="230" spans="3:9" x14ac:dyDescent="0.25">
      <c r="C230" t="s">
        <v>5</v>
      </c>
      <c r="D230" t="s">
        <v>39</v>
      </c>
      <c r="E230" t="s">
        <v>18</v>
      </c>
      <c r="F230" s="4">
        <v>385</v>
      </c>
      <c r="G230" s="5">
        <v>249</v>
      </c>
      <c r="H230">
        <f>_xlfn.XLOOKUP(Data[[#This Row],[Product]],products[Product],products[Cost per unit])</f>
        <v>6.47</v>
      </c>
      <c r="I230">
        <f>Data[[#This Row],[Cost per unit]]*Data[[#This Row],[Units]]</f>
        <v>1611.03</v>
      </c>
    </row>
    <row r="231" spans="3:9" x14ac:dyDescent="0.25">
      <c r="C231" t="s">
        <v>6</v>
      </c>
      <c r="D231" t="s">
        <v>34</v>
      </c>
      <c r="E231" t="s">
        <v>16</v>
      </c>
      <c r="F231" s="4">
        <v>2219</v>
      </c>
      <c r="G231" s="5">
        <v>75</v>
      </c>
      <c r="H231">
        <f>_xlfn.XLOOKUP(Data[[#This Row],[Product]],products[Product],products[Cost per unit])</f>
        <v>8.7899999999999991</v>
      </c>
      <c r="I231">
        <f>Data[[#This Row],[Cost per unit]]*Data[[#This Row],[Units]]</f>
        <v>659.24999999999989</v>
      </c>
    </row>
    <row r="232" spans="3:9" x14ac:dyDescent="0.25">
      <c r="C232" t="s">
        <v>9</v>
      </c>
      <c r="D232" t="s">
        <v>36</v>
      </c>
      <c r="E232" t="s">
        <v>32</v>
      </c>
      <c r="F232" s="4">
        <v>2954</v>
      </c>
      <c r="G232" s="5">
        <v>189</v>
      </c>
      <c r="H232">
        <f>_xlfn.XLOOKUP(Data[[#This Row],[Product]],products[Product],products[Cost per unit])</f>
        <v>8.65</v>
      </c>
      <c r="I232">
        <f>Data[[#This Row],[Cost per unit]]*Data[[#This Row],[Units]]</f>
        <v>1634.8500000000001</v>
      </c>
    </row>
    <row r="233" spans="3:9" x14ac:dyDescent="0.25">
      <c r="C233" t="s">
        <v>7</v>
      </c>
      <c r="D233" t="s">
        <v>36</v>
      </c>
      <c r="E233" t="s">
        <v>32</v>
      </c>
      <c r="F233" s="4">
        <v>280</v>
      </c>
      <c r="G233" s="5">
        <v>87</v>
      </c>
      <c r="H233">
        <f>_xlfn.XLOOKUP(Data[[#This Row],[Product]],products[Product],products[Cost per unit])</f>
        <v>8.65</v>
      </c>
      <c r="I233">
        <f>Data[[#This Row],[Cost per unit]]*Data[[#This Row],[Units]]</f>
        <v>752.55000000000007</v>
      </c>
    </row>
    <row r="234" spans="3:9" x14ac:dyDescent="0.25">
      <c r="C234" t="s">
        <v>41</v>
      </c>
      <c r="D234" t="s">
        <v>36</v>
      </c>
      <c r="E234" t="s">
        <v>30</v>
      </c>
      <c r="F234" s="4">
        <v>6118</v>
      </c>
      <c r="G234" s="5">
        <v>174</v>
      </c>
      <c r="H234">
        <f>_xlfn.XLOOKUP(Data[[#This Row],[Product]],products[Product],products[Cost per unit])</f>
        <v>14.49</v>
      </c>
      <c r="I234">
        <f>Data[[#This Row],[Cost per unit]]*Data[[#This Row],[Units]]</f>
        <v>2521.2600000000002</v>
      </c>
    </row>
    <row r="235" spans="3:9" x14ac:dyDescent="0.25">
      <c r="C235" t="s">
        <v>2</v>
      </c>
      <c r="D235" t="s">
        <v>39</v>
      </c>
      <c r="E235" t="s">
        <v>15</v>
      </c>
      <c r="F235" s="4">
        <v>4802</v>
      </c>
      <c r="G235" s="5">
        <v>36</v>
      </c>
      <c r="H235">
        <f>_xlfn.XLOOKUP(Data[[#This Row],[Product]],products[Product],products[Cost per unit])</f>
        <v>11.73</v>
      </c>
      <c r="I235">
        <f>Data[[#This Row],[Cost per unit]]*Data[[#This Row],[Units]]</f>
        <v>422.28000000000003</v>
      </c>
    </row>
    <row r="236" spans="3:9" x14ac:dyDescent="0.25">
      <c r="C236" t="s">
        <v>9</v>
      </c>
      <c r="D236" t="s">
        <v>38</v>
      </c>
      <c r="E236" t="s">
        <v>24</v>
      </c>
      <c r="F236" s="4">
        <v>4137</v>
      </c>
      <c r="G236" s="5">
        <v>60</v>
      </c>
      <c r="H236">
        <f>_xlfn.XLOOKUP(Data[[#This Row],[Product]],products[Product],products[Cost per unit])</f>
        <v>4.97</v>
      </c>
      <c r="I236">
        <f>Data[[#This Row],[Cost per unit]]*Data[[#This Row],[Units]]</f>
        <v>298.2</v>
      </c>
    </row>
    <row r="237" spans="3:9" x14ac:dyDescent="0.25">
      <c r="C237" t="s">
        <v>3</v>
      </c>
      <c r="D237" t="s">
        <v>35</v>
      </c>
      <c r="E237" t="s">
        <v>23</v>
      </c>
      <c r="F237" s="4">
        <v>2023</v>
      </c>
      <c r="G237" s="5">
        <v>78</v>
      </c>
      <c r="H237">
        <f>_xlfn.XLOOKUP(Data[[#This Row],[Product]],products[Product],products[Cost per unit])</f>
        <v>6.49</v>
      </c>
      <c r="I237">
        <f>Data[[#This Row],[Cost per unit]]*Data[[#This Row],[Units]]</f>
        <v>506.22</v>
      </c>
    </row>
    <row r="238" spans="3:9" x14ac:dyDescent="0.25">
      <c r="C238" t="s">
        <v>9</v>
      </c>
      <c r="D238" t="s">
        <v>36</v>
      </c>
      <c r="E238" t="s">
        <v>30</v>
      </c>
      <c r="F238" s="4">
        <v>9051</v>
      </c>
      <c r="G238" s="5">
        <v>57</v>
      </c>
      <c r="H238">
        <f>_xlfn.XLOOKUP(Data[[#This Row],[Product]],products[Product],products[Cost per unit])</f>
        <v>14.49</v>
      </c>
      <c r="I238">
        <f>Data[[#This Row],[Cost per unit]]*Data[[#This Row],[Units]]</f>
        <v>825.93000000000006</v>
      </c>
    </row>
    <row r="239" spans="3:9" x14ac:dyDescent="0.25">
      <c r="C239" t="s">
        <v>9</v>
      </c>
      <c r="D239" t="s">
        <v>37</v>
      </c>
      <c r="E239" t="s">
        <v>28</v>
      </c>
      <c r="F239" s="4">
        <v>2919</v>
      </c>
      <c r="G239" s="5">
        <v>45</v>
      </c>
      <c r="H239">
        <f>_xlfn.XLOOKUP(Data[[#This Row],[Product]],products[Product],products[Cost per unit])</f>
        <v>10.38</v>
      </c>
      <c r="I239">
        <f>Data[[#This Row],[Cost per unit]]*Data[[#This Row],[Units]]</f>
        <v>467.1</v>
      </c>
    </row>
    <row r="240" spans="3:9" x14ac:dyDescent="0.25">
      <c r="C240" t="s">
        <v>41</v>
      </c>
      <c r="D240" t="s">
        <v>38</v>
      </c>
      <c r="E240" t="s">
        <v>22</v>
      </c>
      <c r="F240" s="4">
        <v>5915</v>
      </c>
      <c r="G240" s="5">
        <v>3</v>
      </c>
      <c r="H240">
        <f>_xlfn.XLOOKUP(Data[[#This Row],[Product]],products[Product],products[Cost per unit])</f>
        <v>9.77</v>
      </c>
      <c r="I240">
        <f>Data[[#This Row],[Cost per unit]]*Data[[#This Row],[Units]]</f>
        <v>29.31</v>
      </c>
    </row>
    <row r="241" spans="3:9" x14ac:dyDescent="0.25">
      <c r="C241" t="s">
        <v>10</v>
      </c>
      <c r="D241" t="s">
        <v>35</v>
      </c>
      <c r="E241" t="s">
        <v>15</v>
      </c>
      <c r="F241" s="4">
        <v>2562</v>
      </c>
      <c r="G241" s="5">
        <v>6</v>
      </c>
      <c r="H241">
        <f>_xlfn.XLOOKUP(Data[[#This Row],[Product]],products[Product],products[Cost per unit])</f>
        <v>11.73</v>
      </c>
      <c r="I241">
        <f>Data[[#This Row],[Cost per unit]]*Data[[#This Row],[Units]]</f>
        <v>70.38</v>
      </c>
    </row>
    <row r="242" spans="3:9" x14ac:dyDescent="0.25">
      <c r="C242" t="s">
        <v>5</v>
      </c>
      <c r="D242" t="s">
        <v>37</v>
      </c>
      <c r="E242" t="s">
        <v>25</v>
      </c>
      <c r="F242" s="4">
        <v>8813</v>
      </c>
      <c r="G242" s="5">
        <v>21</v>
      </c>
      <c r="H242">
        <f>_xlfn.XLOOKUP(Data[[#This Row],[Product]],products[Product],products[Cost per unit])</f>
        <v>13.15</v>
      </c>
      <c r="I242">
        <f>Data[[#This Row],[Cost per unit]]*Data[[#This Row],[Units]]</f>
        <v>276.15000000000003</v>
      </c>
    </row>
    <row r="243" spans="3:9" x14ac:dyDescent="0.25">
      <c r="C243" t="s">
        <v>5</v>
      </c>
      <c r="D243" t="s">
        <v>36</v>
      </c>
      <c r="E243" t="s">
        <v>18</v>
      </c>
      <c r="F243" s="4">
        <v>6111</v>
      </c>
      <c r="G243" s="5">
        <v>3</v>
      </c>
      <c r="H243">
        <f>_xlfn.XLOOKUP(Data[[#This Row],[Product]],products[Product],products[Cost per unit])</f>
        <v>6.47</v>
      </c>
      <c r="I243">
        <f>Data[[#This Row],[Cost per unit]]*Data[[#This Row],[Units]]</f>
        <v>19.41</v>
      </c>
    </row>
    <row r="244" spans="3:9" x14ac:dyDescent="0.25">
      <c r="C244" t="s">
        <v>8</v>
      </c>
      <c r="D244" t="s">
        <v>34</v>
      </c>
      <c r="E244" t="s">
        <v>31</v>
      </c>
      <c r="F244" s="4">
        <v>3507</v>
      </c>
      <c r="G244" s="5">
        <v>288</v>
      </c>
      <c r="H244">
        <f>_xlfn.XLOOKUP(Data[[#This Row],[Product]],products[Product],products[Cost per unit])</f>
        <v>5.79</v>
      </c>
      <c r="I244">
        <f>Data[[#This Row],[Cost per unit]]*Data[[#This Row],[Units]]</f>
        <v>1667.52</v>
      </c>
    </row>
    <row r="245" spans="3:9" x14ac:dyDescent="0.25">
      <c r="C245" t="s">
        <v>6</v>
      </c>
      <c r="D245" t="s">
        <v>36</v>
      </c>
      <c r="E245" t="s">
        <v>13</v>
      </c>
      <c r="F245" s="4">
        <v>4319</v>
      </c>
      <c r="G245" s="5">
        <v>30</v>
      </c>
      <c r="H245">
        <f>_xlfn.XLOOKUP(Data[[#This Row],[Product]],products[Product],products[Cost per unit])</f>
        <v>9.33</v>
      </c>
      <c r="I245">
        <f>Data[[#This Row],[Cost per unit]]*Data[[#This Row],[Units]]</f>
        <v>279.89999999999998</v>
      </c>
    </row>
    <row r="246" spans="3:9" x14ac:dyDescent="0.25">
      <c r="C246" t="s">
        <v>40</v>
      </c>
      <c r="D246" t="s">
        <v>38</v>
      </c>
      <c r="E246" t="s">
        <v>26</v>
      </c>
      <c r="F246" s="4">
        <v>609</v>
      </c>
      <c r="G246" s="5">
        <v>87</v>
      </c>
      <c r="H246">
        <f>_xlfn.XLOOKUP(Data[[#This Row],[Product]],products[Product],products[Cost per unit])</f>
        <v>5.6</v>
      </c>
      <c r="I246">
        <f>Data[[#This Row],[Cost per unit]]*Data[[#This Row],[Units]]</f>
        <v>487.2</v>
      </c>
    </row>
    <row r="247" spans="3:9" x14ac:dyDescent="0.25">
      <c r="C247" t="s">
        <v>40</v>
      </c>
      <c r="D247" t="s">
        <v>39</v>
      </c>
      <c r="E247" t="s">
        <v>27</v>
      </c>
      <c r="F247" s="4">
        <v>6370</v>
      </c>
      <c r="G247" s="5">
        <v>30</v>
      </c>
      <c r="H247">
        <f>_xlfn.XLOOKUP(Data[[#This Row],[Product]],products[Product],products[Cost per unit])</f>
        <v>16.73</v>
      </c>
      <c r="I247">
        <f>Data[[#This Row],[Cost per unit]]*Data[[#This Row],[Units]]</f>
        <v>501.90000000000003</v>
      </c>
    </row>
    <row r="248" spans="3:9" x14ac:dyDescent="0.25">
      <c r="C248" t="s">
        <v>5</v>
      </c>
      <c r="D248" t="s">
        <v>38</v>
      </c>
      <c r="E248" t="s">
        <v>19</v>
      </c>
      <c r="F248" s="4">
        <v>5474</v>
      </c>
      <c r="G248" s="5">
        <v>168</v>
      </c>
      <c r="H248">
        <f>_xlfn.XLOOKUP(Data[[#This Row],[Product]],products[Product],products[Cost per unit])</f>
        <v>7.64</v>
      </c>
      <c r="I248">
        <f>Data[[#This Row],[Cost per unit]]*Data[[#This Row],[Units]]</f>
        <v>1283.52</v>
      </c>
    </row>
    <row r="249" spans="3:9" x14ac:dyDescent="0.25">
      <c r="C249" t="s">
        <v>40</v>
      </c>
      <c r="D249" t="s">
        <v>36</v>
      </c>
      <c r="E249" t="s">
        <v>27</v>
      </c>
      <c r="F249" s="4">
        <v>3164</v>
      </c>
      <c r="G249" s="5">
        <v>306</v>
      </c>
      <c r="H249">
        <f>_xlfn.XLOOKUP(Data[[#This Row],[Product]],products[Product],products[Cost per unit])</f>
        <v>16.73</v>
      </c>
      <c r="I249">
        <f>Data[[#This Row],[Cost per unit]]*Data[[#This Row],[Units]]</f>
        <v>5119.38</v>
      </c>
    </row>
    <row r="250" spans="3:9" x14ac:dyDescent="0.25">
      <c r="C250" t="s">
        <v>6</v>
      </c>
      <c r="D250" t="s">
        <v>35</v>
      </c>
      <c r="E250" t="s">
        <v>4</v>
      </c>
      <c r="F250" s="4">
        <v>1302</v>
      </c>
      <c r="G250" s="5">
        <v>402</v>
      </c>
      <c r="H250">
        <f>_xlfn.XLOOKUP(Data[[#This Row],[Product]],products[Product],products[Cost per unit])</f>
        <v>11.88</v>
      </c>
      <c r="I250">
        <f>Data[[#This Row],[Cost per unit]]*Data[[#This Row],[Units]]</f>
        <v>4775.76</v>
      </c>
    </row>
    <row r="251" spans="3:9" x14ac:dyDescent="0.25">
      <c r="C251" t="s">
        <v>3</v>
      </c>
      <c r="D251" t="s">
        <v>37</v>
      </c>
      <c r="E251" t="s">
        <v>28</v>
      </c>
      <c r="F251" s="4">
        <v>7308</v>
      </c>
      <c r="G251" s="5">
        <v>327</v>
      </c>
      <c r="H251">
        <f>_xlfn.XLOOKUP(Data[[#This Row],[Product]],products[Product],products[Cost per unit])</f>
        <v>10.38</v>
      </c>
      <c r="I251">
        <f>Data[[#This Row],[Cost per unit]]*Data[[#This Row],[Units]]</f>
        <v>3394.26</v>
      </c>
    </row>
    <row r="252" spans="3:9" x14ac:dyDescent="0.25">
      <c r="C252" t="s">
        <v>40</v>
      </c>
      <c r="D252" t="s">
        <v>37</v>
      </c>
      <c r="E252" t="s">
        <v>27</v>
      </c>
      <c r="F252" s="4">
        <v>6132</v>
      </c>
      <c r="G252" s="5">
        <v>93</v>
      </c>
      <c r="H252">
        <f>_xlfn.XLOOKUP(Data[[#This Row],[Product]],products[Product],products[Cost per unit])</f>
        <v>16.73</v>
      </c>
      <c r="I252">
        <f>Data[[#This Row],[Cost per unit]]*Data[[#This Row],[Units]]</f>
        <v>1555.89</v>
      </c>
    </row>
    <row r="253" spans="3:9" x14ac:dyDescent="0.25">
      <c r="C253" t="s">
        <v>10</v>
      </c>
      <c r="D253" t="s">
        <v>35</v>
      </c>
      <c r="E253" t="s">
        <v>14</v>
      </c>
      <c r="F253" s="4">
        <v>3472</v>
      </c>
      <c r="G253" s="5">
        <v>96</v>
      </c>
      <c r="H253">
        <f>_xlfn.XLOOKUP(Data[[#This Row],[Product]],products[Product],products[Cost per unit])</f>
        <v>11.7</v>
      </c>
      <c r="I253">
        <f>Data[[#This Row],[Cost per unit]]*Data[[#This Row],[Units]]</f>
        <v>1123.1999999999998</v>
      </c>
    </row>
    <row r="254" spans="3:9" x14ac:dyDescent="0.25">
      <c r="C254" t="s">
        <v>8</v>
      </c>
      <c r="D254" t="s">
        <v>39</v>
      </c>
      <c r="E254" t="s">
        <v>18</v>
      </c>
      <c r="F254" s="4">
        <v>9660</v>
      </c>
      <c r="G254" s="5">
        <v>27</v>
      </c>
      <c r="H254">
        <f>_xlfn.XLOOKUP(Data[[#This Row],[Product]],products[Product],products[Cost per unit])</f>
        <v>6.47</v>
      </c>
      <c r="I254">
        <f>Data[[#This Row],[Cost per unit]]*Data[[#This Row],[Units]]</f>
        <v>174.69</v>
      </c>
    </row>
    <row r="255" spans="3:9" x14ac:dyDescent="0.25">
      <c r="C255" t="s">
        <v>9</v>
      </c>
      <c r="D255" t="s">
        <v>38</v>
      </c>
      <c r="E255" t="s">
        <v>26</v>
      </c>
      <c r="F255" s="4">
        <v>2436</v>
      </c>
      <c r="G255" s="5">
        <v>99</v>
      </c>
      <c r="H255">
        <f>_xlfn.XLOOKUP(Data[[#This Row],[Product]],products[Product],products[Cost per unit])</f>
        <v>5.6</v>
      </c>
      <c r="I255">
        <f>Data[[#This Row],[Cost per unit]]*Data[[#This Row],[Units]]</f>
        <v>554.4</v>
      </c>
    </row>
    <row r="256" spans="3:9" x14ac:dyDescent="0.25">
      <c r="C256" t="s">
        <v>9</v>
      </c>
      <c r="D256" t="s">
        <v>38</v>
      </c>
      <c r="E256" t="s">
        <v>33</v>
      </c>
      <c r="F256" s="4">
        <v>9506</v>
      </c>
      <c r="G256" s="5">
        <v>87</v>
      </c>
      <c r="H256">
        <f>_xlfn.XLOOKUP(Data[[#This Row],[Product]],products[Product],products[Cost per unit])</f>
        <v>12.37</v>
      </c>
      <c r="I256">
        <f>Data[[#This Row],[Cost per unit]]*Data[[#This Row],[Units]]</f>
        <v>1076.1899999999998</v>
      </c>
    </row>
    <row r="257" spans="3:9" x14ac:dyDescent="0.25">
      <c r="C257" t="s">
        <v>10</v>
      </c>
      <c r="D257" t="s">
        <v>37</v>
      </c>
      <c r="E257" t="s">
        <v>21</v>
      </c>
      <c r="F257" s="4">
        <v>245</v>
      </c>
      <c r="G257" s="5">
        <v>288</v>
      </c>
      <c r="H257">
        <f>_xlfn.XLOOKUP(Data[[#This Row],[Product]],products[Product],products[Cost per unit])</f>
        <v>9</v>
      </c>
      <c r="I257">
        <f>Data[[#This Row],[Cost per unit]]*Data[[#This Row],[Units]]</f>
        <v>2592</v>
      </c>
    </row>
    <row r="258" spans="3:9" x14ac:dyDescent="0.25">
      <c r="C258" t="s">
        <v>8</v>
      </c>
      <c r="D258" t="s">
        <v>35</v>
      </c>
      <c r="E258" t="s">
        <v>20</v>
      </c>
      <c r="F258" s="4">
        <v>2702</v>
      </c>
      <c r="G258" s="5">
        <v>363</v>
      </c>
      <c r="H258">
        <f>_xlfn.XLOOKUP(Data[[#This Row],[Product]],products[Product],products[Cost per unit])</f>
        <v>10.62</v>
      </c>
      <c r="I258">
        <f>Data[[#This Row],[Cost per unit]]*Data[[#This Row],[Units]]</f>
        <v>3855.0599999999995</v>
      </c>
    </row>
    <row r="259" spans="3:9" x14ac:dyDescent="0.25">
      <c r="C259" t="s">
        <v>10</v>
      </c>
      <c r="D259" t="s">
        <v>34</v>
      </c>
      <c r="E259" t="s">
        <v>17</v>
      </c>
      <c r="F259" s="4">
        <v>700</v>
      </c>
      <c r="G259" s="5">
        <v>87</v>
      </c>
      <c r="H259">
        <f>_xlfn.XLOOKUP(Data[[#This Row],[Product]],products[Product],products[Cost per unit])</f>
        <v>3.11</v>
      </c>
      <c r="I259">
        <f>Data[[#This Row],[Cost per unit]]*Data[[#This Row],[Units]]</f>
        <v>270.57</v>
      </c>
    </row>
    <row r="260" spans="3:9" x14ac:dyDescent="0.25">
      <c r="C260" t="s">
        <v>6</v>
      </c>
      <c r="D260" t="s">
        <v>34</v>
      </c>
      <c r="E260" t="s">
        <v>17</v>
      </c>
      <c r="F260" s="4">
        <v>3759</v>
      </c>
      <c r="G260" s="5">
        <v>150</v>
      </c>
      <c r="H260">
        <f>_xlfn.XLOOKUP(Data[[#This Row],[Product]],products[Product],products[Cost per unit])</f>
        <v>3.11</v>
      </c>
      <c r="I260">
        <f>Data[[#This Row],[Cost per unit]]*Data[[#This Row],[Units]]</f>
        <v>466.5</v>
      </c>
    </row>
    <row r="261" spans="3:9" x14ac:dyDescent="0.25">
      <c r="C261" t="s">
        <v>2</v>
      </c>
      <c r="D261" t="s">
        <v>35</v>
      </c>
      <c r="E261" t="s">
        <v>17</v>
      </c>
      <c r="F261" s="4">
        <v>1589</v>
      </c>
      <c r="G261" s="5">
        <v>303</v>
      </c>
      <c r="H261">
        <f>_xlfn.XLOOKUP(Data[[#This Row],[Product]],products[Product],products[Cost per unit])</f>
        <v>3.11</v>
      </c>
      <c r="I261">
        <f>Data[[#This Row],[Cost per unit]]*Data[[#This Row],[Units]]</f>
        <v>942.32999999999993</v>
      </c>
    </row>
    <row r="262" spans="3:9" x14ac:dyDescent="0.25">
      <c r="C262" t="s">
        <v>7</v>
      </c>
      <c r="D262" t="s">
        <v>35</v>
      </c>
      <c r="E262" t="s">
        <v>28</v>
      </c>
      <c r="F262" s="4">
        <v>5194</v>
      </c>
      <c r="G262" s="5">
        <v>288</v>
      </c>
      <c r="H262">
        <f>_xlfn.XLOOKUP(Data[[#This Row],[Product]],products[Product],products[Cost per unit])</f>
        <v>10.38</v>
      </c>
      <c r="I262">
        <f>Data[[#This Row],[Cost per unit]]*Data[[#This Row],[Units]]</f>
        <v>2989.44</v>
      </c>
    </row>
    <row r="263" spans="3:9" x14ac:dyDescent="0.25">
      <c r="C263" t="s">
        <v>10</v>
      </c>
      <c r="D263" t="s">
        <v>36</v>
      </c>
      <c r="E263" t="s">
        <v>13</v>
      </c>
      <c r="F263" s="4">
        <v>945</v>
      </c>
      <c r="G263" s="5">
        <v>75</v>
      </c>
      <c r="H263">
        <f>_xlfn.XLOOKUP(Data[[#This Row],[Product]],products[Product],products[Cost per unit])</f>
        <v>9.33</v>
      </c>
      <c r="I263">
        <f>Data[[#This Row],[Cost per unit]]*Data[[#This Row],[Units]]</f>
        <v>699.75</v>
      </c>
    </row>
    <row r="264" spans="3:9" x14ac:dyDescent="0.25">
      <c r="C264" t="s">
        <v>40</v>
      </c>
      <c r="D264" t="s">
        <v>38</v>
      </c>
      <c r="E264" t="s">
        <v>31</v>
      </c>
      <c r="F264" s="4">
        <v>1988</v>
      </c>
      <c r="G264" s="5">
        <v>39</v>
      </c>
      <c r="H264">
        <f>_xlfn.XLOOKUP(Data[[#This Row],[Product]],products[Product],products[Cost per unit])</f>
        <v>5.79</v>
      </c>
      <c r="I264">
        <f>Data[[#This Row],[Cost per unit]]*Data[[#This Row],[Units]]</f>
        <v>225.81</v>
      </c>
    </row>
    <row r="265" spans="3:9" x14ac:dyDescent="0.25">
      <c r="C265" t="s">
        <v>6</v>
      </c>
      <c r="D265" t="s">
        <v>34</v>
      </c>
      <c r="E265" t="s">
        <v>32</v>
      </c>
      <c r="F265" s="4">
        <v>6734</v>
      </c>
      <c r="G265" s="5">
        <v>123</v>
      </c>
      <c r="H265">
        <f>_xlfn.XLOOKUP(Data[[#This Row],[Product]],products[Product],products[Cost per unit])</f>
        <v>8.65</v>
      </c>
      <c r="I265">
        <f>Data[[#This Row],[Cost per unit]]*Data[[#This Row],[Units]]</f>
        <v>1063.95</v>
      </c>
    </row>
    <row r="266" spans="3:9" x14ac:dyDescent="0.25">
      <c r="C266" t="s">
        <v>40</v>
      </c>
      <c r="D266" t="s">
        <v>36</v>
      </c>
      <c r="E266" t="s">
        <v>4</v>
      </c>
      <c r="F266" s="4">
        <v>217</v>
      </c>
      <c r="G266" s="5">
        <v>36</v>
      </c>
      <c r="H266">
        <f>_xlfn.XLOOKUP(Data[[#This Row],[Product]],products[Product],products[Cost per unit])</f>
        <v>11.88</v>
      </c>
      <c r="I266">
        <f>Data[[#This Row],[Cost per unit]]*Data[[#This Row],[Units]]</f>
        <v>427.68</v>
      </c>
    </row>
    <row r="267" spans="3:9" x14ac:dyDescent="0.25">
      <c r="C267" t="s">
        <v>5</v>
      </c>
      <c r="D267" t="s">
        <v>34</v>
      </c>
      <c r="E267" t="s">
        <v>22</v>
      </c>
      <c r="F267" s="4">
        <v>6279</v>
      </c>
      <c r="G267" s="5">
        <v>237</v>
      </c>
      <c r="H267">
        <f>_xlfn.XLOOKUP(Data[[#This Row],[Product]],products[Product],products[Cost per unit])</f>
        <v>9.77</v>
      </c>
      <c r="I267">
        <f>Data[[#This Row],[Cost per unit]]*Data[[#This Row],[Units]]</f>
        <v>2315.4899999999998</v>
      </c>
    </row>
    <row r="268" spans="3:9" x14ac:dyDescent="0.25">
      <c r="C268" t="s">
        <v>40</v>
      </c>
      <c r="D268" t="s">
        <v>36</v>
      </c>
      <c r="E268" t="s">
        <v>13</v>
      </c>
      <c r="F268" s="4">
        <v>4424</v>
      </c>
      <c r="G268" s="5">
        <v>201</v>
      </c>
      <c r="H268">
        <f>_xlfn.XLOOKUP(Data[[#This Row],[Product]],products[Product],products[Cost per unit])</f>
        <v>9.33</v>
      </c>
      <c r="I268">
        <f>Data[[#This Row],[Cost per unit]]*Data[[#This Row],[Units]]</f>
        <v>1875.33</v>
      </c>
    </row>
    <row r="269" spans="3:9" x14ac:dyDescent="0.25">
      <c r="C269" t="s">
        <v>2</v>
      </c>
      <c r="D269" t="s">
        <v>36</v>
      </c>
      <c r="E269" t="s">
        <v>17</v>
      </c>
      <c r="F269" s="4">
        <v>189</v>
      </c>
      <c r="G269" s="5">
        <v>48</v>
      </c>
      <c r="H269">
        <f>_xlfn.XLOOKUP(Data[[#This Row],[Product]],products[Product],products[Cost per unit])</f>
        <v>3.11</v>
      </c>
      <c r="I269">
        <f>Data[[#This Row],[Cost per unit]]*Data[[#This Row],[Units]]</f>
        <v>149.28</v>
      </c>
    </row>
    <row r="270" spans="3:9" x14ac:dyDescent="0.25">
      <c r="C270" t="s">
        <v>5</v>
      </c>
      <c r="D270" t="s">
        <v>35</v>
      </c>
      <c r="E270" t="s">
        <v>22</v>
      </c>
      <c r="F270" s="4">
        <v>490</v>
      </c>
      <c r="G270" s="5">
        <v>84</v>
      </c>
      <c r="H270">
        <f>_xlfn.XLOOKUP(Data[[#This Row],[Product]],products[Product],products[Cost per unit])</f>
        <v>9.77</v>
      </c>
      <c r="I270">
        <f>Data[[#This Row],[Cost per unit]]*Data[[#This Row],[Units]]</f>
        <v>820.68</v>
      </c>
    </row>
    <row r="271" spans="3:9" x14ac:dyDescent="0.25">
      <c r="C271" t="s">
        <v>8</v>
      </c>
      <c r="D271" t="s">
        <v>37</v>
      </c>
      <c r="E271" t="s">
        <v>21</v>
      </c>
      <c r="F271" s="4">
        <v>434</v>
      </c>
      <c r="G271" s="5">
        <v>87</v>
      </c>
      <c r="H271">
        <f>_xlfn.XLOOKUP(Data[[#This Row],[Product]],products[Product],products[Cost per unit])</f>
        <v>9</v>
      </c>
      <c r="I271">
        <f>Data[[#This Row],[Cost per unit]]*Data[[#This Row],[Units]]</f>
        <v>783</v>
      </c>
    </row>
    <row r="272" spans="3:9" x14ac:dyDescent="0.25">
      <c r="C272" t="s">
        <v>7</v>
      </c>
      <c r="D272" t="s">
        <v>38</v>
      </c>
      <c r="E272" t="s">
        <v>30</v>
      </c>
      <c r="F272" s="4">
        <v>10129</v>
      </c>
      <c r="G272" s="5">
        <v>312</v>
      </c>
      <c r="H272">
        <f>_xlfn.XLOOKUP(Data[[#This Row],[Product]],products[Product],products[Cost per unit])</f>
        <v>14.49</v>
      </c>
      <c r="I272">
        <f>Data[[#This Row],[Cost per unit]]*Data[[#This Row],[Units]]</f>
        <v>4520.88</v>
      </c>
    </row>
    <row r="273" spans="3:9" x14ac:dyDescent="0.25">
      <c r="C273" t="s">
        <v>3</v>
      </c>
      <c r="D273" t="s">
        <v>39</v>
      </c>
      <c r="E273" t="s">
        <v>28</v>
      </c>
      <c r="F273" s="4">
        <v>1652</v>
      </c>
      <c r="G273" s="5">
        <v>102</v>
      </c>
      <c r="H273">
        <f>_xlfn.XLOOKUP(Data[[#This Row],[Product]],products[Product],products[Cost per unit])</f>
        <v>10.38</v>
      </c>
      <c r="I273">
        <f>Data[[#This Row],[Cost per unit]]*Data[[#This Row],[Units]]</f>
        <v>1058.76</v>
      </c>
    </row>
    <row r="274" spans="3:9" x14ac:dyDescent="0.25">
      <c r="C274" t="s">
        <v>8</v>
      </c>
      <c r="D274" t="s">
        <v>38</v>
      </c>
      <c r="E274" t="s">
        <v>21</v>
      </c>
      <c r="F274" s="4">
        <v>6433</v>
      </c>
      <c r="G274" s="5">
        <v>78</v>
      </c>
      <c r="H274">
        <f>_xlfn.XLOOKUP(Data[[#This Row],[Product]],products[Product],products[Cost per unit])</f>
        <v>9</v>
      </c>
      <c r="I274">
        <f>Data[[#This Row],[Cost per unit]]*Data[[#This Row],[Units]]</f>
        <v>702</v>
      </c>
    </row>
    <row r="275" spans="3:9" x14ac:dyDescent="0.25">
      <c r="C275" t="s">
        <v>3</v>
      </c>
      <c r="D275" t="s">
        <v>34</v>
      </c>
      <c r="E275" t="s">
        <v>23</v>
      </c>
      <c r="F275" s="4">
        <v>2212</v>
      </c>
      <c r="G275" s="5">
        <v>117</v>
      </c>
      <c r="H275">
        <f>_xlfn.XLOOKUP(Data[[#This Row],[Product]],products[Product],products[Cost per unit])</f>
        <v>6.49</v>
      </c>
      <c r="I275">
        <f>Data[[#This Row],[Cost per unit]]*Data[[#This Row],[Units]]</f>
        <v>759.33</v>
      </c>
    </row>
    <row r="276" spans="3:9" x14ac:dyDescent="0.25">
      <c r="C276" t="s">
        <v>41</v>
      </c>
      <c r="D276" t="s">
        <v>35</v>
      </c>
      <c r="E276" t="s">
        <v>19</v>
      </c>
      <c r="F276" s="4">
        <v>609</v>
      </c>
      <c r="G276" s="5">
        <v>99</v>
      </c>
      <c r="H276">
        <f>_xlfn.XLOOKUP(Data[[#This Row],[Product]],products[Product],products[Cost per unit])</f>
        <v>7.64</v>
      </c>
      <c r="I276">
        <f>Data[[#This Row],[Cost per unit]]*Data[[#This Row],[Units]]</f>
        <v>756.36</v>
      </c>
    </row>
    <row r="277" spans="3:9" x14ac:dyDescent="0.25">
      <c r="C277" t="s">
        <v>40</v>
      </c>
      <c r="D277" t="s">
        <v>35</v>
      </c>
      <c r="E277" t="s">
        <v>24</v>
      </c>
      <c r="F277" s="4">
        <v>1638</v>
      </c>
      <c r="G277" s="5">
        <v>48</v>
      </c>
      <c r="H277">
        <f>_xlfn.XLOOKUP(Data[[#This Row],[Product]],products[Product],products[Cost per unit])</f>
        <v>4.97</v>
      </c>
      <c r="I277">
        <f>Data[[#This Row],[Cost per unit]]*Data[[#This Row],[Units]]</f>
        <v>238.56</v>
      </c>
    </row>
    <row r="278" spans="3:9" x14ac:dyDescent="0.25">
      <c r="C278" t="s">
        <v>7</v>
      </c>
      <c r="D278" t="s">
        <v>34</v>
      </c>
      <c r="E278" t="s">
        <v>15</v>
      </c>
      <c r="F278" s="4">
        <v>3829</v>
      </c>
      <c r="G278" s="5">
        <v>24</v>
      </c>
      <c r="H278">
        <f>_xlfn.XLOOKUP(Data[[#This Row],[Product]],products[Product],products[Cost per unit])</f>
        <v>11.73</v>
      </c>
      <c r="I278">
        <f>Data[[#This Row],[Cost per unit]]*Data[[#This Row],[Units]]</f>
        <v>281.52</v>
      </c>
    </row>
    <row r="279" spans="3:9" x14ac:dyDescent="0.25">
      <c r="C279" t="s">
        <v>40</v>
      </c>
      <c r="D279" t="s">
        <v>39</v>
      </c>
      <c r="E279" t="s">
        <v>15</v>
      </c>
      <c r="F279" s="4">
        <v>5775</v>
      </c>
      <c r="G279" s="5">
        <v>42</v>
      </c>
      <c r="H279">
        <f>_xlfn.XLOOKUP(Data[[#This Row],[Product]],products[Product],products[Cost per unit])</f>
        <v>11.73</v>
      </c>
      <c r="I279">
        <f>Data[[#This Row],[Cost per unit]]*Data[[#This Row],[Units]]</f>
        <v>492.66</v>
      </c>
    </row>
    <row r="280" spans="3:9" x14ac:dyDescent="0.25">
      <c r="C280" t="s">
        <v>6</v>
      </c>
      <c r="D280" t="s">
        <v>35</v>
      </c>
      <c r="E280" t="s">
        <v>20</v>
      </c>
      <c r="F280" s="4">
        <v>1071</v>
      </c>
      <c r="G280" s="5">
        <v>270</v>
      </c>
      <c r="H280">
        <f>_xlfn.XLOOKUP(Data[[#This Row],[Product]],products[Product],products[Cost per unit])</f>
        <v>10.62</v>
      </c>
      <c r="I280">
        <f>Data[[#This Row],[Cost per unit]]*Data[[#This Row],[Units]]</f>
        <v>2867.3999999999996</v>
      </c>
    </row>
    <row r="281" spans="3:9" x14ac:dyDescent="0.25">
      <c r="C281" t="s">
        <v>8</v>
      </c>
      <c r="D281" t="s">
        <v>36</v>
      </c>
      <c r="E281" t="s">
        <v>23</v>
      </c>
      <c r="F281" s="4">
        <v>5019</v>
      </c>
      <c r="G281" s="5">
        <v>150</v>
      </c>
      <c r="H281">
        <f>_xlfn.XLOOKUP(Data[[#This Row],[Product]],products[Product],products[Cost per unit])</f>
        <v>6.49</v>
      </c>
      <c r="I281">
        <f>Data[[#This Row],[Cost per unit]]*Data[[#This Row],[Units]]</f>
        <v>973.5</v>
      </c>
    </row>
    <row r="282" spans="3:9" x14ac:dyDescent="0.25">
      <c r="C282" t="s">
        <v>2</v>
      </c>
      <c r="D282" t="s">
        <v>37</v>
      </c>
      <c r="E282" t="s">
        <v>15</v>
      </c>
      <c r="F282" s="4">
        <v>2863</v>
      </c>
      <c r="G282" s="5">
        <v>42</v>
      </c>
      <c r="H282">
        <f>_xlfn.XLOOKUP(Data[[#This Row],[Product]],products[Product],products[Cost per unit])</f>
        <v>11.73</v>
      </c>
      <c r="I282">
        <f>Data[[#This Row],[Cost per unit]]*Data[[#This Row],[Units]]</f>
        <v>492.66</v>
      </c>
    </row>
    <row r="283" spans="3:9" x14ac:dyDescent="0.25">
      <c r="C283" t="s">
        <v>40</v>
      </c>
      <c r="D283" t="s">
        <v>35</v>
      </c>
      <c r="E283" t="s">
        <v>29</v>
      </c>
      <c r="F283" s="4">
        <v>1617</v>
      </c>
      <c r="G283" s="5">
        <v>126</v>
      </c>
      <c r="H283">
        <f>_xlfn.XLOOKUP(Data[[#This Row],[Product]],products[Product],products[Cost per unit])</f>
        <v>7.16</v>
      </c>
      <c r="I283">
        <f>Data[[#This Row],[Cost per unit]]*Data[[#This Row],[Units]]</f>
        <v>902.16</v>
      </c>
    </row>
    <row r="284" spans="3:9" x14ac:dyDescent="0.25">
      <c r="C284" t="s">
        <v>6</v>
      </c>
      <c r="D284" t="s">
        <v>37</v>
      </c>
      <c r="E284" t="s">
        <v>26</v>
      </c>
      <c r="F284" s="4">
        <v>6818</v>
      </c>
      <c r="G284" s="5">
        <v>6</v>
      </c>
      <c r="H284">
        <f>_xlfn.XLOOKUP(Data[[#This Row],[Product]],products[Product],products[Cost per unit])</f>
        <v>5.6</v>
      </c>
      <c r="I284">
        <f>Data[[#This Row],[Cost per unit]]*Data[[#This Row],[Units]]</f>
        <v>33.599999999999994</v>
      </c>
    </row>
    <row r="285" spans="3:9" x14ac:dyDescent="0.25">
      <c r="C285" t="s">
        <v>3</v>
      </c>
      <c r="D285" t="s">
        <v>35</v>
      </c>
      <c r="E285" t="s">
        <v>15</v>
      </c>
      <c r="F285" s="4">
        <v>6657</v>
      </c>
      <c r="G285" s="5">
        <v>276</v>
      </c>
      <c r="H285">
        <f>_xlfn.XLOOKUP(Data[[#This Row],[Product]],products[Product],products[Cost per unit])</f>
        <v>11.73</v>
      </c>
      <c r="I285">
        <f>Data[[#This Row],[Cost per unit]]*Data[[#This Row],[Units]]</f>
        <v>3237.48</v>
      </c>
    </row>
    <row r="286" spans="3:9" x14ac:dyDescent="0.25">
      <c r="C286" t="s">
        <v>3</v>
      </c>
      <c r="D286" t="s">
        <v>34</v>
      </c>
      <c r="E286" t="s">
        <v>17</v>
      </c>
      <c r="F286" s="4">
        <v>2919</v>
      </c>
      <c r="G286" s="5">
        <v>93</v>
      </c>
      <c r="H286">
        <f>_xlfn.XLOOKUP(Data[[#This Row],[Product]],products[Product],products[Cost per unit])</f>
        <v>3.11</v>
      </c>
      <c r="I286">
        <f>Data[[#This Row],[Cost per unit]]*Data[[#This Row],[Units]]</f>
        <v>289.22999999999996</v>
      </c>
    </row>
    <row r="287" spans="3:9" x14ac:dyDescent="0.25">
      <c r="C287" t="s">
        <v>2</v>
      </c>
      <c r="D287" t="s">
        <v>36</v>
      </c>
      <c r="E287" t="s">
        <v>31</v>
      </c>
      <c r="F287" s="4">
        <v>3094</v>
      </c>
      <c r="G287" s="5">
        <v>246</v>
      </c>
      <c r="H287">
        <f>_xlfn.XLOOKUP(Data[[#This Row],[Product]],products[Product],products[Cost per unit])</f>
        <v>5.79</v>
      </c>
      <c r="I287">
        <f>Data[[#This Row],[Cost per unit]]*Data[[#This Row],[Units]]</f>
        <v>1424.34</v>
      </c>
    </row>
    <row r="288" spans="3:9" x14ac:dyDescent="0.25">
      <c r="C288" t="s">
        <v>6</v>
      </c>
      <c r="D288" t="s">
        <v>39</v>
      </c>
      <c r="E288" t="s">
        <v>24</v>
      </c>
      <c r="F288" s="4">
        <v>2989</v>
      </c>
      <c r="G288" s="5">
        <v>3</v>
      </c>
      <c r="H288">
        <f>_xlfn.XLOOKUP(Data[[#This Row],[Product]],products[Product],products[Cost per unit])</f>
        <v>4.97</v>
      </c>
      <c r="I288">
        <f>Data[[#This Row],[Cost per unit]]*Data[[#This Row],[Units]]</f>
        <v>14.91</v>
      </c>
    </row>
    <row r="289" spans="3:9" x14ac:dyDescent="0.25">
      <c r="C289" t="s">
        <v>8</v>
      </c>
      <c r="D289" t="s">
        <v>38</v>
      </c>
      <c r="E289" t="s">
        <v>27</v>
      </c>
      <c r="F289" s="4">
        <v>2268</v>
      </c>
      <c r="G289" s="5">
        <v>63</v>
      </c>
      <c r="H289">
        <f>_xlfn.XLOOKUP(Data[[#This Row],[Product]],products[Product],products[Cost per unit])</f>
        <v>16.73</v>
      </c>
      <c r="I289">
        <f>Data[[#This Row],[Cost per unit]]*Data[[#This Row],[Units]]</f>
        <v>1053.99</v>
      </c>
    </row>
    <row r="290" spans="3:9" x14ac:dyDescent="0.25">
      <c r="C290" t="s">
        <v>5</v>
      </c>
      <c r="D290" t="s">
        <v>35</v>
      </c>
      <c r="E290" t="s">
        <v>31</v>
      </c>
      <c r="F290" s="4">
        <v>4753</v>
      </c>
      <c r="G290" s="5">
        <v>246</v>
      </c>
      <c r="H290">
        <f>_xlfn.XLOOKUP(Data[[#This Row],[Product]],products[Product],products[Cost per unit])</f>
        <v>5.79</v>
      </c>
      <c r="I290">
        <f>Data[[#This Row],[Cost per unit]]*Data[[#This Row],[Units]]</f>
        <v>1424.34</v>
      </c>
    </row>
    <row r="291" spans="3:9" x14ac:dyDescent="0.25">
      <c r="C291" t="s">
        <v>2</v>
      </c>
      <c r="D291" t="s">
        <v>34</v>
      </c>
      <c r="E291" t="s">
        <v>19</v>
      </c>
      <c r="F291" s="4">
        <v>7511</v>
      </c>
      <c r="G291" s="5">
        <v>120</v>
      </c>
      <c r="H291">
        <f>_xlfn.XLOOKUP(Data[[#This Row],[Product]],products[Product],products[Cost per unit])</f>
        <v>7.64</v>
      </c>
      <c r="I291">
        <f>Data[[#This Row],[Cost per unit]]*Data[[#This Row],[Units]]</f>
        <v>916.8</v>
      </c>
    </row>
    <row r="292" spans="3:9" x14ac:dyDescent="0.25">
      <c r="C292" t="s">
        <v>2</v>
      </c>
      <c r="D292" t="s">
        <v>38</v>
      </c>
      <c r="E292" t="s">
        <v>31</v>
      </c>
      <c r="F292" s="4">
        <v>4326</v>
      </c>
      <c r="G292" s="5">
        <v>348</v>
      </c>
      <c r="H292">
        <f>_xlfn.XLOOKUP(Data[[#This Row],[Product]],products[Product],products[Cost per unit])</f>
        <v>5.79</v>
      </c>
      <c r="I292">
        <f>Data[[#This Row],[Cost per unit]]*Data[[#This Row],[Units]]</f>
        <v>2014.92</v>
      </c>
    </row>
    <row r="293" spans="3:9" x14ac:dyDescent="0.25">
      <c r="C293" t="s">
        <v>41</v>
      </c>
      <c r="D293" t="s">
        <v>34</v>
      </c>
      <c r="E293" t="s">
        <v>23</v>
      </c>
      <c r="F293" s="4">
        <v>4935</v>
      </c>
      <c r="G293" s="5">
        <v>126</v>
      </c>
      <c r="H293">
        <f>_xlfn.XLOOKUP(Data[[#This Row],[Product]],products[Product],products[Cost per unit])</f>
        <v>6.49</v>
      </c>
      <c r="I293">
        <f>Data[[#This Row],[Cost per unit]]*Data[[#This Row],[Units]]</f>
        <v>817.74</v>
      </c>
    </row>
    <row r="294" spans="3:9" x14ac:dyDescent="0.25">
      <c r="C294" t="s">
        <v>6</v>
      </c>
      <c r="D294" t="s">
        <v>35</v>
      </c>
      <c r="E294" t="s">
        <v>30</v>
      </c>
      <c r="F294" s="4">
        <v>4781</v>
      </c>
      <c r="G294" s="5">
        <v>123</v>
      </c>
      <c r="H294">
        <f>_xlfn.XLOOKUP(Data[[#This Row],[Product]],products[Product],products[Cost per unit])</f>
        <v>14.49</v>
      </c>
      <c r="I294">
        <f>Data[[#This Row],[Cost per unit]]*Data[[#This Row],[Units]]</f>
        <v>1782.27</v>
      </c>
    </row>
    <row r="295" spans="3:9" x14ac:dyDescent="0.25">
      <c r="C295" t="s">
        <v>5</v>
      </c>
      <c r="D295" t="s">
        <v>38</v>
      </c>
      <c r="E295" t="s">
        <v>25</v>
      </c>
      <c r="F295" s="4">
        <v>7483</v>
      </c>
      <c r="G295" s="5">
        <v>45</v>
      </c>
      <c r="H295">
        <f>_xlfn.XLOOKUP(Data[[#This Row],[Product]],products[Product],products[Cost per unit])</f>
        <v>13.15</v>
      </c>
      <c r="I295">
        <f>Data[[#This Row],[Cost per unit]]*Data[[#This Row],[Units]]</f>
        <v>591.75</v>
      </c>
    </row>
    <row r="296" spans="3:9" x14ac:dyDescent="0.25">
      <c r="C296" t="s">
        <v>10</v>
      </c>
      <c r="D296" t="s">
        <v>38</v>
      </c>
      <c r="E296" t="s">
        <v>4</v>
      </c>
      <c r="F296" s="4">
        <v>6860</v>
      </c>
      <c r="G296" s="5">
        <v>126</v>
      </c>
      <c r="H296">
        <f>_xlfn.XLOOKUP(Data[[#This Row],[Product]],products[Product],products[Cost per unit])</f>
        <v>11.88</v>
      </c>
      <c r="I296">
        <f>Data[[#This Row],[Cost per unit]]*Data[[#This Row],[Units]]</f>
        <v>1496.88</v>
      </c>
    </row>
    <row r="297" spans="3:9" x14ac:dyDescent="0.25">
      <c r="C297" t="s">
        <v>40</v>
      </c>
      <c r="D297" t="s">
        <v>37</v>
      </c>
      <c r="E297" t="s">
        <v>29</v>
      </c>
      <c r="F297" s="4">
        <v>9002</v>
      </c>
      <c r="G297" s="5">
        <v>72</v>
      </c>
      <c r="H297">
        <f>_xlfn.XLOOKUP(Data[[#This Row],[Product]],products[Product],products[Cost per unit])</f>
        <v>7.16</v>
      </c>
      <c r="I297">
        <f>Data[[#This Row],[Cost per unit]]*Data[[#This Row],[Units]]</f>
        <v>515.52</v>
      </c>
    </row>
    <row r="298" spans="3:9" x14ac:dyDescent="0.25">
      <c r="C298" t="s">
        <v>6</v>
      </c>
      <c r="D298" t="s">
        <v>36</v>
      </c>
      <c r="E298" t="s">
        <v>29</v>
      </c>
      <c r="F298" s="4">
        <v>1400</v>
      </c>
      <c r="G298" s="5">
        <v>135</v>
      </c>
      <c r="H298">
        <f>_xlfn.XLOOKUP(Data[[#This Row],[Product]],products[Product],products[Cost per unit])</f>
        <v>7.16</v>
      </c>
      <c r="I298">
        <f>Data[[#This Row],[Cost per unit]]*Data[[#This Row],[Units]]</f>
        <v>966.6</v>
      </c>
    </row>
    <row r="299" spans="3:9" x14ac:dyDescent="0.25">
      <c r="C299" t="s">
        <v>10</v>
      </c>
      <c r="D299" t="s">
        <v>34</v>
      </c>
      <c r="E299" t="s">
        <v>22</v>
      </c>
      <c r="F299" s="4">
        <v>4053</v>
      </c>
      <c r="G299" s="5">
        <v>24</v>
      </c>
      <c r="H299">
        <f>_xlfn.XLOOKUP(Data[[#This Row],[Product]],products[Product],products[Cost per unit])</f>
        <v>9.77</v>
      </c>
      <c r="I299">
        <f>Data[[#This Row],[Cost per unit]]*Data[[#This Row],[Units]]</f>
        <v>234.48</v>
      </c>
    </row>
    <row r="300" spans="3:9" x14ac:dyDescent="0.25">
      <c r="C300" t="s">
        <v>7</v>
      </c>
      <c r="D300" t="s">
        <v>36</v>
      </c>
      <c r="E300" t="s">
        <v>31</v>
      </c>
      <c r="F300" s="4">
        <v>2149</v>
      </c>
      <c r="G300" s="5">
        <v>117</v>
      </c>
      <c r="H300">
        <f>_xlfn.XLOOKUP(Data[[#This Row],[Product]],products[Product],products[Cost per unit])</f>
        <v>5.79</v>
      </c>
      <c r="I300">
        <f>Data[[#This Row],[Cost per unit]]*Data[[#This Row],[Units]]</f>
        <v>677.43</v>
      </c>
    </row>
    <row r="301" spans="3:9" x14ac:dyDescent="0.25">
      <c r="C301" t="s">
        <v>3</v>
      </c>
      <c r="D301" t="s">
        <v>39</v>
      </c>
      <c r="E301" t="s">
        <v>29</v>
      </c>
      <c r="F301" s="4">
        <v>3640</v>
      </c>
      <c r="G301" s="5">
        <v>51</v>
      </c>
      <c r="H301">
        <f>_xlfn.XLOOKUP(Data[[#This Row],[Product]],products[Product],products[Cost per unit])</f>
        <v>7.16</v>
      </c>
      <c r="I301">
        <f>Data[[#This Row],[Cost per unit]]*Data[[#This Row],[Units]]</f>
        <v>365.16</v>
      </c>
    </row>
    <row r="302" spans="3:9" x14ac:dyDescent="0.25">
      <c r="C302" t="s">
        <v>2</v>
      </c>
      <c r="D302" t="s">
        <v>39</v>
      </c>
      <c r="E302" t="s">
        <v>23</v>
      </c>
      <c r="F302" s="4">
        <v>630</v>
      </c>
      <c r="G302" s="5">
        <v>36</v>
      </c>
      <c r="H302">
        <f>_xlfn.XLOOKUP(Data[[#This Row],[Product]],products[Product],products[Cost per unit])</f>
        <v>6.49</v>
      </c>
      <c r="I302">
        <f>Data[[#This Row],[Cost per unit]]*Data[[#This Row],[Units]]</f>
        <v>233.64000000000001</v>
      </c>
    </row>
    <row r="303" spans="3:9" x14ac:dyDescent="0.25">
      <c r="C303" t="s">
        <v>9</v>
      </c>
      <c r="D303" t="s">
        <v>35</v>
      </c>
      <c r="E303" t="s">
        <v>27</v>
      </c>
      <c r="F303" s="4">
        <v>2429</v>
      </c>
      <c r="G303" s="5">
        <v>144</v>
      </c>
      <c r="H303">
        <f>_xlfn.XLOOKUP(Data[[#This Row],[Product]],products[Product],products[Cost per unit])</f>
        <v>16.73</v>
      </c>
      <c r="I303">
        <f>Data[[#This Row],[Cost per unit]]*Data[[#This Row],[Units]]</f>
        <v>2409.12</v>
      </c>
    </row>
    <row r="304" spans="3:9" x14ac:dyDescent="0.25">
      <c r="C304" t="s">
        <v>9</v>
      </c>
      <c r="D304" t="s">
        <v>36</v>
      </c>
      <c r="E304" t="s">
        <v>25</v>
      </c>
      <c r="F304" s="4">
        <v>2142</v>
      </c>
      <c r="G304" s="5">
        <v>114</v>
      </c>
      <c r="H304">
        <f>_xlfn.XLOOKUP(Data[[#This Row],[Product]],products[Product],products[Cost per unit])</f>
        <v>13.15</v>
      </c>
      <c r="I304">
        <f>Data[[#This Row],[Cost per unit]]*Data[[#This Row],[Units]]</f>
        <v>1499.1000000000001</v>
      </c>
    </row>
    <row r="305" spans="3:9" x14ac:dyDescent="0.25">
      <c r="C305" t="s">
        <v>7</v>
      </c>
      <c r="D305" t="s">
        <v>37</v>
      </c>
      <c r="E305" t="s">
        <v>30</v>
      </c>
      <c r="F305" s="4">
        <v>6454</v>
      </c>
      <c r="G305" s="5">
        <v>54</v>
      </c>
      <c r="H305">
        <f>_xlfn.XLOOKUP(Data[[#This Row],[Product]],products[Product],products[Cost per unit])</f>
        <v>14.49</v>
      </c>
      <c r="I305">
        <f>Data[[#This Row],[Cost per unit]]*Data[[#This Row],[Units]]</f>
        <v>782.46</v>
      </c>
    </row>
    <row r="306" spans="3:9" x14ac:dyDescent="0.25">
      <c r="C306" t="s">
        <v>7</v>
      </c>
      <c r="D306" t="s">
        <v>37</v>
      </c>
      <c r="E306" t="s">
        <v>16</v>
      </c>
      <c r="F306" s="4">
        <v>4487</v>
      </c>
      <c r="G306" s="5">
        <v>333</v>
      </c>
      <c r="H306">
        <f>_xlfn.XLOOKUP(Data[[#This Row],[Product]],products[Product],products[Cost per unit])</f>
        <v>8.7899999999999991</v>
      </c>
      <c r="I306">
        <f>Data[[#This Row],[Cost per unit]]*Data[[#This Row],[Units]]</f>
        <v>2927.0699999999997</v>
      </c>
    </row>
    <row r="307" spans="3:9" x14ac:dyDescent="0.25">
      <c r="C307" t="s">
        <v>3</v>
      </c>
      <c r="D307" t="s">
        <v>37</v>
      </c>
      <c r="E307" t="s">
        <v>4</v>
      </c>
      <c r="F307" s="4">
        <v>938</v>
      </c>
      <c r="G307" s="5">
        <v>366</v>
      </c>
      <c r="H307">
        <f>_xlfn.XLOOKUP(Data[[#This Row],[Product]],products[Product],products[Cost per unit])</f>
        <v>11.88</v>
      </c>
      <c r="I307">
        <f>Data[[#This Row],[Cost per unit]]*Data[[#This Row],[Units]]</f>
        <v>4348.08</v>
      </c>
    </row>
    <row r="308" spans="3:9" x14ac:dyDescent="0.25">
      <c r="C308" t="s">
        <v>3</v>
      </c>
      <c r="D308" t="s">
        <v>38</v>
      </c>
      <c r="E308" t="s">
        <v>26</v>
      </c>
      <c r="F308" s="4">
        <v>8841</v>
      </c>
      <c r="G308" s="5">
        <v>303</v>
      </c>
      <c r="H308">
        <f>_xlfn.XLOOKUP(Data[[#This Row],[Product]],products[Product],products[Cost per unit])</f>
        <v>5.6</v>
      </c>
      <c r="I308">
        <f>Data[[#This Row],[Cost per unit]]*Data[[#This Row],[Units]]</f>
        <v>1696.8</v>
      </c>
    </row>
    <row r="309" spans="3:9" x14ac:dyDescent="0.25">
      <c r="C309" t="s">
        <v>2</v>
      </c>
      <c r="D309" t="s">
        <v>39</v>
      </c>
      <c r="E309" t="s">
        <v>33</v>
      </c>
      <c r="F309" s="4">
        <v>4018</v>
      </c>
      <c r="G309" s="5">
        <v>126</v>
      </c>
      <c r="H309">
        <f>_xlfn.XLOOKUP(Data[[#This Row],[Product]],products[Product],products[Cost per unit])</f>
        <v>12.37</v>
      </c>
      <c r="I309">
        <f>Data[[#This Row],[Cost per unit]]*Data[[#This Row],[Units]]</f>
        <v>1558.62</v>
      </c>
    </row>
    <row r="310" spans="3:9" x14ac:dyDescent="0.25">
      <c r="C310" t="s">
        <v>41</v>
      </c>
      <c r="D310" t="s">
        <v>37</v>
      </c>
      <c r="E310" t="s">
        <v>15</v>
      </c>
      <c r="F310" s="4">
        <v>714</v>
      </c>
      <c r="G310" s="5">
        <v>231</v>
      </c>
      <c r="H310">
        <f>_xlfn.XLOOKUP(Data[[#This Row],[Product]],products[Product],products[Cost per unit])</f>
        <v>11.73</v>
      </c>
      <c r="I310">
        <f>Data[[#This Row],[Cost per unit]]*Data[[#This Row],[Units]]</f>
        <v>2709.63</v>
      </c>
    </row>
    <row r="311" spans="3:9" x14ac:dyDescent="0.25">
      <c r="C311" t="s">
        <v>9</v>
      </c>
      <c r="D311" t="s">
        <v>38</v>
      </c>
      <c r="E311" t="s">
        <v>25</v>
      </c>
      <c r="F311" s="4">
        <v>3850</v>
      </c>
      <c r="G311" s="5">
        <v>102</v>
      </c>
      <c r="H311">
        <f>_xlfn.XLOOKUP(Data[[#This Row],[Product]],products[Product],products[Cost per unit])</f>
        <v>13.15</v>
      </c>
      <c r="I311">
        <f>Data[[#This Row],[Cost per unit]]*Data[[#This Row],[Units]]</f>
        <v>1341.3</v>
      </c>
    </row>
    <row r="312" spans="3:9" x14ac:dyDescent="0.25">
      <c r="F312" s="4"/>
      <c r="G312" s="5"/>
    </row>
    <row r="313" spans="3:9" x14ac:dyDescent="0.25">
      <c r="F313" s="4"/>
      <c r="G313" s="5"/>
    </row>
    <row r="314" spans="3:9" x14ac:dyDescent="0.25">
      <c r="F314" s="4"/>
      <c r="G314" s="5"/>
    </row>
    <row r="315" spans="3:9" x14ac:dyDescent="0.25">
      <c r="F315" s="4"/>
      <c r="G315" s="5"/>
    </row>
    <row r="316" spans="3:9" x14ac:dyDescent="0.25">
      <c r="F316" s="4"/>
      <c r="G316" s="5"/>
    </row>
    <row r="317" spans="3:9" x14ac:dyDescent="0.25">
      <c r="F317" s="4"/>
      <c r="G317" s="5"/>
    </row>
    <row r="318" spans="3:9" x14ac:dyDescent="0.25">
      <c r="F318" s="4"/>
      <c r="G318" s="5"/>
    </row>
    <row r="319" spans="3:9" x14ac:dyDescent="0.25">
      <c r="F319" s="4"/>
      <c r="G319" s="5"/>
    </row>
    <row r="320" spans="3:9"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row r="654" spans="6:7" x14ac:dyDescent="0.25">
      <c r="F654" s="4"/>
      <c r="G654" s="5"/>
    </row>
    <row r="655" spans="6:7" x14ac:dyDescent="0.25">
      <c r="F655" s="4"/>
      <c r="G655" s="5"/>
    </row>
    <row r="656" spans="6:7" x14ac:dyDescent="0.25">
      <c r="F656" s="4"/>
      <c r="G656" s="5"/>
    </row>
    <row r="657" spans="6:7" x14ac:dyDescent="0.25">
      <c r="F657" s="4"/>
      <c r="G657" s="5"/>
    </row>
    <row r="658" spans="6:7" x14ac:dyDescent="0.25">
      <c r="F658" s="4"/>
      <c r="G658" s="5"/>
    </row>
  </sheetData>
  <pageMargins left="0.7" right="0.7" top="0.75" bottom="0.75" header="0.3" footer="0.3"/>
  <pageSetup orientation="portrait"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11E9B-E89F-4A7F-ABBF-5DF19BF21669}">
  <dimension ref="A1:K18"/>
  <sheetViews>
    <sheetView topLeftCell="A2" workbookViewId="0">
      <selection activeCell="E19" sqref="E19"/>
    </sheetView>
  </sheetViews>
  <sheetFormatPr defaultRowHeight="15" x14ac:dyDescent="0.25"/>
  <cols>
    <col min="1" max="1" width="3.85546875" customWidth="1"/>
  </cols>
  <sheetData>
    <row r="1" spans="1:11" x14ac:dyDescent="0.25">
      <c r="A1" s="107"/>
      <c r="B1" s="110" t="s">
        <v>56</v>
      </c>
      <c r="C1" s="111"/>
      <c r="D1" s="111"/>
      <c r="E1" s="111"/>
      <c r="F1" s="111"/>
      <c r="G1" s="111"/>
      <c r="H1" s="111"/>
      <c r="I1" s="111"/>
      <c r="J1" s="111"/>
      <c r="K1" s="112"/>
    </row>
    <row r="2" spans="1:11" x14ac:dyDescent="0.25">
      <c r="A2" s="108"/>
      <c r="B2" s="113"/>
      <c r="C2" s="113"/>
      <c r="D2" s="113"/>
      <c r="E2" s="113"/>
      <c r="F2" s="113"/>
      <c r="G2" s="113"/>
      <c r="H2" s="113"/>
      <c r="I2" s="113"/>
      <c r="J2" s="113"/>
      <c r="K2" s="114"/>
    </row>
    <row r="3" spans="1:11" x14ac:dyDescent="0.25">
      <c r="A3" s="108"/>
      <c r="B3" s="113"/>
      <c r="C3" s="113"/>
      <c r="D3" s="113"/>
      <c r="E3" s="113"/>
      <c r="F3" s="113"/>
      <c r="G3" s="113"/>
      <c r="H3" s="113"/>
      <c r="I3" s="113"/>
      <c r="J3" s="113"/>
      <c r="K3" s="114"/>
    </row>
    <row r="4" spans="1:11" ht="15.75" thickBot="1" x14ac:dyDescent="0.3">
      <c r="A4" s="109"/>
      <c r="B4" s="115"/>
      <c r="C4" s="115"/>
      <c r="D4" s="115"/>
      <c r="E4" s="115"/>
      <c r="F4" s="115"/>
      <c r="G4" s="115"/>
      <c r="H4" s="115"/>
      <c r="I4" s="115"/>
      <c r="J4" s="115"/>
      <c r="K4" s="116"/>
    </row>
    <row r="5" spans="1:11" x14ac:dyDescent="0.25">
      <c r="A5" s="12"/>
      <c r="B5" s="117" t="s">
        <v>57</v>
      </c>
      <c r="C5" s="117"/>
      <c r="D5" s="117"/>
      <c r="E5" s="117"/>
      <c r="F5" s="117"/>
      <c r="G5" s="117"/>
      <c r="H5" s="117"/>
      <c r="I5" s="117"/>
      <c r="J5" s="117"/>
      <c r="K5" s="117"/>
    </row>
    <row r="8" spans="1:11" x14ac:dyDescent="0.25">
      <c r="C8" t="s">
        <v>58</v>
      </c>
      <c r="D8" t="s">
        <v>50</v>
      </c>
    </row>
    <row r="9" spans="1:11" x14ac:dyDescent="0.25">
      <c r="B9" t="s">
        <v>59</v>
      </c>
      <c r="C9">
        <f>AVERAGE(Data[Amount])</f>
        <v>4136.2299999999996</v>
      </c>
      <c r="D9">
        <f>AVERAGE(Data[Units])</f>
        <v>152.19999999999999</v>
      </c>
    </row>
    <row r="10" spans="1:11" x14ac:dyDescent="0.25">
      <c r="B10" t="s">
        <v>60</v>
      </c>
      <c r="C10">
        <f>MEDIAN(Data[Amount])</f>
        <v>3437</v>
      </c>
      <c r="D10">
        <f>MEDIAN(Data[Units])</f>
        <v>124.5</v>
      </c>
    </row>
    <row r="11" spans="1:11" x14ac:dyDescent="0.25">
      <c r="B11" t="s">
        <v>61</v>
      </c>
      <c r="C11">
        <f>MIN(Data[Amount])</f>
        <v>0</v>
      </c>
      <c r="D11">
        <f>MIN(Data[Units])</f>
        <v>0</v>
      </c>
    </row>
    <row r="12" spans="1:11" x14ac:dyDescent="0.25">
      <c r="B12" t="s">
        <v>62</v>
      </c>
      <c r="C12">
        <f>MAX(Data[Amount])</f>
        <v>16184</v>
      </c>
      <c r="D12">
        <f>MAX(Data[Units])</f>
        <v>525</v>
      </c>
    </row>
    <row r="13" spans="1:11" x14ac:dyDescent="0.25">
      <c r="B13" t="s">
        <v>63</v>
      </c>
      <c r="C13">
        <f>C12-C11</f>
        <v>16184</v>
      </c>
      <c r="D13">
        <f>D12-D11</f>
        <v>525</v>
      </c>
    </row>
    <row r="15" spans="1:11" x14ac:dyDescent="0.25">
      <c r="B15" t="s">
        <v>64</v>
      </c>
      <c r="C15">
        <f>_xlfn.PERCENTILE.EXC(Data[Amount],0.25)</f>
        <v>1652</v>
      </c>
      <c r="D15">
        <f>_xlfn.PERCENTILE.EXC(Data[Units],0.25)</f>
        <v>54</v>
      </c>
    </row>
    <row r="16" spans="1:11" x14ac:dyDescent="0.25">
      <c r="B16" t="s">
        <v>65</v>
      </c>
      <c r="C16">
        <f>_xlfn.PERCENTILE.EXC(Data[Amount],0.75)</f>
        <v>6245.75</v>
      </c>
      <c r="D16">
        <f>_xlfn.PERCENTILE.EXC(Data[Units],0.75)</f>
        <v>223.5</v>
      </c>
    </row>
    <row r="18" spans="2:5" x14ac:dyDescent="0.25">
      <c r="B18" t="s">
        <v>66</v>
      </c>
      <c r="E18">
        <f>COUNTA(_xlfn.UNIQUE(Data[Product]))</f>
        <v>22</v>
      </c>
    </row>
  </sheetData>
  <mergeCells count="3">
    <mergeCell ref="A1:A4"/>
    <mergeCell ref="B1:K4"/>
    <mergeCell ref="B5:K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563B2-B292-4C77-9F75-766224982F5D}">
  <dimension ref="A1:K304"/>
  <sheetViews>
    <sheetView zoomScale="85" zoomScaleNormal="85" workbookViewId="0">
      <selection activeCell="C5" sqref="C5"/>
    </sheetView>
  </sheetViews>
  <sheetFormatPr defaultRowHeight="15" x14ac:dyDescent="0.25"/>
  <cols>
    <col min="1" max="1" width="3" customWidth="1"/>
  </cols>
  <sheetData>
    <row r="1" spans="1:11" ht="40.5" x14ac:dyDescent="0.25">
      <c r="A1" s="14"/>
      <c r="B1" s="23">
        <v>2</v>
      </c>
      <c r="C1" s="16" t="s">
        <v>53</v>
      </c>
      <c r="D1" s="15"/>
      <c r="E1" s="15"/>
      <c r="F1" s="15"/>
      <c r="G1" s="15"/>
      <c r="H1" s="15"/>
      <c r="I1" s="15"/>
      <c r="J1" s="15"/>
      <c r="K1" s="15"/>
    </row>
    <row r="2" spans="1:11" x14ac:dyDescent="0.25">
      <c r="A2" s="22"/>
      <c r="B2" s="24" t="s">
        <v>42</v>
      </c>
      <c r="C2" s="21"/>
      <c r="D2" s="21"/>
      <c r="E2" s="21"/>
      <c r="F2" s="21"/>
      <c r="G2" s="21"/>
      <c r="H2" s="21"/>
      <c r="I2" s="21"/>
      <c r="J2" s="21"/>
      <c r="K2" s="21"/>
    </row>
    <row r="4" spans="1:11" x14ac:dyDescent="0.25">
      <c r="B4" s="19" t="s">
        <v>11</v>
      </c>
      <c r="C4" s="19" t="s">
        <v>12</v>
      </c>
      <c r="D4" s="19" t="s">
        <v>0</v>
      </c>
      <c r="E4" s="20" t="s">
        <v>1</v>
      </c>
      <c r="F4" s="20" t="s">
        <v>50</v>
      </c>
    </row>
    <row r="5" spans="1:11" x14ac:dyDescent="0.25">
      <c r="B5" s="13" t="s">
        <v>5</v>
      </c>
      <c r="C5" s="13" t="s">
        <v>36</v>
      </c>
      <c r="D5" s="13" t="s">
        <v>16</v>
      </c>
      <c r="E5" s="17">
        <v>16184</v>
      </c>
      <c r="F5" s="18">
        <v>39</v>
      </c>
    </row>
    <row r="6" spans="1:11" x14ac:dyDescent="0.25">
      <c r="B6" s="13" t="s">
        <v>5</v>
      </c>
      <c r="C6" s="13" t="s">
        <v>34</v>
      </c>
      <c r="D6" s="13" t="s">
        <v>20</v>
      </c>
      <c r="E6" s="17">
        <v>15610</v>
      </c>
      <c r="F6" s="18">
        <v>339</v>
      </c>
    </row>
    <row r="7" spans="1:11" x14ac:dyDescent="0.25">
      <c r="B7" s="13" t="s">
        <v>9</v>
      </c>
      <c r="C7" s="13" t="s">
        <v>34</v>
      </c>
      <c r="D7" s="13" t="s">
        <v>28</v>
      </c>
      <c r="E7" s="17">
        <v>14329</v>
      </c>
      <c r="F7" s="18">
        <v>150</v>
      </c>
    </row>
    <row r="8" spans="1:11" x14ac:dyDescent="0.25">
      <c r="B8" s="13" t="s">
        <v>5</v>
      </c>
      <c r="C8" s="13" t="s">
        <v>35</v>
      </c>
      <c r="D8" s="13" t="s">
        <v>15</v>
      </c>
      <c r="E8" s="17">
        <v>13391</v>
      </c>
      <c r="F8" s="18">
        <v>201</v>
      </c>
    </row>
    <row r="9" spans="1:11" x14ac:dyDescent="0.25">
      <c r="B9" s="13" t="s">
        <v>10</v>
      </c>
      <c r="C9" s="13" t="s">
        <v>39</v>
      </c>
      <c r="D9" s="13" t="s">
        <v>33</v>
      </c>
      <c r="E9" s="17">
        <v>12950</v>
      </c>
      <c r="F9" s="18">
        <v>30</v>
      </c>
    </row>
    <row r="10" spans="1:11" x14ac:dyDescent="0.25">
      <c r="B10" s="13" t="s">
        <v>40</v>
      </c>
      <c r="C10" s="13" t="s">
        <v>35</v>
      </c>
      <c r="D10" s="13" t="s">
        <v>32</v>
      </c>
      <c r="E10" s="17">
        <v>12348</v>
      </c>
      <c r="F10" s="18">
        <v>234</v>
      </c>
    </row>
    <row r="11" spans="1:11" x14ac:dyDescent="0.25">
      <c r="B11" s="13" t="s">
        <v>2</v>
      </c>
      <c r="C11" s="13" t="s">
        <v>37</v>
      </c>
      <c r="D11" s="13" t="s">
        <v>18</v>
      </c>
      <c r="E11" s="17">
        <v>11571</v>
      </c>
      <c r="F11" s="18">
        <v>138</v>
      </c>
    </row>
    <row r="12" spans="1:11" x14ac:dyDescent="0.25">
      <c r="B12" s="13" t="s">
        <v>9</v>
      </c>
      <c r="C12" s="13" t="s">
        <v>36</v>
      </c>
      <c r="D12" s="13" t="s">
        <v>27</v>
      </c>
      <c r="E12" s="17">
        <v>11522</v>
      </c>
      <c r="F12" s="18">
        <v>204</v>
      </c>
    </row>
    <row r="13" spans="1:11" x14ac:dyDescent="0.25">
      <c r="B13" s="13" t="s">
        <v>2</v>
      </c>
      <c r="C13" s="13" t="s">
        <v>36</v>
      </c>
      <c r="D13" s="13" t="s">
        <v>16</v>
      </c>
      <c r="E13" s="17">
        <v>11417</v>
      </c>
      <c r="F13" s="18">
        <v>21</v>
      </c>
    </row>
    <row r="14" spans="1:11" x14ac:dyDescent="0.25">
      <c r="B14" s="13" t="s">
        <v>41</v>
      </c>
      <c r="C14" s="13" t="s">
        <v>36</v>
      </c>
      <c r="D14" s="13" t="s">
        <v>13</v>
      </c>
      <c r="E14" s="17">
        <v>10311</v>
      </c>
      <c r="F14" s="18">
        <v>231</v>
      </c>
    </row>
    <row r="15" spans="1:11" x14ac:dyDescent="0.25">
      <c r="B15" s="13" t="s">
        <v>41</v>
      </c>
      <c r="C15" s="13" t="s">
        <v>36</v>
      </c>
      <c r="D15" s="13" t="s">
        <v>32</v>
      </c>
      <c r="E15" s="17">
        <v>10304</v>
      </c>
      <c r="F15" s="18">
        <v>84</v>
      </c>
    </row>
    <row r="16" spans="1:11" x14ac:dyDescent="0.25">
      <c r="B16" s="13" t="s">
        <v>7</v>
      </c>
      <c r="C16" s="13" t="s">
        <v>38</v>
      </c>
      <c r="D16" s="13" t="s">
        <v>30</v>
      </c>
      <c r="E16" s="17">
        <v>10129</v>
      </c>
      <c r="F16" s="18">
        <v>312</v>
      </c>
    </row>
    <row r="17" spans="2:6" x14ac:dyDescent="0.25">
      <c r="B17" s="13" t="s">
        <v>6</v>
      </c>
      <c r="C17" s="13" t="s">
        <v>36</v>
      </c>
      <c r="D17" s="13" t="s">
        <v>4</v>
      </c>
      <c r="E17" s="17">
        <v>10073</v>
      </c>
      <c r="F17" s="18">
        <v>120</v>
      </c>
    </row>
    <row r="18" spans="2:6" x14ac:dyDescent="0.25">
      <c r="B18" s="13" t="s">
        <v>2</v>
      </c>
      <c r="C18" s="13" t="s">
        <v>37</v>
      </c>
      <c r="D18" s="13" t="s">
        <v>17</v>
      </c>
      <c r="E18" s="17">
        <v>9926</v>
      </c>
      <c r="F18" s="18">
        <v>201</v>
      </c>
    </row>
    <row r="19" spans="2:6" x14ac:dyDescent="0.25">
      <c r="B19" s="13" t="s">
        <v>7</v>
      </c>
      <c r="C19" s="13" t="s">
        <v>37</v>
      </c>
      <c r="D19" s="13" t="s">
        <v>22</v>
      </c>
      <c r="E19" s="17">
        <v>9835</v>
      </c>
      <c r="F19" s="18">
        <v>207</v>
      </c>
    </row>
    <row r="20" spans="2:6" x14ac:dyDescent="0.25">
      <c r="B20" s="13" t="s">
        <v>40</v>
      </c>
      <c r="C20" s="13" t="s">
        <v>36</v>
      </c>
      <c r="D20" s="13" t="s">
        <v>33</v>
      </c>
      <c r="E20" s="17">
        <v>9772</v>
      </c>
      <c r="F20" s="18">
        <v>90</v>
      </c>
    </row>
    <row r="21" spans="2:6" x14ac:dyDescent="0.25">
      <c r="B21" s="13" t="s">
        <v>8</v>
      </c>
      <c r="C21" s="13" t="s">
        <v>37</v>
      </c>
      <c r="D21" s="13" t="s">
        <v>15</v>
      </c>
      <c r="E21" s="17">
        <v>9709</v>
      </c>
      <c r="F21" s="18">
        <v>30</v>
      </c>
    </row>
    <row r="22" spans="2:6" x14ac:dyDescent="0.25">
      <c r="B22" s="13" t="s">
        <v>8</v>
      </c>
      <c r="C22" s="13" t="s">
        <v>39</v>
      </c>
      <c r="D22" s="13" t="s">
        <v>18</v>
      </c>
      <c r="E22" s="17">
        <v>9660</v>
      </c>
      <c r="F22" s="18">
        <v>27</v>
      </c>
    </row>
    <row r="23" spans="2:6" x14ac:dyDescent="0.25">
      <c r="B23" s="13" t="s">
        <v>41</v>
      </c>
      <c r="C23" s="13" t="s">
        <v>36</v>
      </c>
      <c r="D23" s="13" t="s">
        <v>18</v>
      </c>
      <c r="E23" s="17">
        <v>9632</v>
      </c>
      <c r="F23" s="18">
        <v>288</v>
      </c>
    </row>
    <row r="24" spans="2:6" x14ac:dyDescent="0.25">
      <c r="B24" s="13" t="s">
        <v>9</v>
      </c>
      <c r="C24" s="13" t="s">
        <v>38</v>
      </c>
      <c r="D24" s="13" t="s">
        <v>33</v>
      </c>
      <c r="E24" s="17">
        <v>9506</v>
      </c>
      <c r="F24" s="18">
        <v>87</v>
      </c>
    </row>
    <row r="25" spans="2:6" x14ac:dyDescent="0.25">
      <c r="B25" s="13" t="s">
        <v>2</v>
      </c>
      <c r="C25" s="13" t="s">
        <v>39</v>
      </c>
      <c r="D25" s="13" t="s">
        <v>20</v>
      </c>
      <c r="E25" s="17">
        <v>9443</v>
      </c>
      <c r="F25" s="18">
        <v>162</v>
      </c>
    </row>
    <row r="26" spans="2:6" x14ac:dyDescent="0.25">
      <c r="B26" s="13" t="s">
        <v>3</v>
      </c>
      <c r="C26" s="13" t="s">
        <v>36</v>
      </c>
      <c r="D26" s="13" t="s">
        <v>16</v>
      </c>
      <c r="E26" s="17">
        <v>9198</v>
      </c>
      <c r="F26" s="18">
        <v>36</v>
      </c>
    </row>
    <row r="27" spans="2:6" x14ac:dyDescent="0.25">
      <c r="B27" s="13" t="s">
        <v>9</v>
      </c>
      <c r="C27" s="13" t="s">
        <v>36</v>
      </c>
      <c r="D27" s="13" t="s">
        <v>30</v>
      </c>
      <c r="E27" s="17">
        <v>9051</v>
      </c>
      <c r="F27" s="18">
        <v>57</v>
      </c>
    </row>
    <row r="28" spans="2:6" x14ac:dyDescent="0.25">
      <c r="B28" s="13" t="s">
        <v>40</v>
      </c>
      <c r="C28" s="13" t="s">
        <v>37</v>
      </c>
      <c r="D28" s="13" t="s">
        <v>29</v>
      </c>
      <c r="E28" s="17">
        <v>9002</v>
      </c>
      <c r="F28" s="18">
        <v>72</v>
      </c>
    </row>
    <row r="29" spans="2:6" x14ac:dyDescent="0.25">
      <c r="B29" s="13" t="s">
        <v>8</v>
      </c>
      <c r="C29" s="13" t="s">
        <v>39</v>
      </c>
      <c r="D29" s="13" t="s">
        <v>31</v>
      </c>
      <c r="E29" s="17">
        <v>8890</v>
      </c>
      <c r="F29" s="18">
        <v>210</v>
      </c>
    </row>
    <row r="30" spans="2:6" x14ac:dyDescent="0.25">
      <c r="B30" s="13" t="s">
        <v>40</v>
      </c>
      <c r="C30" s="13" t="s">
        <v>35</v>
      </c>
      <c r="D30" s="13" t="s">
        <v>33</v>
      </c>
      <c r="E30" s="17">
        <v>8869</v>
      </c>
      <c r="F30" s="18">
        <v>432</v>
      </c>
    </row>
    <row r="31" spans="2:6" x14ac:dyDescent="0.25">
      <c r="B31" s="13" t="s">
        <v>7</v>
      </c>
      <c r="C31" s="13" t="s">
        <v>34</v>
      </c>
      <c r="D31" s="13" t="s">
        <v>24</v>
      </c>
      <c r="E31" s="17">
        <v>8862</v>
      </c>
      <c r="F31" s="18">
        <v>189</v>
      </c>
    </row>
    <row r="32" spans="2:6" x14ac:dyDescent="0.25">
      <c r="B32" s="13" t="s">
        <v>3</v>
      </c>
      <c r="C32" s="13" t="s">
        <v>38</v>
      </c>
      <c r="D32" s="13" t="s">
        <v>26</v>
      </c>
      <c r="E32" s="17">
        <v>8841</v>
      </c>
      <c r="F32" s="18">
        <v>303</v>
      </c>
    </row>
    <row r="33" spans="2:6" x14ac:dyDescent="0.25">
      <c r="B33" s="13" t="s">
        <v>5</v>
      </c>
      <c r="C33" s="13" t="s">
        <v>37</v>
      </c>
      <c r="D33" s="13" t="s">
        <v>25</v>
      </c>
      <c r="E33" s="17">
        <v>8813</v>
      </c>
      <c r="F33" s="18">
        <v>21</v>
      </c>
    </row>
    <row r="34" spans="2:6" x14ac:dyDescent="0.25">
      <c r="B34" s="13" t="s">
        <v>9</v>
      </c>
      <c r="C34" s="13" t="s">
        <v>34</v>
      </c>
      <c r="D34" s="13" t="s">
        <v>20</v>
      </c>
      <c r="E34" s="17">
        <v>8463</v>
      </c>
      <c r="F34" s="18">
        <v>492</v>
      </c>
    </row>
    <row r="35" spans="2:6" x14ac:dyDescent="0.25">
      <c r="B35" s="13" t="s">
        <v>7</v>
      </c>
      <c r="C35" s="13" t="s">
        <v>36</v>
      </c>
      <c r="D35" s="13" t="s">
        <v>22</v>
      </c>
      <c r="E35" s="17">
        <v>8435</v>
      </c>
      <c r="F35" s="18">
        <v>42</v>
      </c>
    </row>
    <row r="36" spans="2:6" x14ac:dyDescent="0.25">
      <c r="B36" s="13" t="s">
        <v>2</v>
      </c>
      <c r="C36" s="13" t="s">
        <v>36</v>
      </c>
      <c r="D36" s="13" t="s">
        <v>29</v>
      </c>
      <c r="E36" s="17">
        <v>8211</v>
      </c>
      <c r="F36" s="18">
        <v>75</v>
      </c>
    </row>
    <row r="37" spans="2:6" x14ac:dyDescent="0.25">
      <c r="B37" s="13" t="s">
        <v>9</v>
      </c>
      <c r="C37" s="13" t="s">
        <v>34</v>
      </c>
      <c r="D37" s="13" t="s">
        <v>23</v>
      </c>
      <c r="E37" s="17">
        <v>8155</v>
      </c>
      <c r="F37" s="18">
        <v>90</v>
      </c>
    </row>
    <row r="38" spans="2:6" x14ac:dyDescent="0.25">
      <c r="B38" s="13" t="s">
        <v>6</v>
      </c>
      <c r="C38" s="13" t="s">
        <v>34</v>
      </c>
      <c r="D38" s="13" t="s">
        <v>26</v>
      </c>
      <c r="E38" s="17">
        <v>8008</v>
      </c>
      <c r="F38" s="18">
        <v>456</v>
      </c>
    </row>
    <row r="39" spans="2:6" x14ac:dyDescent="0.25">
      <c r="B39" s="13" t="s">
        <v>41</v>
      </c>
      <c r="C39" s="13" t="s">
        <v>34</v>
      </c>
      <c r="D39" s="13" t="s">
        <v>33</v>
      </c>
      <c r="E39" s="17">
        <v>7847</v>
      </c>
      <c r="F39" s="18">
        <v>174</v>
      </c>
    </row>
    <row r="40" spans="2:6" x14ac:dyDescent="0.25">
      <c r="B40" s="13" t="s">
        <v>9</v>
      </c>
      <c r="C40" s="13" t="s">
        <v>35</v>
      </c>
      <c r="D40" s="13" t="s">
        <v>15</v>
      </c>
      <c r="E40" s="17">
        <v>7833</v>
      </c>
      <c r="F40" s="18">
        <v>243</v>
      </c>
    </row>
    <row r="41" spans="2:6" x14ac:dyDescent="0.25">
      <c r="B41" s="13" t="s">
        <v>2</v>
      </c>
      <c r="C41" s="13" t="s">
        <v>39</v>
      </c>
      <c r="D41" s="13" t="s">
        <v>27</v>
      </c>
      <c r="E41" s="17">
        <v>7812</v>
      </c>
      <c r="F41" s="18">
        <v>81</v>
      </c>
    </row>
    <row r="42" spans="2:6" x14ac:dyDescent="0.25">
      <c r="B42" s="13" t="s">
        <v>3</v>
      </c>
      <c r="C42" s="13" t="s">
        <v>34</v>
      </c>
      <c r="D42" s="13" t="s">
        <v>32</v>
      </c>
      <c r="E42" s="17">
        <v>7777</v>
      </c>
      <c r="F42" s="18">
        <v>504</v>
      </c>
    </row>
    <row r="43" spans="2:6" x14ac:dyDescent="0.25">
      <c r="B43" s="13" t="s">
        <v>7</v>
      </c>
      <c r="C43" s="13" t="s">
        <v>34</v>
      </c>
      <c r="D43" s="13" t="s">
        <v>17</v>
      </c>
      <c r="E43" s="17">
        <v>7777</v>
      </c>
      <c r="F43" s="18">
        <v>39</v>
      </c>
    </row>
    <row r="44" spans="2:6" x14ac:dyDescent="0.25">
      <c r="B44" s="13" t="s">
        <v>6</v>
      </c>
      <c r="C44" s="13" t="s">
        <v>37</v>
      </c>
      <c r="D44" s="13" t="s">
        <v>31</v>
      </c>
      <c r="E44" s="17">
        <v>7693</v>
      </c>
      <c r="F44" s="18">
        <v>87</v>
      </c>
    </row>
    <row r="45" spans="2:6" x14ac:dyDescent="0.25">
      <c r="B45" s="13" t="s">
        <v>40</v>
      </c>
      <c r="C45" s="13" t="s">
        <v>37</v>
      </c>
      <c r="D45" s="13" t="s">
        <v>19</v>
      </c>
      <c r="E45" s="17">
        <v>7693</v>
      </c>
      <c r="F45" s="18">
        <v>21</v>
      </c>
    </row>
    <row r="46" spans="2:6" x14ac:dyDescent="0.25">
      <c r="B46" s="13" t="s">
        <v>2</v>
      </c>
      <c r="C46" s="13" t="s">
        <v>39</v>
      </c>
      <c r="D46" s="13" t="s">
        <v>21</v>
      </c>
      <c r="E46" s="17">
        <v>7651</v>
      </c>
      <c r="F46" s="18">
        <v>213</v>
      </c>
    </row>
    <row r="47" spans="2:6" x14ac:dyDescent="0.25">
      <c r="B47" s="13" t="s">
        <v>2</v>
      </c>
      <c r="C47" s="13" t="s">
        <v>34</v>
      </c>
      <c r="D47" s="13" t="s">
        <v>19</v>
      </c>
      <c r="E47" s="17">
        <v>7511</v>
      </c>
      <c r="F47" s="18">
        <v>120</v>
      </c>
    </row>
    <row r="48" spans="2:6" x14ac:dyDescent="0.25">
      <c r="B48" s="13" t="s">
        <v>5</v>
      </c>
      <c r="C48" s="13" t="s">
        <v>38</v>
      </c>
      <c r="D48" s="13" t="s">
        <v>25</v>
      </c>
      <c r="E48" s="17">
        <v>7483</v>
      </c>
      <c r="F48" s="18">
        <v>45</v>
      </c>
    </row>
    <row r="49" spans="2:6" x14ac:dyDescent="0.25">
      <c r="B49" s="13" t="s">
        <v>41</v>
      </c>
      <c r="C49" s="13" t="s">
        <v>35</v>
      </c>
      <c r="D49" s="13" t="s">
        <v>28</v>
      </c>
      <c r="E49" s="17">
        <v>7455</v>
      </c>
      <c r="F49" s="18">
        <v>216</v>
      </c>
    </row>
    <row r="50" spans="2:6" x14ac:dyDescent="0.25">
      <c r="B50" s="13" t="s">
        <v>6</v>
      </c>
      <c r="C50" s="13" t="s">
        <v>38</v>
      </c>
      <c r="D50" s="13" t="s">
        <v>21</v>
      </c>
      <c r="E50" s="17">
        <v>7322</v>
      </c>
      <c r="F50" s="18">
        <v>36</v>
      </c>
    </row>
    <row r="51" spans="2:6" x14ac:dyDescent="0.25">
      <c r="B51" s="13" t="s">
        <v>3</v>
      </c>
      <c r="C51" s="13" t="s">
        <v>37</v>
      </c>
      <c r="D51" s="13" t="s">
        <v>28</v>
      </c>
      <c r="E51" s="17">
        <v>7308</v>
      </c>
      <c r="F51" s="18">
        <v>327</v>
      </c>
    </row>
    <row r="52" spans="2:6" x14ac:dyDescent="0.25">
      <c r="B52" s="13" t="s">
        <v>5</v>
      </c>
      <c r="C52" s="13" t="s">
        <v>34</v>
      </c>
      <c r="D52" s="13" t="s">
        <v>15</v>
      </c>
      <c r="E52" s="17">
        <v>7280</v>
      </c>
      <c r="F52" s="18">
        <v>201</v>
      </c>
    </row>
    <row r="53" spans="2:6" x14ac:dyDescent="0.25">
      <c r="B53" s="13" t="s">
        <v>9</v>
      </c>
      <c r="C53" s="13" t="s">
        <v>37</v>
      </c>
      <c r="D53" s="13" t="s">
        <v>20</v>
      </c>
      <c r="E53" s="17">
        <v>7273</v>
      </c>
      <c r="F53" s="18">
        <v>96</v>
      </c>
    </row>
    <row r="54" spans="2:6" x14ac:dyDescent="0.25">
      <c r="B54" s="13" t="s">
        <v>3</v>
      </c>
      <c r="C54" s="13" t="s">
        <v>34</v>
      </c>
      <c r="D54" s="13" t="s">
        <v>14</v>
      </c>
      <c r="E54" s="17">
        <v>7259</v>
      </c>
      <c r="F54" s="18">
        <v>276</v>
      </c>
    </row>
    <row r="55" spans="2:6" x14ac:dyDescent="0.25">
      <c r="B55" s="13" t="s">
        <v>5</v>
      </c>
      <c r="C55" s="13" t="s">
        <v>38</v>
      </c>
      <c r="D55" s="13" t="s">
        <v>13</v>
      </c>
      <c r="E55" s="17">
        <v>7189</v>
      </c>
      <c r="F55" s="18">
        <v>54</v>
      </c>
    </row>
    <row r="56" spans="2:6" x14ac:dyDescent="0.25">
      <c r="B56" s="13" t="s">
        <v>8</v>
      </c>
      <c r="C56" s="13" t="s">
        <v>39</v>
      </c>
      <c r="D56" s="13" t="s">
        <v>30</v>
      </c>
      <c r="E56" s="17">
        <v>7021</v>
      </c>
      <c r="F56" s="18">
        <v>183</v>
      </c>
    </row>
    <row r="57" spans="2:6" x14ac:dyDescent="0.25">
      <c r="B57" s="13" t="s">
        <v>5</v>
      </c>
      <c r="C57" s="13" t="s">
        <v>34</v>
      </c>
      <c r="D57" s="13" t="s">
        <v>27</v>
      </c>
      <c r="E57" s="17">
        <v>6986</v>
      </c>
      <c r="F57" s="18">
        <v>21</v>
      </c>
    </row>
    <row r="58" spans="2:6" x14ac:dyDescent="0.25">
      <c r="B58" s="13" t="s">
        <v>5</v>
      </c>
      <c r="C58" s="13" t="s">
        <v>39</v>
      </c>
      <c r="D58" s="13" t="s">
        <v>22</v>
      </c>
      <c r="E58" s="17">
        <v>6909</v>
      </c>
      <c r="F58" s="18">
        <v>81</v>
      </c>
    </row>
    <row r="59" spans="2:6" x14ac:dyDescent="0.25">
      <c r="B59" s="13" t="s">
        <v>10</v>
      </c>
      <c r="C59" s="13" t="s">
        <v>38</v>
      </c>
      <c r="D59" s="13" t="s">
        <v>4</v>
      </c>
      <c r="E59" s="17">
        <v>6860</v>
      </c>
      <c r="F59" s="18">
        <v>126</v>
      </c>
    </row>
    <row r="60" spans="2:6" x14ac:dyDescent="0.25">
      <c r="B60" s="13" t="s">
        <v>40</v>
      </c>
      <c r="C60" s="13" t="s">
        <v>35</v>
      </c>
      <c r="D60" s="13" t="s">
        <v>22</v>
      </c>
      <c r="E60" s="17">
        <v>6853</v>
      </c>
      <c r="F60" s="18">
        <v>372</v>
      </c>
    </row>
    <row r="61" spans="2:6" x14ac:dyDescent="0.25">
      <c r="B61" s="13" t="s">
        <v>9</v>
      </c>
      <c r="C61" s="13" t="s">
        <v>34</v>
      </c>
      <c r="D61" s="13" t="s">
        <v>21</v>
      </c>
      <c r="E61" s="17">
        <v>6832</v>
      </c>
      <c r="F61" s="18">
        <v>27</v>
      </c>
    </row>
    <row r="62" spans="2:6" x14ac:dyDescent="0.25">
      <c r="B62" s="13" t="s">
        <v>6</v>
      </c>
      <c r="C62" s="13" t="s">
        <v>37</v>
      </c>
      <c r="D62" s="13" t="s">
        <v>26</v>
      </c>
      <c r="E62" s="17">
        <v>6818</v>
      </c>
      <c r="F62" s="18">
        <v>6</v>
      </c>
    </row>
    <row r="63" spans="2:6" x14ac:dyDescent="0.25">
      <c r="B63" s="13" t="s">
        <v>7</v>
      </c>
      <c r="C63" s="13" t="s">
        <v>35</v>
      </c>
      <c r="D63" s="13" t="s">
        <v>30</v>
      </c>
      <c r="E63" s="17">
        <v>6755</v>
      </c>
      <c r="F63" s="18">
        <v>252</v>
      </c>
    </row>
    <row r="64" spans="2:6" x14ac:dyDescent="0.25">
      <c r="B64" s="13" t="s">
        <v>40</v>
      </c>
      <c r="C64" s="13" t="s">
        <v>34</v>
      </c>
      <c r="D64" s="13" t="s">
        <v>26</v>
      </c>
      <c r="E64" s="17">
        <v>6748</v>
      </c>
      <c r="F64" s="18">
        <v>48</v>
      </c>
    </row>
    <row r="65" spans="2:6" x14ac:dyDescent="0.25">
      <c r="B65" s="13" t="s">
        <v>6</v>
      </c>
      <c r="C65" s="13" t="s">
        <v>34</v>
      </c>
      <c r="D65" s="13" t="s">
        <v>32</v>
      </c>
      <c r="E65" s="17">
        <v>6734</v>
      </c>
      <c r="F65" s="18">
        <v>123</v>
      </c>
    </row>
    <row r="66" spans="2:6" x14ac:dyDescent="0.25">
      <c r="B66" s="13" t="s">
        <v>8</v>
      </c>
      <c r="C66" s="13" t="s">
        <v>35</v>
      </c>
      <c r="D66" s="13" t="s">
        <v>32</v>
      </c>
      <c r="E66" s="17">
        <v>6706</v>
      </c>
      <c r="F66" s="18">
        <v>459</v>
      </c>
    </row>
    <row r="67" spans="2:6" x14ac:dyDescent="0.25">
      <c r="B67" s="13" t="s">
        <v>10</v>
      </c>
      <c r="C67" s="13" t="s">
        <v>36</v>
      </c>
      <c r="D67" s="13" t="s">
        <v>32</v>
      </c>
      <c r="E67" s="17">
        <v>6657</v>
      </c>
      <c r="F67" s="18">
        <v>303</v>
      </c>
    </row>
    <row r="68" spans="2:6" x14ac:dyDescent="0.25">
      <c r="B68" s="13" t="s">
        <v>3</v>
      </c>
      <c r="C68" s="13" t="s">
        <v>35</v>
      </c>
      <c r="D68" s="13" t="s">
        <v>15</v>
      </c>
      <c r="E68" s="17">
        <v>6657</v>
      </c>
      <c r="F68" s="18">
        <v>276</v>
      </c>
    </row>
    <row r="69" spans="2:6" x14ac:dyDescent="0.25">
      <c r="B69" s="13" t="s">
        <v>7</v>
      </c>
      <c r="C69" s="13" t="s">
        <v>37</v>
      </c>
      <c r="D69" s="13" t="s">
        <v>14</v>
      </c>
      <c r="E69" s="17">
        <v>6608</v>
      </c>
      <c r="F69" s="18">
        <v>225</v>
      </c>
    </row>
    <row r="70" spans="2:6" x14ac:dyDescent="0.25">
      <c r="B70" s="13" t="s">
        <v>2</v>
      </c>
      <c r="C70" s="13" t="s">
        <v>38</v>
      </c>
      <c r="D70" s="13" t="s">
        <v>28</v>
      </c>
      <c r="E70" s="17">
        <v>6580</v>
      </c>
      <c r="F70" s="18">
        <v>183</v>
      </c>
    </row>
    <row r="71" spans="2:6" x14ac:dyDescent="0.25">
      <c r="B71" s="13" t="s">
        <v>7</v>
      </c>
      <c r="C71" s="13" t="s">
        <v>37</v>
      </c>
      <c r="D71" s="13" t="s">
        <v>30</v>
      </c>
      <c r="E71" s="17">
        <v>6454</v>
      </c>
      <c r="F71" s="18">
        <v>54</v>
      </c>
    </row>
    <row r="72" spans="2:6" x14ac:dyDescent="0.25">
      <c r="B72" s="13" t="s">
        <v>8</v>
      </c>
      <c r="C72" s="13" t="s">
        <v>38</v>
      </c>
      <c r="D72" s="13" t="s">
        <v>21</v>
      </c>
      <c r="E72" s="17">
        <v>6433</v>
      </c>
      <c r="F72" s="18">
        <v>78</v>
      </c>
    </row>
    <row r="73" spans="2:6" x14ac:dyDescent="0.25">
      <c r="B73" s="13" t="s">
        <v>41</v>
      </c>
      <c r="C73" s="13" t="s">
        <v>37</v>
      </c>
      <c r="D73" s="13" t="s">
        <v>24</v>
      </c>
      <c r="E73" s="17">
        <v>6398</v>
      </c>
      <c r="F73" s="18">
        <v>102</v>
      </c>
    </row>
    <row r="74" spans="2:6" x14ac:dyDescent="0.25">
      <c r="B74" s="13" t="s">
        <v>7</v>
      </c>
      <c r="C74" s="13" t="s">
        <v>37</v>
      </c>
      <c r="D74" s="13" t="s">
        <v>33</v>
      </c>
      <c r="E74" s="17">
        <v>6391</v>
      </c>
      <c r="F74" s="18">
        <v>48</v>
      </c>
    </row>
    <row r="75" spans="2:6" x14ac:dyDescent="0.25">
      <c r="B75" s="13" t="s">
        <v>40</v>
      </c>
      <c r="C75" s="13" t="s">
        <v>39</v>
      </c>
      <c r="D75" s="13" t="s">
        <v>27</v>
      </c>
      <c r="E75" s="17">
        <v>6370</v>
      </c>
      <c r="F75" s="18">
        <v>30</v>
      </c>
    </row>
    <row r="76" spans="2:6" x14ac:dyDescent="0.25">
      <c r="B76" s="13" t="s">
        <v>5</v>
      </c>
      <c r="C76" s="13" t="s">
        <v>36</v>
      </c>
      <c r="D76" s="13" t="s">
        <v>23</v>
      </c>
      <c r="E76" s="17">
        <v>6314</v>
      </c>
      <c r="F76" s="18">
        <v>15</v>
      </c>
    </row>
    <row r="77" spans="2:6" x14ac:dyDescent="0.25">
      <c r="B77" s="13" t="s">
        <v>3</v>
      </c>
      <c r="C77" s="13" t="s">
        <v>34</v>
      </c>
      <c r="D77" s="13" t="s">
        <v>25</v>
      </c>
      <c r="E77" s="17">
        <v>6300</v>
      </c>
      <c r="F77" s="18">
        <v>42</v>
      </c>
    </row>
    <row r="78" spans="2:6" x14ac:dyDescent="0.25">
      <c r="B78" s="13" t="s">
        <v>5</v>
      </c>
      <c r="C78" s="13" t="s">
        <v>34</v>
      </c>
      <c r="D78" s="13" t="s">
        <v>22</v>
      </c>
      <c r="E78" s="17">
        <v>6279</v>
      </c>
      <c r="F78" s="18">
        <v>237</v>
      </c>
    </row>
    <row r="79" spans="2:6" x14ac:dyDescent="0.25">
      <c r="B79" s="13" t="s">
        <v>8</v>
      </c>
      <c r="C79" s="13" t="s">
        <v>37</v>
      </c>
      <c r="D79" s="13" t="s">
        <v>26</v>
      </c>
      <c r="E79" s="17">
        <v>6279</v>
      </c>
      <c r="F79" s="18">
        <v>45</v>
      </c>
    </row>
    <row r="80" spans="2:6" x14ac:dyDescent="0.25">
      <c r="B80" s="13" t="s">
        <v>5</v>
      </c>
      <c r="C80" s="13" t="s">
        <v>36</v>
      </c>
      <c r="D80" s="13" t="s">
        <v>13</v>
      </c>
      <c r="E80" s="17">
        <v>6146</v>
      </c>
      <c r="F80" s="18">
        <v>63</v>
      </c>
    </row>
    <row r="81" spans="2:6" x14ac:dyDescent="0.25">
      <c r="B81" s="13" t="s">
        <v>40</v>
      </c>
      <c r="C81" s="13" t="s">
        <v>37</v>
      </c>
      <c r="D81" s="13" t="s">
        <v>27</v>
      </c>
      <c r="E81" s="17">
        <v>6132</v>
      </c>
      <c r="F81" s="18">
        <v>93</v>
      </c>
    </row>
    <row r="82" spans="2:6" x14ac:dyDescent="0.25">
      <c r="B82" s="13" t="s">
        <v>40</v>
      </c>
      <c r="C82" s="13" t="s">
        <v>38</v>
      </c>
      <c r="D82" s="13" t="s">
        <v>4</v>
      </c>
      <c r="E82" s="17">
        <v>6125</v>
      </c>
      <c r="F82" s="18">
        <v>102</v>
      </c>
    </row>
    <row r="83" spans="2:6" x14ac:dyDescent="0.25">
      <c r="B83" s="13" t="s">
        <v>41</v>
      </c>
      <c r="C83" s="13" t="s">
        <v>36</v>
      </c>
      <c r="D83" s="13" t="s">
        <v>30</v>
      </c>
      <c r="E83" s="17">
        <v>6118</v>
      </c>
      <c r="F83" s="18">
        <v>174</v>
      </c>
    </row>
    <row r="84" spans="2:6" x14ac:dyDescent="0.25">
      <c r="B84" s="13" t="s">
        <v>6</v>
      </c>
      <c r="C84" s="13" t="s">
        <v>36</v>
      </c>
      <c r="D84" s="13" t="s">
        <v>32</v>
      </c>
      <c r="E84" s="17">
        <v>6118</v>
      </c>
      <c r="F84" s="18">
        <v>9</v>
      </c>
    </row>
    <row r="85" spans="2:6" x14ac:dyDescent="0.25">
      <c r="B85" s="13" t="s">
        <v>5</v>
      </c>
      <c r="C85" s="13" t="s">
        <v>36</v>
      </c>
      <c r="D85" s="13" t="s">
        <v>18</v>
      </c>
      <c r="E85" s="17">
        <v>6111</v>
      </c>
      <c r="F85" s="18">
        <v>3</v>
      </c>
    </row>
    <row r="86" spans="2:6" x14ac:dyDescent="0.25">
      <c r="B86" s="13" t="s">
        <v>6</v>
      </c>
      <c r="C86" s="13" t="s">
        <v>39</v>
      </c>
      <c r="D86" s="13" t="s">
        <v>17</v>
      </c>
      <c r="E86" s="17">
        <v>6048</v>
      </c>
      <c r="F86" s="18">
        <v>27</v>
      </c>
    </row>
    <row r="87" spans="2:6" x14ac:dyDescent="0.25">
      <c r="B87" s="13" t="s">
        <v>2</v>
      </c>
      <c r="C87" s="13" t="s">
        <v>39</v>
      </c>
      <c r="D87" s="13" t="s">
        <v>28</v>
      </c>
      <c r="E87" s="17">
        <v>6027</v>
      </c>
      <c r="F87" s="18">
        <v>144</v>
      </c>
    </row>
    <row r="88" spans="2:6" x14ac:dyDescent="0.25">
      <c r="B88" s="13" t="s">
        <v>41</v>
      </c>
      <c r="C88" s="13" t="s">
        <v>38</v>
      </c>
      <c r="D88" s="13" t="s">
        <v>22</v>
      </c>
      <c r="E88" s="17">
        <v>5915</v>
      </c>
      <c r="F88" s="18">
        <v>3</v>
      </c>
    </row>
    <row r="89" spans="2:6" x14ac:dyDescent="0.25">
      <c r="B89" s="13" t="s">
        <v>40</v>
      </c>
      <c r="C89" s="13" t="s">
        <v>39</v>
      </c>
      <c r="D89" s="13" t="s">
        <v>22</v>
      </c>
      <c r="E89" s="17">
        <v>5817</v>
      </c>
      <c r="F89" s="18">
        <v>12</v>
      </c>
    </row>
    <row r="90" spans="2:6" x14ac:dyDescent="0.25">
      <c r="B90" s="13" t="s">
        <v>40</v>
      </c>
      <c r="C90" s="13" t="s">
        <v>39</v>
      </c>
      <c r="D90" s="13" t="s">
        <v>15</v>
      </c>
      <c r="E90" s="17">
        <v>5775</v>
      </c>
      <c r="F90" s="18">
        <v>42</v>
      </c>
    </row>
    <row r="91" spans="2:6" x14ac:dyDescent="0.25">
      <c r="B91" s="13" t="s">
        <v>7</v>
      </c>
      <c r="C91" s="13" t="s">
        <v>38</v>
      </c>
      <c r="D91" s="13" t="s">
        <v>28</v>
      </c>
      <c r="E91" s="17">
        <v>5677</v>
      </c>
      <c r="F91" s="18">
        <v>258</v>
      </c>
    </row>
    <row r="92" spans="2:6" x14ac:dyDescent="0.25">
      <c r="B92" s="13" t="s">
        <v>40</v>
      </c>
      <c r="C92" s="13" t="s">
        <v>38</v>
      </c>
      <c r="D92" s="13" t="s">
        <v>13</v>
      </c>
      <c r="E92" s="17">
        <v>5670</v>
      </c>
      <c r="F92" s="18">
        <v>297</v>
      </c>
    </row>
    <row r="93" spans="2:6" x14ac:dyDescent="0.25">
      <c r="B93" s="13" t="s">
        <v>10</v>
      </c>
      <c r="C93" s="13" t="s">
        <v>38</v>
      </c>
      <c r="D93" s="13" t="s">
        <v>14</v>
      </c>
      <c r="E93" s="17">
        <v>5586</v>
      </c>
      <c r="F93" s="18">
        <v>525</v>
      </c>
    </row>
    <row r="94" spans="2:6" x14ac:dyDescent="0.25">
      <c r="B94" s="13" t="s">
        <v>7</v>
      </c>
      <c r="C94" s="13" t="s">
        <v>36</v>
      </c>
      <c r="D94" s="13" t="s">
        <v>29</v>
      </c>
      <c r="E94" s="17">
        <v>5551</v>
      </c>
      <c r="F94" s="18">
        <v>252</v>
      </c>
    </row>
    <row r="95" spans="2:6" x14ac:dyDescent="0.25">
      <c r="B95" s="13" t="s">
        <v>5</v>
      </c>
      <c r="C95" s="13" t="s">
        <v>38</v>
      </c>
      <c r="D95" s="13" t="s">
        <v>19</v>
      </c>
      <c r="E95" s="17">
        <v>5474</v>
      </c>
      <c r="F95" s="18">
        <v>168</v>
      </c>
    </row>
    <row r="96" spans="2:6" x14ac:dyDescent="0.25">
      <c r="B96" s="13" t="s">
        <v>40</v>
      </c>
      <c r="C96" s="13" t="s">
        <v>36</v>
      </c>
      <c r="D96" s="13" t="s">
        <v>25</v>
      </c>
      <c r="E96" s="17">
        <v>5439</v>
      </c>
      <c r="F96" s="18">
        <v>30</v>
      </c>
    </row>
    <row r="97" spans="2:6" x14ac:dyDescent="0.25">
      <c r="B97" s="13" t="s">
        <v>10</v>
      </c>
      <c r="C97" s="13" t="s">
        <v>34</v>
      </c>
      <c r="D97" s="13" t="s">
        <v>19</v>
      </c>
      <c r="E97" s="17">
        <v>5355</v>
      </c>
      <c r="F97" s="18">
        <v>204</v>
      </c>
    </row>
    <row r="98" spans="2:6" x14ac:dyDescent="0.25">
      <c r="B98" s="13" t="s">
        <v>7</v>
      </c>
      <c r="C98" s="13" t="s">
        <v>37</v>
      </c>
      <c r="D98" s="13" t="s">
        <v>26</v>
      </c>
      <c r="E98" s="17">
        <v>5306</v>
      </c>
      <c r="F98" s="18">
        <v>0</v>
      </c>
    </row>
    <row r="99" spans="2:6" x14ac:dyDescent="0.25">
      <c r="B99" s="13" t="s">
        <v>5</v>
      </c>
      <c r="C99" s="13" t="s">
        <v>39</v>
      </c>
      <c r="D99" s="13" t="s">
        <v>26</v>
      </c>
      <c r="E99" s="17">
        <v>5236</v>
      </c>
      <c r="F99" s="18">
        <v>51</v>
      </c>
    </row>
    <row r="100" spans="2:6" x14ac:dyDescent="0.25">
      <c r="B100" s="13" t="s">
        <v>7</v>
      </c>
      <c r="C100" s="13" t="s">
        <v>35</v>
      </c>
      <c r="D100" s="13" t="s">
        <v>28</v>
      </c>
      <c r="E100" s="17">
        <v>5194</v>
      </c>
      <c r="F100" s="18">
        <v>288</v>
      </c>
    </row>
    <row r="101" spans="2:6" x14ac:dyDescent="0.25">
      <c r="B101" s="13" t="s">
        <v>5</v>
      </c>
      <c r="C101" s="13" t="s">
        <v>38</v>
      </c>
      <c r="D101" s="13" t="s">
        <v>32</v>
      </c>
      <c r="E101" s="17">
        <v>5075</v>
      </c>
      <c r="F101" s="18">
        <v>21</v>
      </c>
    </row>
    <row r="102" spans="2:6" x14ac:dyDescent="0.25">
      <c r="B102" s="13" t="s">
        <v>40</v>
      </c>
      <c r="C102" s="13" t="s">
        <v>34</v>
      </c>
      <c r="D102" s="13" t="s">
        <v>17</v>
      </c>
      <c r="E102" s="17">
        <v>5019</v>
      </c>
      <c r="F102" s="18">
        <v>156</v>
      </c>
    </row>
    <row r="103" spans="2:6" x14ac:dyDescent="0.25">
      <c r="B103" s="13" t="s">
        <v>8</v>
      </c>
      <c r="C103" s="13" t="s">
        <v>36</v>
      </c>
      <c r="D103" s="13" t="s">
        <v>23</v>
      </c>
      <c r="E103" s="17">
        <v>5019</v>
      </c>
      <c r="F103" s="18">
        <v>150</v>
      </c>
    </row>
    <row r="104" spans="2:6" x14ac:dyDescent="0.25">
      <c r="B104" s="13" t="s">
        <v>8</v>
      </c>
      <c r="C104" s="13" t="s">
        <v>35</v>
      </c>
      <c r="D104" s="13" t="s">
        <v>22</v>
      </c>
      <c r="E104" s="17">
        <v>5012</v>
      </c>
      <c r="F104" s="18">
        <v>210</v>
      </c>
    </row>
    <row r="105" spans="2:6" x14ac:dyDescent="0.25">
      <c r="B105" s="13" t="s">
        <v>5</v>
      </c>
      <c r="C105" s="13" t="s">
        <v>37</v>
      </c>
      <c r="D105" s="13" t="s">
        <v>14</v>
      </c>
      <c r="E105" s="17">
        <v>4991</v>
      </c>
      <c r="F105" s="18">
        <v>12</v>
      </c>
    </row>
    <row r="106" spans="2:6" x14ac:dyDescent="0.25">
      <c r="B106" s="13" t="s">
        <v>10</v>
      </c>
      <c r="C106" s="13" t="s">
        <v>34</v>
      </c>
      <c r="D106" s="13" t="s">
        <v>26</v>
      </c>
      <c r="E106" s="17">
        <v>4991</v>
      </c>
      <c r="F106" s="18">
        <v>9</v>
      </c>
    </row>
    <row r="107" spans="2:6" x14ac:dyDescent="0.25">
      <c r="B107" s="13" t="s">
        <v>6</v>
      </c>
      <c r="C107" s="13" t="s">
        <v>36</v>
      </c>
      <c r="D107" s="13" t="s">
        <v>17</v>
      </c>
      <c r="E107" s="17">
        <v>4970</v>
      </c>
      <c r="F107" s="18">
        <v>156</v>
      </c>
    </row>
    <row r="108" spans="2:6" x14ac:dyDescent="0.25">
      <c r="B108" s="13" t="s">
        <v>3</v>
      </c>
      <c r="C108" s="13" t="s">
        <v>39</v>
      </c>
      <c r="D108" s="13" t="s">
        <v>26</v>
      </c>
      <c r="E108" s="17">
        <v>4956</v>
      </c>
      <c r="F108" s="18">
        <v>171</v>
      </c>
    </row>
    <row r="109" spans="2:6" x14ac:dyDescent="0.25">
      <c r="B109" s="13" t="s">
        <v>6</v>
      </c>
      <c r="C109" s="13" t="s">
        <v>37</v>
      </c>
      <c r="D109" s="13" t="s">
        <v>23</v>
      </c>
      <c r="E109" s="17">
        <v>4949</v>
      </c>
      <c r="F109" s="18">
        <v>189</v>
      </c>
    </row>
    <row r="110" spans="2:6" x14ac:dyDescent="0.25">
      <c r="B110" s="13" t="s">
        <v>41</v>
      </c>
      <c r="C110" s="13" t="s">
        <v>34</v>
      </c>
      <c r="D110" s="13" t="s">
        <v>23</v>
      </c>
      <c r="E110" s="17">
        <v>4935</v>
      </c>
      <c r="F110" s="18">
        <v>126</v>
      </c>
    </row>
    <row r="111" spans="2:6" x14ac:dyDescent="0.25">
      <c r="B111" s="13" t="s">
        <v>10</v>
      </c>
      <c r="C111" s="13" t="s">
        <v>39</v>
      </c>
      <c r="D111" s="13" t="s">
        <v>21</v>
      </c>
      <c r="E111" s="17">
        <v>4858</v>
      </c>
      <c r="F111" s="18">
        <v>279</v>
      </c>
    </row>
    <row r="112" spans="2:6" x14ac:dyDescent="0.25">
      <c r="B112" s="13" t="s">
        <v>2</v>
      </c>
      <c r="C112" s="13" t="s">
        <v>39</v>
      </c>
      <c r="D112" s="13" t="s">
        <v>15</v>
      </c>
      <c r="E112" s="17">
        <v>4802</v>
      </c>
      <c r="F112" s="18">
        <v>36</v>
      </c>
    </row>
    <row r="113" spans="2:6" x14ac:dyDescent="0.25">
      <c r="B113" s="13" t="s">
        <v>6</v>
      </c>
      <c r="C113" s="13" t="s">
        <v>35</v>
      </c>
      <c r="D113" s="13" t="s">
        <v>30</v>
      </c>
      <c r="E113" s="17">
        <v>4781</v>
      </c>
      <c r="F113" s="18">
        <v>123</v>
      </c>
    </row>
    <row r="114" spans="2:6" x14ac:dyDescent="0.25">
      <c r="B114" s="13" t="s">
        <v>41</v>
      </c>
      <c r="C114" s="13" t="s">
        <v>35</v>
      </c>
      <c r="D114" s="13" t="s">
        <v>13</v>
      </c>
      <c r="E114" s="17">
        <v>4760</v>
      </c>
      <c r="F114" s="18">
        <v>69</v>
      </c>
    </row>
    <row r="115" spans="2:6" x14ac:dyDescent="0.25">
      <c r="B115" s="13" t="s">
        <v>8</v>
      </c>
      <c r="C115" s="13" t="s">
        <v>35</v>
      </c>
      <c r="D115" s="13" t="s">
        <v>27</v>
      </c>
      <c r="E115" s="17">
        <v>4753</v>
      </c>
      <c r="F115" s="18">
        <v>300</v>
      </c>
    </row>
    <row r="116" spans="2:6" x14ac:dyDescent="0.25">
      <c r="B116" s="13" t="s">
        <v>5</v>
      </c>
      <c r="C116" s="13" t="s">
        <v>35</v>
      </c>
      <c r="D116" s="13" t="s">
        <v>31</v>
      </c>
      <c r="E116" s="17">
        <v>4753</v>
      </c>
      <c r="F116" s="18">
        <v>246</v>
      </c>
    </row>
    <row r="117" spans="2:6" x14ac:dyDescent="0.25">
      <c r="B117" s="13" t="s">
        <v>40</v>
      </c>
      <c r="C117" s="13" t="s">
        <v>35</v>
      </c>
      <c r="D117" s="13" t="s">
        <v>16</v>
      </c>
      <c r="E117" s="17">
        <v>4725</v>
      </c>
      <c r="F117" s="18">
        <v>174</v>
      </c>
    </row>
    <row r="118" spans="2:6" x14ac:dyDescent="0.25">
      <c r="B118" s="13" t="s">
        <v>10</v>
      </c>
      <c r="C118" s="13" t="s">
        <v>37</v>
      </c>
      <c r="D118" s="13" t="s">
        <v>23</v>
      </c>
      <c r="E118" s="17">
        <v>4683</v>
      </c>
      <c r="F118" s="18">
        <v>30</v>
      </c>
    </row>
    <row r="119" spans="2:6" x14ac:dyDescent="0.25">
      <c r="B119" s="13" t="s">
        <v>7</v>
      </c>
      <c r="C119" s="13" t="s">
        <v>35</v>
      </c>
      <c r="D119" s="13" t="s">
        <v>14</v>
      </c>
      <c r="E119" s="17">
        <v>4606</v>
      </c>
      <c r="F119" s="18">
        <v>63</v>
      </c>
    </row>
    <row r="120" spans="2:6" x14ac:dyDescent="0.25">
      <c r="B120" s="13" t="s">
        <v>3</v>
      </c>
      <c r="C120" s="13" t="s">
        <v>37</v>
      </c>
      <c r="D120" s="13" t="s">
        <v>29</v>
      </c>
      <c r="E120" s="17">
        <v>4592</v>
      </c>
      <c r="F120" s="18">
        <v>324</v>
      </c>
    </row>
    <row r="121" spans="2:6" x14ac:dyDescent="0.25">
      <c r="B121" s="13" t="s">
        <v>7</v>
      </c>
      <c r="C121" s="13" t="s">
        <v>35</v>
      </c>
      <c r="D121" s="13" t="s">
        <v>19</v>
      </c>
      <c r="E121" s="17">
        <v>4585</v>
      </c>
      <c r="F121" s="18">
        <v>240</v>
      </c>
    </row>
    <row r="122" spans="2:6" x14ac:dyDescent="0.25">
      <c r="B122" s="13" t="s">
        <v>7</v>
      </c>
      <c r="C122" s="13" t="s">
        <v>37</v>
      </c>
      <c r="D122" s="13" t="s">
        <v>16</v>
      </c>
      <c r="E122" s="17">
        <v>4487</v>
      </c>
      <c r="F122" s="18">
        <v>333</v>
      </c>
    </row>
    <row r="123" spans="2:6" x14ac:dyDescent="0.25">
      <c r="B123" s="13" t="s">
        <v>7</v>
      </c>
      <c r="C123" s="13" t="s">
        <v>37</v>
      </c>
      <c r="D123" s="13" t="s">
        <v>17</v>
      </c>
      <c r="E123" s="17">
        <v>4487</v>
      </c>
      <c r="F123" s="18">
        <v>111</v>
      </c>
    </row>
    <row r="124" spans="2:6" x14ac:dyDescent="0.25">
      <c r="B124" s="13" t="s">
        <v>5</v>
      </c>
      <c r="C124" s="13" t="s">
        <v>35</v>
      </c>
      <c r="D124" s="13" t="s">
        <v>29</v>
      </c>
      <c r="E124" s="17">
        <v>4480</v>
      </c>
      <c r="F124" s="18">
        <v>357</v>
      </c>
    </row>
    <row r="125" spans="2:6" x14ac:dyDescent="0.25">
      <c r="B125" s="13" t="s">
        <v>7</v>
      </c>
      <c r="C125" s="13" t="s">
        <v>39</v>
      </c>
      <c r="D125" s="13" t="s">
        <v>17</v>
      </c>
      <c r="E125" s="17">
        <v>4438</v>
      </c>
      <c r="F125" s="18">
        <v>246</v>
      </c>
    </row>
    <row r="126" spans="2:6" x14ac:dyDescent="0.25">
      <c r="B126" s="13" t="s">
        <v>40</v>
      </c>
      <c r="C126" s="13" t="s">
        <v>36</v>
      </c>
      <c r="D126" s="13" t="s">
        <v>13</v>
      </c>
      <c r="E126" s="17">
        <v>4424</v>
      </c>
      <c r="F126" s="18">
        <v>201</v>
      </c>
    </row>
    <row r="127" spans="2:6" x14ac:dyDescent="0.25">
      <c r="B127" s="13" t="s">
        <v>2</v>
      </c>
      <c r="C127" s="13" t="s">
        <v>38</v>
      </c>
      <c r="D127" s="13" t="s">
        <v>23</v>
      </c>
      <c r="E127" s="17">
        <v>4417</v>
      </c>
      <c r="F127" s="18">
        <v>153</v>
      </c>
    </row>
    <row r="128" spans="2:6" x14ac:dyDescent="0.25">
      <c r="B128" s="13" t="s">
        <v>2</v>
      </c>
      <c r="C128" s="13" t="s">
        <v>38</v>
      </c>
      <c r="D128" s="13" t="s">
        <v>31</v>
      </c>
      <c r="E128" s="17">
        <v>4326</v>
      </c>
      <c r="F128" s="18">
        <v>348</v>
      </c>
    </row>
    <row r="129" spans="2:6" x14ac:dyDescent="0.25">
      <c r="B129" s="13" t="s">
        <v>6</v>
      </c>
      <c r="C129" s="13" t="s">
        <v>36</v>
      </c>
      <c r="D129" s="13" t="s">
        <v>13</v>
      </c>
      <c r="E129" s="17">
        <v>4319</v>
      </c>
      <c r="F129" s="18">
        <v>30</v>
      </c>
    </row>
    <row r="130" spans="2:6" x14ac:dyDescent="0.25">
      <c r="B130" s="13" t="s">
        <v>9</v>
      </c>
      <c r="C130" s="13" t="s">
        <v>37</v>
      </c>
      <c r="D130" s="13" t="s">
        <v>25</v>
      </c>
      <c r="E130" s="17">
        <v>4305</v>
      </c>
      <c r="F130" s="18">
        <v>156</v>
      </c>
    </row>
    <row r="131" spans="2:6" x14ac:dyDescent="0.25">
      <c r="B131" s="13" t="s">
        <v>6</v>
      </c>
      <c r="C131" s="13" t="s">
        <v>34</v>
      </c>
      <c r="D131" s="13" t="s">
        <v>27</v>
      </c>
      <c r="E131" s="17">
        <v>4242</v>
      </c>
      <c r="F131" s="18">
        <v>207</v>
      </c>
    </row>
    <row r="132" spans="2:6" x14ac:dyDescent="0.25">
      <c r="B132" s="13" t="s">
        <v>9</v>
      </c>
      <c r="C132" s="13" t="s">
        <v>38</v>
      </c>
      <c r="D132" s="13" t="s">
        <v>24</v>
      </c>
      <c r="E132" s="17">
        <v>4137</v>
      </c>
      <c r="F132" s="18">
        <v>60</v>
      </c>
    </row>
    <row r="133" spans="2:6" x14ac:dyDescent="0.25">
      <c r="B133" s="13" t="s">
        <v>10</v>
      </c>
      <c r="C133" s="13" t="s">
        <v>34</v>
      </c>
      <c r="D133" s="13" t="s">
        <v>22</v>
      </c>
      <c r="E133" s="17">
        <v>4053</v>
      </c>
      <c r="F133" s="18">
        <v>24</v>
      </c>
    </row>
    <row r="134" spans="2:6" x14ac:dyDescent="0.25">
      <c r="B134" s="13" t="s">
        <v>5</v>
      </c>
      <c r="C134" s="13" t="s">
        <v>39</v>
      </c>
      <c r="D134" s="13" t="s">
        <v>24</v>
      </c>
      <c r="E134" s="17">
        <v>4018</v>
      </c>
      <c r="F134" s="18">
        <v>171</v>
      </c>
    </row>
    <row r="135" spans="2:6" x14ac:dyDescent="0.25">
      <c r="B135" s="13" t="s">
        <v>40</v>
      </c>
      <c r="C135" s="13" t="s">
        <v>34</v>
      </c>
      <c r="D135" s="13" t="s">
        <v>19</v>
      </c>
      <c r="E135" s="17">
        <v>4018</v>
      </c>
      <c r="F135" s="18">
        <v>162</v>
      </c>
    </row>
    <row r="136" spans="2:6" x14ac:dyDescent="0.25">
      <c r="B136" s="13" t="s">
        <v>2</v>
      </c>
      <c r="C136" s="13" t="s">
        <v>39</v>
      </c>
      <c r="D136" s="13" t="s">
        <v>33</v>
      </c>
      <c r="E136" s="17">
        <v>4018</v>
      </c>
      <c r="F136" s="18">
        <v>126</v>
      </c>
    </row>
    <row r="137" spans="2:6" x14ac:dyDescent="0.25">
      <c r="B137" s="13" t="s">
        <v>3</v>
      </c>
      <c r="C137" s="13" t="s">
        <v>37</v>
      </c>
      <c r="D137" s="13" t="s">
        <v>17</v>
      </c>
      <c r="E137" s="17">
        <v>3983</v>
      </c>
      <c r="F137" s="18">
        <v>144</v>
      </c>
    </row>
    <row r="138" spans="2:6" x14ac:dyDescent="0.25">
      <c r="B138" s="13" t="s">
        <v>41</v>
      </c>
      <c r="C138" s="13" t="s">
        <v>39</v>
      </c>
      <c r="D138" s="13" t="s">
        <v>14</v>
      </c>
      <c r="E138" s="17">
        <v>3976</v>
      </c>
      <c r="F138" s="18">
        <v>72</v>
      </c>
    </row>
    <row r="139" spans="2:6" x14ac:dyDescent="0.25">
      <c r="B139" s="13" t="s">
        <v>9</v>
      </c>
      <c r="C139" s="13" t="s">
        <v>39</v>
      </c>
      <c r="D139" s="13" t="s">
        <v>24</v>
      </c>
      <c r="E139" s="17">
        <v>3920</v>
      </c>
      <c r="F139" s="18">
        <v>306</v>
      </c>
    </row>
    <row r="140" spans="2:6" x14ac:dyDescent="0.25">
      <c r="B140" s="13" t="s">
        <v>6</v>
      </c>
      <c r="C140" s="13" t="s">
        <v>35</v>
      </c>
      <c r="D140" s="13" t="s">
        <v>27</v>
      </c>
      <c r="E140" s="17">
        <v>3864</v>
      </c>
      <c r="F140" s="18">
        <v>177</v>
      </c>
    </row>
    <row r="141" spans="2:6" x14ac:dyDescent="0.25">
      <c r="B141" s="13" t="s">
        <v>9</v>
      </c>
      <c r="C141" s="13" t="s">
        <v>38</v>
      </c>
      <c r="D141" s="13" t="s">
        <v>25</v>
      </c>
      <c r="E141" s="17">
        <v>3850</v>
      </c>
      <c r="F141" s="18">
        <v>102</v>
      </c>
    </row>
    <row r="142" spans="2:6" x14ac:dyDescent="0.25">
      <c r="B142" s="13" t="s">
        <v>7</v>
      </c>
      <c r="C142" s="13" t="s">
        <v>34</v>
      </c>
      <c r="D142" s="13" t="s">
        <v>15</v>
      </c>
      <c r="E142" s="17">
        <v>3829</v>
      </c>
      <c r="F142" s="18">
        <v>24</v>
      </c>
    </row>
    <row r="143" spans="2:6" x14ac:dyDescent="0.25">
      <c r="B143" s="13" t="s">
        <v>10</v>
      </c>
      <c r="C143" s="13" t="s">
        <v>35</v>
      </c>
      <c r="D143" s="13" t="s">
        <v>18</v>
      </c>
      <c r="E143" s="17">
        <v>3808</v>
      </c>
      <c r="F143" s="18">
        <v>279</v>
      </c>
    </row>
    <row r="144" spans="2:6" x14ac:dyDescent="0.25">
      <c r="B144" s="13" t="s">
        <v>40</v>
      </c>
      <c r="C144" s="13" t="s">
        <v>34</v>
      </c>
      <c r="D144" s="13" t="s">
        <v>33</v>
      </c>
      <c r="E144" s="17">
        <v>3794</v>
      </c>
      <c r="F144" s="18">
        <v>159</v>
      </c>
    </row>
    <row r="145" spans="2:6" x14ac:dyDescent="0.25">
      <c r="B145" s="13" t="s">
        <v>3</v>
      </c>
      <c r="C145" s="13" t="s">
        <v>36</v>
      </c>
      <c r="D145" s="13" t="s">
        <v>23</v>
      </c>
      <c r="E145" s="17">
        <v>3773</v>
      </c>
      <c r="F145" s="18">
        <v>165</v>
      </c>
    </row>
    <row r="146" spans="2:6" x14ac:dyDescent="0.25">
      <c r="B146" s="13" t="s">
        <v>6</v>
      </c>
      <c r="C146" s="13" t="s">
        <v>34</v>
      </c>
      <c r="D146" s="13" t="s">
        <v>17</v>
      </c>
      <c r="E146" s="17">
        <v>3759</v>
      </c>
      <c r="F146" s="18">
        <v>150</v>
      </c>
    </row>
    <row r="147" spans="2:6" x14ac:dyDescent="0.25">
      <c r="B147" s="13" t="s">
        <v>8</v>
      </c>
      <c r="C147" s="13" t="s">
        <v>38</v>
      </c>
      <c r="D147" s="13" t="s">
        <v>32</v>
      </c>
      <c r="E147" s="17">
        <v>3752</v>
      </c>
      <c r="F147" s="18">
        <v>213</v>
      </c>
    </row>
    <row r="148" spans="2:6" x14ac:dyDescent="0.25">
      <c r="B148" s="13" t="s">
        <v>3</v>
      </c>
      <c r="C148" s="13" t="s">
        <v>34</v>
      </c>
      <c r="D148" s="13" t="s">
        <v>28</v>
      </c>
      <c r="E148" s="17">
        <v>3689</v>
      </c>
      <c r="F148" s="18">
        <v>312</v>
      </c>
    </row>
    <row r="149" spans="2:6" x14ac:dyDescent="0.25">
      <c r="B149" s="13" t="s">
        <v>3</v>
      </c>
      <c r="C149" s="13" t="s">
        <v>39</v>
      </c>
      <c r="D149" s="13" t="s">
        <v>29</v>
      </c>
      <c r="E149" s="17">
        <v>3640</v>
      </c>
      <c r="F149" s="18">
        <v>51</v>
      </c>
    </row>
    <row r="150" spans="2:6" x14ac:dyDescent="0.25">
      <c r="B150" s="13" t="s">
        <v>8</v>
      </c>
      <c r="C150" s="13" t="s">
        <v>35</v>
      </c>
      <c r="D150" s="13" t="s">
        <v>30</v>
      </c>
      <c r="E150" s="17">
        <v>3598</v>
      </c>
      <c r="F150" s="18">
        <v>81</v>
      </c>
    </row>
    <row r="151" spans="2:6" x14ac:dyDescent="0.25">
      <c r="B151" s="13" t="s">
        <v>6</v>
      </c>
      <c r="C151" s="13" t="s">
        <v>37</v>
      </c>
      <c r="D151" s="13" t="s">
        <v>28</v>
      </c>
      <c r="E151" s="17">
        <v>3556</v>
      </c>
      <c r="F151" s="18">
        <v>459</v>
      </c>
    </row>
    <row r="152" spans="2:6" x14ac:dyDescent="0.25">
      <c r="B152" s="13" t="s">
        <v>2</v>
      </c>
      <c r="C152" s="13" t="s">
        <v>38</v>
      </c>
      <c r="D152" s="13" t="s">
        <v>4</v>
      </c>
      <c r="E152" s="17">
        <v>3549</v>
      </c>
      <c r="F152" s="18">
        <v>3</v>
      </c>
    </row>
    <row r="153" spans="2:6" x14ac:dyDescent="0.25">
      <c r="B153" s="13" t="s">
        <v>8</v>
      </c>
      <c r="C153" s="13" t="s">
        <v>34</v>
      </c>
      <c r="D153" s="13" t="s">
        <v>31</v>
      </c>
      <c r="E153" s="17">
        <v>3507</v>
      </c>
      <c r="F153" s="18">
        <v>288</v>
      </c>
    </row>
    <row r="154" spans="2:6" x14ac:dyDescent="0.25">
      <c r="B154" s="13" t="s">
        <v>10</v>
      </c>
      <c r="C154" s="13" t="s">
        <v>35</v>
      </c>
      <c r="D154" s="13" t="s">
        <v>14</v>
      </c>
      <c r="E154" s="17">
        <v>3472</v>
      </c>
      <c r="F154" s="18">
        <v>96</v>
      </c>
    </row>
    <row r="155" spans="2:6" x14ac:dyDescent="0.25">
      <c r="B155" s="13" t="s">
        <v>6</v>
      </c>
      <c r="C155" s="13" t="s">
        <v>34</v>
      </c>
      <c r="D155" s="13" t="s">
        <v>30</v>
      </c>
      <c r="E155" s="17">
        <v>3402</v>
      </c>
      <c r="F155" s="18">
        <v>366</v>
      </c>
    </row>
    <row r="156" spans="2:6" x14ac:dyDescent="0.25">
      <c r="B156" s="13" t="s">
        <v>41</v>
      </c>
      <c r="C156" s="13" t="s">
        <v>37</v>
      </c>
      <c r="D156" s="13" t="s">
        <v>20</v>
      </c>
      <c r="E156" s="17">
        <v>3388</v>
      </c>
      <c r="F156" s="18">
        <v>123</v>
      </c>
    </row>
    <row r="157" spans="2:6" x14ac:dyDescent="0.25">
      <c r="B157" s="13" t="s">
        <v>5</v>
      </c>
      <c r="C157" s="13" t="s">
        <v>36</v>
      </c>
      <c r="D157" s="13" t="s">
        <v>17</v>
      </c>
      <c r="E157" s="17">
        <v>3339</v>
      </c>
      <c r="F157" s="18">
        <v>348</v>
      </c>
    </row>
    <row r="158" spans="2:6" x14ac:dyDescent="0.25">
      <c r="B158" s="13" t="s">
        <v>6</v>
      </c>
      <c r="C158" s="13" t="s">
        <v>34</v>
      </c>
      <c r="D158" s="13" t="s">
        <v>29</v>
      </c>
      <c r="E158" s="17">
        <v>3339</v>
      </c>
      <c r="F158" s="18">
        <v>75</v>
      </c>
    </row>
    <row r="159" spans="2:6" x14ac:dyDescent="0.25">
      <c r="B159" s="13" t="s">
        <v>3</v>
      </c>
      <c r="C159" s="13" t="s">
        <v>36</v>
      </c>
      <c r="D159" s="13" t="s">
        <v>25</v>
      </c>
      <c r="E159" s="17">
        <v>3339</v>
      </c>
      <c r="F159" s="18">
        <v>39</v>
      </c>
    </row>
    <row r="160" spans="2:6" x14ac:dyDescent="0.25">
      <c r="B160" s="13" t="s">
        <v>7</v>
      </c>
      <c r="C160" s="13" t="s">
        <v>34</v>
      </c>
      <c r="D160" s="13" t="s">
        <v>32</v>
      </c>
      <c r="E160" s="17">
        <v>3262</v>
      </c>
      <c r="F160" s="18">
        <v>75</v>
      </c>
    </row>
    <row r="161" spans="2:6" x14ac:dyDescent="0.25">
      <c r="B161" s="13" t="s">
        <v>9</v>
      </c>
      <c r="C161" s="13" t="s">
        <v>39</v>
      </c>
      <c r="D161" s="13" t="s">
        <v>25</v>
      </c>
      <c r="E161" s="17">
        <v>3192</v>
      </c>
      <c r="F161" s="18">
        <v>72</v>
      </c>
    </row>
    <row r="162" spans="2:6" x14ac:dyDescent="0.25">
      <c r="B162" s="13" t="s">
        <v>40</v>
      </c>
      <c r="C162" s="13" t="s">
        <v>36</v>
      </c>
      <c r="D162" s="13" t="s">
        <v>27</v>
      </c>
      <c r="E162" s="17">
        <v>3164</v>
      </c>
      <c r="F162" s="18">
        <v>306</v>
      </c>
    </row>
    <row r="163" spans="2:6" x14ac:dyDescent="0.25">
      <c r="B163" s="13" t="s">
        <v>3</v>
      </c>
      <c r="C163" s="13" t="s">
        <v>34</v>
      </c>
      <c r="D163" s="13" t="s">
        <v>26</v>
      </c>
      <c r="E163" s="17">
        <v>3108</v>
      </c>
      <c r="F163" s="18">
        <v>54</v>
      </c>
    </row>
    <row r="164" spans="2:6" x14ac:dyDescent="0.25">
      <c r="B164" s="13" t="s">
        <v>40</v>
      </c>
      <c r="C164" s="13" t="s">
        <v>39</v>
      </c>
      <c r="D164" s="13" t="s">
        <v>28</v>
      </c>
      <c r="E164" s="17">
        <v>3101</v>
      </c>
      <c r="F164" s="18">
        <v>225</v>
      </c>
    </row>
    <row r="165" spans="2:6" x14ac:dyDescent="0.25">
      <c r="B165" s="13" t="s">
        <v>2</v>
      </c>
      <c r="C165" s="13" t="s">
        <v>36</v>
      </c>
      <c r="D165" s="13" t="s">
        <v>31</v>
      </c>
      <c r="E165" s="17">
        <v>3094</v>
      </c>
      <c r="F165" s="18">
        <v>246</v>
      </c>
    </row>
    <row r="166" spans="2:6" x14ac:dyDescent="0.25">
      <c r="B166" s="13" t="s">
        <v>10</v>
      </c>
      <c r="C166" s="13" t="s">
        <v>37</v>
      </c>
      <c r="D166" s="13" t="s">
        <v>28</v>
      </c>
      <c r="E166" s="17">
        <v>3059</v>
      </c>
      <c r="F166" s="18">
        <v>27</v>
      </c>
    </row>
    <row r="167" spans="2:6" x14ac:dyDescent="0.25">
      <c r="B167" s="13" t="s">
        <v>6</v>
      </c>
      <c r="C167" s="13" t="s">
        <v>39</v>
      </c>
      <c r="D167" s="13" t="s">
        <v>29</v>
      </c>
      <c r="E167" s="17">
        <v>3052</v>
      </c>
      <c r="F167" s="18">
        <v>378</v>
      </c>
    </row>
    <row r="168" spans="2:6" x14ac:dyDescent="0.25">
      <c r="B168" s="13" t="s">
        <v>6</v>
      </c>
      <c r="C168" s="13" t="s">
        <v>39</v>
      </c>
      <c r="D168" s="13" t="s">
        <v>24</v>
      </c>
      <c r="E168" s="17">
        <v>2989</v>
      </c>
      <c r="F168" s="18">
        <v>3</v>
      </c>
    </row>
    <row r="169" spans="2:6" x14ac:dyDescent="0.25">
      <c r="B169" s="13" t="s">
        <v>9</v>
      </c>
      <c r="C169" s="13" t="s">
        <v>36</v>
      </c>
      <c r="D169" s="13" t="s">
        <v>32</v>
      </c>
      <c r="E169" s="17">
        <v>2954</v>
      </c>
      <c r="F169" s="18">
        <v>189</v>
      </c>
    </row>
    <row r="170" spans="2:6" x14ac:dyDescent="0.25">
      <c r="B170" s="13" t="s">
        <v>41</v>
      </c>
      <c r="C170" s="13" t="s">
        <v>37</v>
      </c>
      <c r="D170" s="13" t="s">
        <v>21</v>
      </c>
      <c r="E170" s="17">
        <v>2933</v>
      </c>
      <c r="F170" s="18">
        <v>9</v>
      </c>
    </row>
    <row r="171" spans="2:6" x14ac:dyDescent="0.25">
      <c r="B171" s="13" t="s">
        <v>3</v>
      </c>
      <c r="C171" s="13" t="s">
        <v>34</v>
      </c>
      <c r="D171" s="13" t="s">
        <v>17</v>
      </c>
      <c r="E171" s="17">
        <v>2919</v>
      </c>
      <c r="F171" s="18">
        <v>93</v>
      </c>
    </row>
    <row r="172" spans="2:6" x14ac:dyDescent="0.25">
      <c r="B172" s="13" t="s">
        <v>9</v>
      </c>
      <c r="C172" s="13" t="s">
        <v>37</v>
      </c>
      <c r="D172" s="13" t="s">
        <v>28</v>
      </c>
      <c r="E172" s="17">
        <v>2919</v>
      </c>
      <c r="F172" s="18">
        <v>45</v>
      </c>
    </row>
    <row r="173" spans="2:6" x14ac:dyDescent="0.25">
      <c r="B173" s="13" t="s">
        <v>5</v>
      </c>
      <c r="C173" s="13" t="s">
        <v>34</v>
      </c>
      <c r="D173" s="13" t="s">
        <v>29</v>
      </c>
      <c r="E173" s="17">
        <v>2891</v>
      </c>
      <c r="F173" s="18">
        <v>102</v>
      </c>
    </row>
    <row r="174" spans="2:6" x14ac:dyDescent="0.25">
      <c r="B174" s="13" t="s">
        <v>7</v>
      </c>
      <c r="C174" s="13" t="s">
        <v>36</v>
      </c>
      <c r="D174" s="13" t="s">
        <v>19</v>
      </c>
      <c r="E174" s="17">
        <v>2870</v>
      </c>
      <c r="F174" s="18">
        <v>300</v>
      </c>
    </row>
    <row r="175" spans="2:6" x14ac:dyDescent="0.25">
      <c r="B175" s="13" t="s">
        <v>2</v>
      </c>
      <c r="C175" s="13" t="s">
        <v>37</v>
      </c>
      <c r="D175" s="13" t="s">
        <v>15</v>
      </c>
      <c r="E175" s="17">
        <v>2863</v>
      </c>
      <c r="F175" s="18">
        <v>42</v>
      </c>
    </row>
    <row r="176" spans="2:6" x14ac:dyDescent="0.25">
      <c r="B176" s="13" t="s">
        <v>9</v>
      </c>
      <c r="C176" s="13" t="s">
        <v>37</v>
      </c>
      <c r="D176" s="13" t="s">
        <v>26</v>
      </c>
      <c r="E176" s="17">
        <v>2856</v>
      </c>
      <c r="F176" s="18">
        <v>246</v>
      </c>
    </row>
    <row r="177" spans="2:6" x14ac:dyDescent="0.25">
      <c r="B177" s="13" t="s">
        <v>7</v>
      </c>
      <c r="C177" s="13" t="s">
        <v>35</v>
      </c>
      <c r="D177" s="13" t="s">
        <v>24</v>
      </c>
      <c r="E177" s="17">
        <v>2793</v>
      </c>
      <c r="F177" s="18">
        <v>114</v>
      </c>
    </row>
    <row r="178" spans="2:6" x14ac:dyDescent="0.25">
      <c r="B178" s="13" t="s">
        <v>40</v>
      </c>
      <c r="C178" s="13" t="s">
        <v>34</v>
      </c>
      <c r="D178" s="13" t="s">
        <v>23</v>
      </c>
      <c r="E178" s="17">
        <v>2779</v>
      </c>
      <c r="F178" s="18">
        <v>75</v>
      </c>
    </row>
    <row r="179" spans="2:6" x14ac:dyDescent="0.25">
      <c r="B179" s="13" t="s">
        <v>5</v>
      </c>
      <c r="C179" s="13" t="s">
        <v>35</v>
      </c>
      <c r="D179" s="13" t="s">
        <v>4</v>
      </c>
      <c r="E179" s="17">
        <v>2744</v>
      </c>
      <c r="F179" s="18">
        <v>9</v>
      </c>
    </row>
    <row r="180" spans="2:6" x14ac:dyDescent="0.25">
      <c r="B180" s="13" t="s">
        <v>9</v>
      </c>
      <c r="C180" s="13" t="s">
        <v>37</v>
      </c>
      <c r="D180" s="13" t="s">
        <v>23</v>
      </c>
      <c r="E180" s="17">
        <v>2737</v>
      </c>
      <c r="F180" s="18">
        <v>93</v>
      </c>
    </row>
    <row r="181" spans="2:6" x14ac:dyDescent="0.25">
      <c r="B181" s="13" t="s">
        <v>8</v>
      </c>
      <c r="C181" s="13" t="s">
        <v>35</v>
      </c>
      <c r="D181" s="13" t="s">
        <v>20</v>
      </c>
      <c r="E181" s="17">
        <v>2702</v>
      </c>
      <c r="F181" s="18">
        <v>363</v>
      </c>
    </row>
    <row r="182" spans="2:6" x14ac:dyDescent="0.25">
      <c r="B182" s="13" t="s">
        <v>6</v>
      </c>
      <c r="C182" s="13" t="s">
        <v>38</v>
      </c>
      <c r="D182" s="13" t="s">
        <v>31</v>
      </c>
      <c r="E182" s="17">
        <v>2681</v>
      </c>
      <c r="F182" s="18">
        <v>54</v>
      </c>
    </row>
    <row r="183" spans="2:6" x14ac:dyDescent="0.25">
      <c r="B183" s="13" t="s">
        <v>7</v>
      </c>
      <c r="C183" s="13" t="s">
        <v>36</v>
      </c>
      <c r="D183" s="13" t="s">
        <v>18</v>
      </c>
      <c r="E183" s="17">
        <v>2646</v>
      </c>
      <c r="F183" s="18">
        <v>177</v>
      </c>
    </row>
    <row r="184" spans="2:6" x14ac:dyDescent="0.25">
      <c r="B184" s="13" t="s">
        <v>9</v>
      </c>
      <c r="C184" s="13" t="s">
        <v>38</v>
      </c>
      <c r="D184" s="13" t="s">
        <v>16</v>
      </c>
      <c r="E184" s="17">
        <v>2646</v>
      </c>
      <c r="F184" s="18">
        <v>120</v>
      </c>
    </row>
    <row r="185" spans="2:6" x14ac:dyDescent="0.25">
      <c r="B185" s="13" t="s">
        <v>9</v>
      </c>
      <c r="C185" s="13" t="s">
        <v>39</v>
      </c>
      <c r="D185" s="13" t="s">
        <v>18</v>
      </c>
      <c r="E185" s="17">
        <v>2639</v>
      </c>
      <c r="F185" s="18">
        <v>204</v>
      </c>
    </row>
    <row r="186" spans="2:6" x14ac:dyDescent="0.25">
      <c r="B186" s="13" t="s">
        <v>3</v>
      </c>
      <c r="C186" s="13" t="s">
        <v>34</v>
      </c>
      <c r="D186" s="13" t="s">
        <v>20</v>
      </c>
      <c r="E186" s="17">
        <v>2583</v>
      </c>
      <c r="F186" s="18">
        <v>18</v>
      </c>
    </row>
    <row r="187" spans="2:6" x14ac:dyDescent="0.25">
      <c r="B187" s="13" t="s">
        <v>10</v>
      </c>
      <c r="C187" s="13" t="s">
        <v>35</v>
      </c>
      <c r="D187" s="13" t="s">
        <v>15</v>
      </c>
      <c r="E187" s="17">
        <v>2562</v>
      </c>
      <c r="F187" s="18">
        <v>6</v>
      </c>
    </row>
    <row r="188" spans="2:6" x14ac:dyDescent="0.25">
      <c r="B188" s="13" t="s">
        <v>40</v>
      </c>
      <c r="C188" s="13" t="s">
        <v>38</v>
      </c>
      <c r="D188" s="13" t="s">
        <v>25</v>
      </c>
      <c r="E188" s="17">
        <v>2541</v>
      </c>
      <c r="F188" s="18">
        <v>90</v>
      </c>
    </row>
    <row r="189" spans="2:6" x14ac:dyDescent="0.25">
      <c r="B189" s="13" t="s">
        <v>40</v>
      </c>
      <c r="C189" s="13" t="s">
        <v>38</v>
      </c>
      <c r="D189" s="13" t="s">
        <v>29</v>
      </c>
      <c r="E189" s="17">
        <v>2541</v>
      </c>
      <c r="F189" s="18">
        <v>45</v>
      </c>
    </row>
    <row r="190" spans="2:6" x14ac:dyDescent="0.25">
      <c r="B190" s="13" t="s">
        <v>7</v>
      </c>
      <c r="C190" s="13" t="s">
        <v>35</v>
      </c>
      <c r="D190" s="13" t="s">
        <v>27</v>
      </c>
      <c r="E190" s="17">
        <v>2478</v>
      </c>
      <c r="F190" s="18">
        <v>21</v>
      </c>
    </row>
    <row r="191" spans="2:6" x14ac:dyDescent="0.25">
      <c r="B191" s="13" t="s">
        <v>10</v>
      </c>
      <c r="C191" s="13" t="s">
        <v>36</v>
      </c>
      <c r="D191" s="13" t="s">
        <v>29</v>
      </c>
      <c r="E191" s="17">
        <v>2471</v>
      </c>
      <c r="F191" s="18">
        <v>342</v>
      </c>
    </row>
    <row r="192" spans="2:6" x14ac:dyDescent="0.25">
      <c r="B192" s="13" t="s">
        <v>3</v>
      </c>
      <c r="C192" s="13" t="s">
        <v>35</v>
      </c>
      <c r="D192" s="13" t="s">
        <v>25</v>
      </c>
      <c r="E192" s="17">
        <v>2464</v>
      </c>
      <c r="F192" s="18">
        <v>234</v>
      </c>
    </row>
    <row r="193" spans="2:6" x14ac:dyDescent="0.25">
      <c r="B193" s="13" t="s">
        <v>9</v>
      </c>
      <c r="C193" s="13" t="s">
        <v>38</v>
      </c>
      <c r="D193" s="13" t="s">
        <v>26</v>
      </c>
      <c r="E193" s="17">
        <v>2436</v>
      </c>
      <c r="F193" s="18">
        <v>99</v>
      </c>
    </row>
    <row r="194" spans="2:6" x14ac:dyDescent="0.25">
      <c r="B194" s="13" t="s">
        <v>9</v>
      </c>
      <c r="C194" s="13" t="s">
        <v>35</v>
      </c>
      <c r="D194" s="13" t="s">
        <v>27</v>
      </c>
      <c r="E194" s="17">
        <v>2429</v>
      </c>
      <c r="F194" s="18">
        <v>144</v>
      </c>
    </row>
    <row r="195" spans="2:6" x14ac:dyDescent="0.25">
      <c r="B195" s="13" t="s">
        <v>3</v>
      </c>
      <c r="C195" s="13" t="s">
        <v>35</v>
      </c>
      <c r="D195" s="13" t="s">
        <v>14</v>
      </c>
      <c r="E195" s="17">
        <v>2415</v>
      </c>
      <c r="F195" s="18">
        <v>255</v>
      </c>
    </row>
    <row r="196" spans="2:6" x14ac:dyDescent="0.25">
      <c r="B196" s="13" t="s">
        <v>5</v>
      </c>
      <c r="C196" s="13" t="s">
        <v>35</v>
      </c>
      <c r="D196" s="13" t="s">
        <v>18</v>
      </c>
      <c r="E196" s="17">
        <v>2415</v>
      </c>
      <c r="F196" s="18">
        <v>15</v>
      </c>
    </row>
    <row r="197" spans="2:6" x14ac:dyDescent="0.25">
      <c r="B197" s="13" t="s">
        <v>9</v>
      </c>
      <c r="C197" s="13" t="s">
        <v>38</v>
      </c>
      <c r="D197" s="13" t="s">
        <v>17</v>
      </c>
      <c r="E197" s="17">
        <v>2408</v>
      </c>
      <c r="F197" s="18">
        <v>9</v>
      </c>
    </row>
    <row r="198" spans="2:6" x14ac:dyDescent="0.25">
      <c r="B198" s="13" t="s">
        <v>41</v>
      </c>
      <c r="C198" s="13" t="s">
        <v>37</v>
      </c>
      <c r="D198" s="13" t="s">
        <v>26</v>
      </c>
      <c r="E198" s="17">
        <v>2324</v>
      </c>
      <c r="F198" s="18">
        <v>177</v>
      </c>
    </row>
    <row r="199" spans="2:6" x14ac:dyDescent="0.25">
      <c r="B199" s="13" t="s">
        <v>10</v>
      </c>
      <c r="C199" s="13" t="s">
        <v>36</v>
      </c>
      <c r="D199" s="13" t="s">
        <v>23</v>
      </c>
      <c r="E199" s="17">
        <v>2317</v>
      </c>
      <c r="F199" s="18">
        <v>261</v>
      </c>
    </row>
    <row r="200" spans="2:6" x14ac:dyDescent="0.25">
      <c r="B200" s="13" t="s">
        <v>6</v>
      </c>
      <c r="C200" s="13" t="s">
        <v>38</v>
      </c>
      <c r="D200" s="13" t="s">
        <v>13</v>
      </c>
      <c r="E200" s="17">
        <v>2317</v>
      </c>
      <c r="F200" s="18">
        <v>123</v>
      </c>
    </row>
    <row r="201" spans="2:6" x14ac:dyDescent="0.25">
      <c r="B201" s="13" t="s">
        <v>40</v>
      </c>
      <c r="C201" s="13" t="s">
        <v>34</v>
      </c>
      <c r="D201" s="13" t="s">
        <v>27</v>
      </c>
      <c r="E201" s="17">
        <v>2289</v>
      </c>
      <c r="F201" s="18">
        <v>135</v>
      </c>
    </row>
    <row r="202" spans="2:6" x14ac:dyDescent="0.25">
      <c r="B202" s="13" t="s">
        <v>40</v>
      </c>
      <c r="C202" s="13" t="s">
        <v>35</v>
      </c>
      <c r="D202" s="13" t="s">
        <v>30</v>
      </c>
      <c r="E202" s="17">
        <v>2275</v>
      </c>
      <c r="F202" s="18">
        <v>447</v>
      </c>
    </row>
    <row r="203" spans="2:6" x14ac:dyDescent="0.25">
      <c r="B203" s="13" t="s">
        <v>8</v>
      </c>
      <c r="C203" s="13" t="s">
        <v>38</v>
      </c>
      <c r="D203" s="13" t="s">
        <v>27</v>
      </c>
      <c r="E203" s="17">
        <v>2268</v>
      </c>
      <c r="F203" s="18">
        <v>63</v>
      </c>
    </row>
    <row r="204" spans="2:6" x14ac:dyDescent="0.25">
      <c r="B204" s="13" t="s">
        <v>7</v>
      </c>
      <c r="C204" s="13" t="s">
        <v>34</v>
      </c>
      <c r="D204" s="13" t="s">
        <v>33</v>
      </c>
      <c r="E204" s="17">
        <v>2226</v>
      </c>
      <c r="F204" s="18">
        <v>48</v>
      </c>
    </row>
    <row r="205" spans="2:6" x14ac:dyDescent="0.25">
      <c r="B205" s="13" t="s">
        <v>6</v>
      </c>
      <c r="C205" s="13" t="s">
        <v>34</v>
      </c>
      <c r="D205" s="13" t="s">
        <v>16</v>
      </c>
      <c r="E205" s="17">
        <v>2219</v>
      </c>
      <c r="F205" s="18">
        <v>75</v>
      </c>
    </row>
    <row r="206" spans="2:6" x14ac:dyDescent="0.25">
      <c r="B206" s="13" t="s">
        <v>3</v>
      </c>
      <c r="C206" s="13" t="s">
        <v>34</v>
      </c>
      <c r="D206" s="13" t="s">
        <v>23</v>
      </c>
      <c r="E206" s="17">
        <v>2212</v>
      </c>
      <c r="F206" s="18">
        <v>117</v>
      </c>
    </row>
    <row r="207" spans="2:6" x14ac:dyDescent="0.25">
      <c r="B207" s="13" t="s">
        <v>10</v>
      </c>
      <c r="C207" s="13" t="s">
        <v>38</v>
      </c>
      <c r="D207" s="13" t="s">
        <v>22</v>
      </c>
      <c r="E207" s="17">
        <v>2205</v>
      </c>
      <c r="F207" s="18">
        <v>141</v>
      </c>
    </row>
    <row r="208" spans="2:6" x14ac:dyDescent="0.25">
      <c r="B208" s="13" t="s">
        <v>7</v>
      </c>
      <c r="C208" s="13" t="s">
        <v>34</v>
      </c>
      <c r="D208" s="13" t="s">
        <v>20</v>
      </c>
      <c r="E208" s="17">
        <v>2205</v>
      </c>
      <c r="F208" s="18">
        <v>138</v>
      </c>
    </row>
    <row r="209" spans="2:6" x14ac:dyDescent="0.25">
      <c r="B209" s="13" t="s">
        <v>7</v>
      </c>
      <c r="C209" s="13" t="s">
        <v>36</v>
      </c>
      <c r="D209" s="13" t="s">
        <v>31</v>
      </c>
      <c r="E209" s="17">
        <v>2149</v>
      </c>
      <c r="F209" s="18">
        <v>117</v>
      </c>
    </row>
    <row r="210" spans="2:6" x14ac:dyDescent="0.25">
      <c r="B210" s="13" t="s">
        <v>9</v>
      </c>
      <c r="C210" s="13" t="s">
        <v>36</v>
      </c>
      <c r="D210" s="13" t="s">
        <v>25</v>
      </c>
      <c r="E210" s="17">
        <v>2142</v>
      </c>
      <c r="F210" s="18">
        <v>114</v>
      </c>
    </row>
    <row r="211" spans="2:6" x14ac:dyDescent="0.25">
      <c r="B211" s="13" t="s">
        <v>7</v>
      </c>
      <c r="C211" s="13" t="s">
        <v>35</v>
      </c>
      <c r="D211" s="13" t="s">
        <v>16</v>
      </c>
      <c r="E211" s="17">
        <v>2135</v>
      </c>
      <c r="F211" s="18">
        <v>27</v>
      </c>
    </row>
    <row r="212" spans="2:6" x14ac:dyDescent="0.25">
      <c r="B212" s="13" t="s">
        <v>41</v>
      </c>
      <c r="C212" s="13" t="s">
        <v>35</v>
      </c>
      <c r="D212" s="13" t="s">
        <v>15</v>
      </c>
      <c r="E212" s="17">
        <v>2114</v>
      </c>
      <c r="F212" s="18">
        <v>186</v>
      </c>
    </row>
    <row r="213" spans="2:6" x14ac:dyDescent="0.25">
      <c r="B213" s="13" t="s">
        <v>3</v>
      </c>
      <c r="C213" s="13" t="s">
        <v>35</v>
      </c>
      <c r="D213" s="13" t="s">
        <v>29</v>
      </c>
      <c r="E213" s="17">
        <v>2114</v>
      </c>
      <c r="F213" s="18">
        <v>66</v>
      </c>
    </row>
    <row r="214" spans="2:6" x14ac:dyDescent="0.25">
      <c r="B214" s="13" t="s">
        <v>6</v>
      </c>
      <c r="C214" s="13" t="s">
        <v>39</v>
      </c>
      <c r="D214" s="13" t="s">
        <v>25</v>
      </c>
      <c r="E214" s="17">
        <v>2100</v>
      </c>
      <c r="F214" s="18">
        <v>414</v>
      </c>
    </row>
    <row r="215" spans="2:6" x14ac:dyDescent="0.25">
      <c r="B215" s="13" t="s">
        <v>8</v>
      </c>
      <c r="C215" s="13" t="s">
        <v>35</v>
      </c>
      <c r="D215" s="13" t="s">
        <v>29</v>
      </c>
      <c r="E215" s="17">
        <v>2023</v>
      </c>
      <c r="F215" s="18">
        <v>168</v>
      </c>
    </row>
    <row r="216" spans="2:6" x14ac:dyDescent="0.25">
      <c r="B216" s="13" t="s">
        <v>3</v>
      </c>
      <c r="C216" s="13" t="s">
        <v>35</v>
      </c>
      <c r="D216" s="13" t="s">
        <v>23</v>
      </c>
      <c r="E216" s="17">
        <v>2023</v>
      </c>
      <c r="F216" s="18">
        <v>78</v>
      </c>
    </row>
    <row r="217" spans="2:6" x14ac:dyDescent="0.25">
      <c r="B217" s="13" t="s">
        <v>2</v>
      </c>
      <c r="C217" s="13" t="s">
        <v>39</v>
      </c>
      <c r="D217" s="13" t="s">
        <v>16</v>
      </c>
      <c r="E217" s="17">
        <v>2016</v>
      </c>
      <c r="F217" s="18">
        <v>117</v>
      </c>
    </row>
    <row r="218" spans="2:6" x14ac:dyDescent="0.25">
      <c r="B218" s="13" t="s">
        <v>8</v>
      </c>
      <c r="C218" s="13" t="s">
        <v>34</v>
      </c>
      <c r="D218" s="13" t="s">
        <v>16</v>
      </c>
      <c r="E218" s="17">
        <v>2009</v>
      </c>
      <c r="F218" s="18">
        <v>219</v>
      </c>
    </row>
    <row r="219" spans="2:6" x14ac:dyDescent="0.25">
      <c r="B219" s="13" t="s">
        <v>40</v>
      </c>
      <c r="C219" s="13" t="s">
        <v>38</v>
      </c>
      <c r="D219" s="13" t="s">
        <v>31</v>
      </c>
      <c r="E219" s="17">
        <v>1988</v>
      </c>
      <c r="F219" s="18">
        <v>39</v>
      </c>
    </row>
    <row r="220" spans="2:6" x14ac:dyDescent="0.25">
      <c r="B220" s="13" t="s">
        <v>10</v>
      </c>
      <c r="C220" s="13" t="s">
        <v>35</v>
      </c>
      <c r="D220" s="13" t="s">
        <v>20</v>
      </c>
      <c r="E220" s="17">
        <v>1974</v>
      </c>
      <c r="F220" s="18">
        <v>195</v>
      </c>
    </row>
    <row r="221" spans="2:6" x14ac:dyDescent="0.25">
      <c r="B221" s="13" t="s">
        <v>7</v>
      </c>
      <c r="C221" s="13" t="s">
        <v>34</v>
      </c>
      <c r="D221" s="13" t="s">
        <v>14</v>
      </c>
      <c r="E221" s="17">
        <v>1932</v>
      </c>
      <c r="F221" s="18">
        <v>369</v>
      </c>
    </row>
    <row r="222" spans="2:6" x14ac:dyDescent="0.25">
      <c r="B222" s="13" t="s">
        <v>41</v>
      </c>
      <c r="C222" s="13" t="s">
        <v>36</v>
      </c>
      <c r="D222" s="13" t="s">
        <v>19</v>
      </c>
      <c r="E222" s="17">
        <v>1925</v>
      </c>
      <c r="F222" s="18">
        <v>192</v>
      </c>
    </row>
    <row r="223" spans="2:6" x14ac:dyDescent="0.25">
      <c r="B223" s="13" t="s">
        <v>6</v>
      </c>
      <c r="C223" s="13" t="s">
        <v>37</v>
      </c>
      <c r="D223" s="13" t="s">
        <v>16</v>
      </c>
      <c r="E223" s="17">
        <v>1904</v>
      </c>
      <c r="F223" s="18">
        <v>405</v>
      </c>
    </row>
    <row r="224" spans="2:6" x14ac:dyDescent="0.25">
      <c r="B224" s="13" t="s">
        <v>8</v>
      </c>
      <c r="C224" s="13" t="s">
        <v>37</v>
      </c>
      <c r="D224" s="13" t="s">
        <v>22</v>
      </c>
      <c r="E224" s="17">
        <v>1890</v>
      </c>
      <c r="F224" s="18">
        <v>195</v>
      </c>
    </row>
    <row r="225" spans="2:6" x14ac:dyDescent="0.25">
      <c r="B225" s="13" t="s">
        <v>2</v>
      </c>
      <c r="C225" s="13" t="s">
        <v>39</v>
      </c>
      <c r="D225" s="13" t="s">
        <v>25</v>
      </c>
      <c r="E225" s="17">
        <v>1785</v>
      </c>
      <c r="F225" s="18">
        <v>462</v>
      </c>
    </row>
    <row r="226" spans="2:6" x14ac:dyDescent="0.25">
      <c r="B226" s="13" t="s">
        <v>7</v>
      </c>
      <c r="C226" s="13" t="s">
        <v>38</v>
      </c>
      <c r="D226" s="13" t="s">
        <v>18</v>
      </c>
      <c r="E226" s="17">
        <v>1778</v>
      </c>
      <c r="F226" s="18">
        <v>270</v>
      </c>
    </row>
    <row r="227" spans="2:6" x14ac:dyDescent="0.25">
      <c r="B227" s="13" t="s">
        <v>8</v>
      </c>
      <c r="C227" s="13" t="s">
        <v>37</v>
      </c>
      <c r="D227" s="13" t="s">
        <v>19</v>
      </c>
      <c r="E227" s="17">
        <v>1771</v>
      </c>
      <c r="F227" s="18">
        <v>204</v>
      </c>
    </row>
    <row r="228" spans="2:6" x14ac:dyDescent="0.25">
      <c r="B228" s="13" t="s">
        <v>8</v>
      </c>
      <c r="C228" s="13" t="s">
        <v>38</v>
      </c>
      <c r="D228" s="13" t="s">
        <v>23</v>
      </c>
      <c r="E228" s="17">
        <v>1701</v>
      </c>
      <c r="F228" s="18">
        <v>234</v>
      </c>
    </row>
    <row r="229" spans="2:6" x14ac:dyDescent="0.25">
      <c r="B229" s="13" t="s">
        <v>3</v>
      </c>
      <c r="C229" s="13" t="s">
        <v>39</v>
      </c>
      <c r="D229" s="13" t="s">
        <v>28</v>
      </c>
      <c r="E229" s="17">
        <v>1652</v>
      </c>
      <c r="F229" s="18">
        <v>102</v>
      </c>
    </row>
    <row r="230" spans="2:6" x14ac:dyDescent="0.25">
      <c r="B230" s="13" t="s">
        <v>5</v>
      </c>
      <c r="C230" s="13" t="s">
        <v>34</v>
      </c>
      <c r="D230" s="13" t="s">
        <v>33</v>
      </c>
      <c r="E230" s="17">
        <v>1652</v>
      </c>
      <c r="F230" s="18">
        <v>93</v>
      </c>
    </row>
    <row r="231" spans="2:6" x14ac:dyDescent="0.25">
      <c r="B231" s="13" t="s">
        <v>6</v>
      </c>
      <c r="C231" s="13" t="s">
        <v>39</v>
      </c>
      <c r="D231" s="13" t="s">
        <v>30</v>
      </c>
      <c r="E231" s="17">
        <v>1638</v>
      </c>
      <c r="F231" s="18">
        <v>63</v>
      </c>
    </row>
    <row r="232" spans="2:6" x14ac:dyDescent="0.25">
      <c r="B232" s="13" t="s">
        <v>40</v>
      </c>
      <c r="C232" s="13" t="s">
        <v>35</v>
      </c>
      <c r="D232" s="13" t="s">
        <v>24</v>
      </c>
      <c r="E232" s="17">
        <v>1638</v>
      </c>
      <c r="F232" s="18">
        <v>48</v>
      </c>
    </row>
    <row r="233" spans="2:6" x14ac:dyDescent="0.25">
      <c r="B233" s="13" t="s">
        <v>40</v>
      </c>
      <c r="C233" s="13" t="s">
        <v>37</v>
      </c>
      <c r="D233" s="13" t="s">
        <v>30</v>
      </c>
      <c r="E233" s="17">
        <v>1624</v>
      </c>
      <c r="F233" s="18">
        <v>114</v>
      </c>
    </row>
    <row r="234" spans="2:6" x14ac:dyDescent="0.25">
      <c r="B234" s="13" t="s">
        <v>40</v>
      </c>
      <c r="C234" s="13" t="s">
        <v>35</v>
      </c>
      <c r="D234" s="13" t="s">
        <v>29</v>
      </c>
      <c r="E234" s="17">
        <v>1617</v>
      </c>
      <c r="F234" s="18">
        <v>126</v>
      </c>
    </row>
    <row r="235" spans="2:6" x14ac:dyDescent="0.25">
      <c r="B235" s="13" t="s">
        <v>2</v>
      </c>
      <c r="C235" s="13" t="s">
        <v>35</v>
      </c>
      <c r="D235" s="13" t="s">
        <v>17</v>
      </c>
      <c r="E235" s="17">
        <v>1589</v>
      </c>
      <c r="F235" s="18">
        <v>303</v>
      </c>
    </row>
    <row r="236" spans="2:6" x14ac:dyDescent="0.25">
      <c r="B236" s="13" t="s">
        <v>2</v>
      </c>
      <c r="C236" s="13" t="s">
        <v>39</v>
      </c>
      <c r="D236" s="13" t="s">
        <v>22</v>
      </c>
      <c r="E236" s="17">
        <v>1568</v>
      </c>
      <c r="F236" s="18">
        <v>141</v>
      </c>
    </row>
    <row r="237" spans="2:6" x14ac:dyDescent="0.25">
      <c r="B237" s="13" t="s">
        <v>7</v>
      </c>
      <c r="C237" s="13" t="s">
        <v>34</v>
      </c>
      <c r="D237" s="13" t="s">
        <v>25</v>
      </c>
      <c r="E237" s="17">
        <v>1568</v>
      </c>
      <c r="F237" s="18">
        <v>96</v>
      </c>
    </row>
    <row r="238" spans="2:6" x14ac:dyDescent="0.25">
      <c r="B238" s="13" t="s">
        <v>8</v>
      </c>
      <c r="C238" s="13" t="s">
        <v>39</v>
      </c>
      <c r="D238" s="13" t="s">
        <v>26</v>
      </c>
      <c r="E238" s="17">
        <v>1561</v>
      </c>
      <c r="F238" s="18">
        <v>27</v>
      </c>
    </row>
    <row r="239" spans="2:6" x14ac:dyDescent="0.25">
      <c r="B239" s="13" t="s">
        <v>41</v>
      </c>
      <c r="C239" s="13" t="s">
        <v>37</v>
      </c>
      <c r="D239" s="13" t="s">
        <v>30</v>
      </c>
      <c r="E239" s="17">
        <v>1526</v>
      </c>
      <c r="F239" s="18">
        <v>240</v>
      </c>
    </row>
    <row r="240" spans="2:6" x14ac:dyDescent="0.25">
      <c r="B240" s="13" t="s">
        <v>5</v>
      </c>
      <c r="C240" s="13" t="s">
        <v>36</v>
      </c>
      <c r="D240" s="13" t="s">
        <v>30</v>
      </c>
      <c r="E240" s="17">
        <v>1526</v>
      </c>
      <c r="F240" s="18">
        <v>105</v>
      </c>
    </row>
    <row r="241" spans="2:6" x14ac:dyDescent="0.25">
      <c r="B241" s="13" t="s">
        <v>6</v>
      </c>
      <c r="C241" s="13" t="s">
        <v>37</v>
      </c>
      <c r="D241" s="13" t="s">
        <v>18</v>
      </c>
      <c r="E241" s="17">
        <v>1505</v>
      </c>
      <c r="F241" s="18">
        <v>102</v>
      </c>
    </row>
    <row r="242" spans="2:6" x14ac:dyDescent="0.25">
      <c r="B242" s="13" t="s">
        <v>41</v>
      </c>
      <c r="C242" s="13" t="s">
        <v>34</v>
      </c>
      <c r="D242" s="13" t="s">
        <v>17</v>
      </c>
      <c r="E242" s="17">
        <v>1463</v>
      </c>
      <c r="F242" s="18">
        <v>39</v>
      </c>
    </row>
    <row r="243" spans="2:6" x14ac:dyDescent="0.25">
      <c r="B243" s="13" t="s">
        <v>6</v>
      </c>
      <c r="C243" s="13" t="s">
        <v>34</v>
      </c>
      <c r="D243" s="13" t="s">
        <v>15</v>
      </c>
      <c r="E243" s="17">
        <v>1442</v>
      </c>
      <c r="F243" s="18">
        <v>15</v>
      </c>
    </row>
    <row r="244" spans="2:6" x14ac:dyDescent="0.25">
      <c r="B244" s="13" t="s">
        <v>10</v>
      </c>
      <c r="C244" s="13" t="s">
        <v>34</v>
      </c>
      <c r="D244" s="13" t="s">
        <v>25</v>
      </c>
      <c r="E244" s="17">
        <v>1428</v>
      </c>
      <c r="F244" s="18">
        <v>93</v>
      </c>
    </row>
    <row r="245" spans="2:6" x14ac:dyDescent="0.25">
      <c r="B245" s="13" t="s">
        <v>10</v>
      </c>
      <c r="C245" s="13" t="s">
        <v>36</v>
      </c>
      <c r="D245" s="13" t="s">
        <v>27</v>
      </c>
      <c r="E245" s="17">
        <v>1407</v>
      </c>
      <c r="F245" s="18">
        <v>72</v>
      </c>
    </row>
    <row r="246" spans="2:6" x14ac:dyDescent="0.25">
      <c r="B246" s="13" t="s">
        <v>6</v>
      </c>
      <c r="C246" s="13" t="s">
        <v>36</v>
      </c>
      <c r="D246" s="13" t="s">
        <v>29</v>
      </c>
      <c r="E246" s="17">
        <v>1400</v>
      </c>
      <c r="F246" s="18">
        <v>135</v>
      </c>
    </row>
    <row r="247" spans="2:6" x14ac:dyDescent="0.25">
      <c r="B247" s="13" t="s">
        <v>6</v>
      </c>
      <c r="C247" s="13" t="s">
        <v>35</v>
      </c>
      <c r="D247" s="13" t="s">
        <v>4</v>
      </c>
      <c r="E247" s="17">
        <v>1302</v>
      </c>
      <c r="F247" s="18">
        <v>402</v>
      </c>
    </row>
    <row r="248" spans="2:6" x14ac:dyDescent="0.25">
      <c r="B248" s="13" t="s">
        <v>7</v>
      </c>
      <c r="C248" s="13" t="s">
        <v>38</v>
      </c>
      <c r="D248" s="13" t="s">
        <v>14</v>
      </c>
      <c r="E248" s="17">
        <v>1281</v>
      </c>
      <c r="F248" s="18">
        <v>75</v>
      </c>
    </row>
    <row r="249" spans="2:6" x14ac:dyDescent="0.25">
      <c r="B249" s="13" t="s">
        <v>3</v>
      </c>
      <c r="C249" s="13" t="s">
        <v>36</v>
      </c>
      <c r="D249" s="13" t="s">
        <v>19</v>
      </c>
      <c r="E249" s="17">
        <v>1281</v>
      </c>
      <c r="F249" s="18">
        <v>18</v>
      </c>
    </row>
    <row r="250" spans="2:6" x14ac:dyDescent="0.25">
      <c r="B250" s="13" t="s">
        <v>41</v>
      </c>
      <c r="C250" s="13" t="s">
        <v>34</v>
      </c>
      <c r="D250" s="13" t="s">
        <v>16</v>
      </c>
      <c r="E250" s="17">
        <v>1274</v>
      </c>
      <c r="F250" s="18">
        <v>225</v>
      </c>
    </row>
    <row r="251" spans="2:6" x14ac:dyDescent="0.25">
      <c r="B251" s="13" t="s">
        <v>6</v>
      </c>
      <c r="C251" s="13" t="s">
        <v>38</v>
      </c>
      <c r="D251" s="13" t="s">
        <v>27</v>
      </c>
      <c r="E251" s="17">
        <v>1134</v>
      </c>
      <c r="F251" s="18">
        <v>282</v>
      </c>
    </row>
    <row r="252" spans="2:6" x14ac:dyDescent="0.25">
      <c r="B252" s="13" t="s">
        <v>9</v>
      </c>
      <c r="C252" s="13" t="s">
        <v>37</v>
      </c>
      <c r="D252" s="13" t="s">
        <v>29</v>
      </c>
      <c r="E252" s="17">
        <v>1085</v>
      </c>
      <c r="F252" s="18">
        <v>273</v>
      </c>
    </row>
    <row r="253" spans="2:6" x14ac:dyDescent="0.25">
      <c r="B253" s="13" t="s">
        <v>6</v>
      </c>
      <c r="C253" s="13" t="s">
        <v>35</v>
      </c>
      <c r="D253" s="13" t="s">
        <v>20</v>
      </c>
      <c r="E253" s="17">
        <v>1071</v>
      </c>
      <c r="F253" s="18">
        <v>270</v>
      </c>
    </row>
    <row r="254" spans="2:6" x14ac:dyDescent="0.25">
      <c r="B254" s="13" t="s">
        <v>2</v>
      </c>
      <c r="C254" s="13" t="s">
        <v>37</v>
      </c>
      <c r="D254" s="13" t="s">
        <v>14</v>
      </c>
      <c r="E254" s="17">
        <v>1057</v>
      </c>
      <c r="F254" s="18">
        <v>54</v>
      </c>
    </row>
    <row r="255" spans="2:6" x14ac:dyDescent="0.25">
      <c r="B255" s="13" t="s">
        <v>3</v>
      </c>
      <c r="C255" s="13" t="s">
        <v>36</v>
      </c>
      <c r="D255" s="13" t="s">
        <v>28</v>
      </c>
      <c r="E255" s="17">
        <v>973</v>
      </c>
      <c r="F255" s="18">
        <v>162</v>
      </c>
    </row>
    <row r="256" spans="2:6" x14ac:dyDescent="0.25">
      <c r="B256" s="13" t="s">
        <v>7</v>
      </c>
      <c r="C256" s="13" t="s">
        <v>39</v>
      </c>
      <c r="D256" s="13" t="s">
        <v>27</v>
      </c>
      <c r="E256" s="17">
        <v>966</v>
      </c>
      <c r="F256" s="18">
        <v>198</v>
      </c>
    </row>
    <row r="257" spans="2:6" x14ac:dyDescent="0.25">
      <c r="B257" s="13" t="s">
        <v>9</v>
      </c>
      <c r="C257" s="13" t="s">
        <v>35</v>
      </c>
      <c r="D257" s="13" t="s">
        <v>4</v>
      </c>
      <c r="E257" s="17">
        <v>959</v>
      </c>
      <c r="F257" s="18">
        <v>147</v>
      </c>
    </row>
    <row r="258" spans="2:6" x14ac:dyDescent="0.25">
      <c r="B258" s="13" t="s">
        <v>6</v>
      </c>
      <c r="C258" s="13" t="s">
        <v>38</v>
      </c>
      <c r="D258" s="13" t="s">
        <v>33</v>
      </c>
      <c r="E258" s="17">
        <v>959</v>
      </c>
      <c r="F258" s="18">
        <v>135</v>
      </c>
    </row>
    <row r="259" spans="2:6" x14ac:dyDescent="0.25">
      <c r="B259" s="13" t="s">
        <v>10</v>
      </c>
      <c r="C259" s="13" t="s">
        <v>36</v>
      </c>
      <c r="D259" s="13" t="s">
        <v>13</v>
      </c>
      <c r="E259" s="17">
        <v>945</v>
      </c>
      <c r="F259" s="18">
        <v>75</v>
      </c>
    </row>
    <row r="260" spans="2:6" x14ac:dyDescent="0.25">
      <c r="B260" s="13" t="s">
        <v>3</v>
      </c>
      <c r="C260" s="13" t="s">
        <v>37</v>
      </c>
      <c r="D260" s="13" t="s">
        <v>4</v>
      </c>
      <c r="E260" s="17">
        <v>938</v>
      </c>
      <c r="F260" s="18">
        <v>366</v>
      </c>
    </row>
    <row r="261" spans="2:6" x14ac:dyDescent="0.25">
      <c r="B261" s="13" t="s">
        <v>9</v>
      </c>
      <c r="C261" s="13" t="s">
        <v>34</v>
      </c>
      <c r="D261" s="13" t="s">
        <v>16</v>
      </c>
      <c r="E261" s="17">
        <v>938</v>
      </c>
      <c r="F261" s="18">
        <v>189</v>
      </c>
    </row>
    <row r="262" spans="2:6" x14ac:dyDescent="0.25">
      <c r="B262" s="13" t="s">
        <v>6</v>
      </c>
      <c r="C262" s="13" t="s">
        <v>38</v>
      </c>
      <c r="D262" s="13" t="s">
        <v>16</v>
      </c>
      <c r="E262" s="17">
        <v>938</v>
      </c>
      <c r="F262" s="18">
        <v>6</v>
      </c>
    </row>
    <row r="263" spans="2:6" x14ac:dyDescent="0.25">
      <c r="B263" s="13" t="s">
        <v>5</v>
      </c>
      <c r="C263" s="13" t="s">
        <v>34</v>
      </c>
      <c r="D263" s="13" t="s">
        <v>19</v>
      </c>
      <c r="E263" s="17">
        <v>861</v>
      </c>
      <c r="F263" s="18">
        <v>195</v>
      </c>
    </row>
    <row r="264" spans="2:6" x14ac:dyDescent="0.25">
      <c r="B264" s="13" t="s">
        <v>41</v>
      </c>
      <c r="C264" s="13" t="s">
        <v>36</v>
      </c>
      <c r="D264" s="13" t="s">
        <v>28</v>
      </c>
      <c r="E264" s="17">
        <v>854</v>
      </c>
      <c r="F264" s="18">
        <v>309</v>
      </c>
    </row>
    <row r="265" spans="2:6" x14ac:dyDescent="0.25">
      <c r="B265" s="13" t="s">
        <v>41</v>
      </c>
      <c r="C265" s="13" t="s">
        <v>35</v>
      </c>
      <c r="D265" s="13" t="s">
        <v>27</v>
      </c>
      <c r="E265" s="17">
        <v>847</v>
      </c>
      <c r="F265" s="18">
        <v>129</v>
      </c>
    </row>
    <row r="266" spans="2:6" x14ac:dyDescent="0.25">
      <c r="B266" s="13" t="s">
        <v>8</v>
      </c>
      <c r="C266" s="13" t="s">
        <v>38</v>
      </c>
      <c r="D266" s="13" t="s">
        <v>13</v>
      </c>
      <c r="E266" s="17">
        <v>819</v>
      </c>
      <c r="F266" s="18">
        <v>510</v>
      </c>
    </row>
    <row r="267" spans="2:6" x14ac:dyDescent="0.25">
      <c r="B267" s="13" t="s">
        <v>3</v>
      </c>
      <c r="C267" s="13" t="s">
        <v>35</v>
      </c>
      <c r="D267" s="13" t="s">
        <v>33</v>
      </c>
      <c r="E267" s="17">
        <v>819</v>
      </c>
      <c r="F267" s="18">
        <v>306</v>
      </c>
    </row>
    <row r="268" spans="2:6" x14ac:dyDescent="0.25">
      <c r="B268" s="13" t="s">
        <v>2</v>
      </c>
      <c r="C268" s="13" t="s">
        <v>36</v>
      </c>
      <c r="D268" s="13" t="s">
        <v>27</v>
      </c>
      <c r="E268" s="17">
        <v>798</v>
      </c>
      <c r="F268" s="18">
        <v>519</v>
      </c>
    </row>
    <row r="269" spans="2:6" x14ac:dyDescent="0.25">
      <c r="B269" s="13" t="s">
        <v>41</v>
      </c>
      <c r="C269" s="13" t="s">
        <v>37</v>
      </c>
      <c r="D269" s="13" t="s">
        <v>15</v>
      </c>
      <c r="E269" s="17">
        <v>714</v>
      </c>
      <c r="F269" s="18">
        <v>231</v>
      </c>
    </row>
    <row r="270" spans="2:6" x14ac:dyDescent="0.25">
      <c r="B270" s="13" t="s">
        <v>9</v>
      </c>
      <c r="C270" s="13" t="s">
        <v>34</v>
      </c>
      <c r="D270" s="13" t="s">
        <v>17</v>
      </c>
      <c r="E270" s="17">
        <v>707</v>
      </c>
      <c r="F270" s="18">
        <v>174</v>
      </c>
    </row>
    <row r="271" spans="2:6" x14ac:dyDescent="0.25">
      <c r="B271" s="13" t="s">
        <v>10</v>
      </c>
      <c r="C271" s="13" t="s">
        <v>34</v>
      </c>
      <c r="D271" s="13" t="s">
        <v>17</v>
      </c>
      <c r="E271" s="17">
        <v>700</v>
      </c>
      <c r="F271" s="18">
        <v>87</v>
      </c>
    </row>
    <row r="272" spans="2:6" x14ac:dyDescent="0.25">
      <c r="B272" s="13" t="s">
        <v>2</v>
      </c>
      <c r="C272" s="13" t="s">
        <v>39</v>
      </c>
      <c r="D272" s="13" t="s">
        <v>23</v>
      </c>
      <c r="E272" s="17">
        <v>630</v>
      </c>
      <c r="F272" s="18">
        <v>36</v>
      </c>
    </row>
    <row r="273" spans="2:6" x14ac:dyDescent="0.25">
      <c r="B273" s="13" t="s">
        <v>40</v>
      </c>
      <c r="C273" s="13" t="s">
        <v>38</v>
      </c>
      <c r="D273" s="13" t="s">
        <v>24</v>
      </c>
      <c r="E273" s="17">
        <v>623</v>
      </c>
      <c r="F273" s="18">
        <v>51</v>
      </c>
    </row>
    <row r="274" spans="2:6" x14ac:dyDescent="0.25">
      <c r="B274" s="13" t="s">
        <v>41</v>
      </c>
      <c r="C274" s="13" t="s">
        <v>35</v>
      </c>
      <c r="D274" s="13" t="s">
        <v>19</v>
      </c>
      <c r="E274" s="17">
        <v>609</v>
      </c>
      <c r="F274" s="18">
        <v>99</v>
      </c>
    </row>
    <row r="275" spans="2:6" x14ac:dyDescent="0.25">
      <c r="B275" s="13" t="s">
        <v>40</v>
      </c>
      <c r="C275" s="13" t="s">
        <v>38</v>
      </c>
      <c r="D275" s="13" t="s">
        <v>26</v>
      </c>
      <c r="E275" s="17">
        <v>609</v>
      </c>
      <c r="F275" s="18">
        <v>87</v>
      </c>
    </row>
    <row r="276" spans="2:6" x14ac:dyDescent="0.25">
      <c r="B276" s="13" t="s">
        <v>10</v>
      </c>
      <c r="C276" s="13" t="s">
        <v>35</v>
      </c>
      <c r="D276" s="13" t="s">
        <v>21</v>
      </c>
      <c r="E276" s="17">
        <v>567</v>
      </c>
      <c r="F276" s="18">
        <v>228</v>
      </c>
    </row>
    <row r="277" spans="2:6" x14ac:dyDescent="0.25">
      <c r="B277" s="13" t="s">
        <v>6</v>
      </c>
      <c r="C277" s="13" t="s">
        <v>37</v>
      </c>
      <c r="D277" s="13" t="s">
        <v>30</v>
      </c>
      <c r="E277" s="17">
        <v>560</v>
      </c>
      <c r="F277" s="18">
        <v>81</v>
      </c>
    </row>
    <row r="278" spans="2:6" x14ac:dyDescent="0.25">
      <c r="B278" s="13" t="s">
        <v>2</v>
      </c>
      <c r="C278" s="13" t="s">
        <v>35</v>
      </c>
      <c r="D278" s="13" t="s">
        <v>19</v>
      </c>
      <c r="E278" s="17">
        <v>553</v>
      </c>
      <c r="F278" s="18">
        <v>15</v>
      </c>
    </row>
    <row r="279" spans="2:6" x14ac:dyDescent="0.25">
      <c r="B279" s="13" t="s">
        <v>6</v>
      </c>
      <c r="C279" s="13" t="s">
        <v>34</v>
      </c>
      <c r="D279" s="13" t="s">
        <v>4</v>
      </c>
      <c r="E279" s="17">
        <v>525</v>
      </c>
      <c r="F279" s="18">
        <v>48</v>
      </c>
    </row>
    <row r="280" spans="2:6" x14ac:dyDescent="0.25">
      <c r="B280" s="13" t="s">
        <v>5</v>
      </c>
      <c r="C280" s="13" t="s">
        <v>37</v>
      </c>
      <c r="D280" s="13" t="s">
        <v>22</v>
      </c>
      <c r="E280" s="17">
        <v>518</v>
      </c>
      <c r="F280" s="18">
        <v>75</v>
      </c>
    </row>
    <row r="281" spans="2:6" x14ac:dyDescent="0.25">
      <c r="B281" s="13" t="s">
        <v>6</v>
      </c>
      <c r="C281" s="13" t="s">
        <v>36</v>
      </c>
      <c r="D281" s="13" t="s">
        <v>21</v>
      </c>
      <c r="E281" s="17">
        <v>497</v>
      </c>
      <c r="F281" s="18">
        <v>63</v>
      </c>
    </row>
    <row r="282" spans="2:6" x14ac:dyDescent="0.25">
      <c r="B282" s="13" t="s">
        <v>5</v>
      </c>
      <c r="C282" s="13" t="s">
        <v>35</v>
      </c>
      <c r="D282" s="13" t="s">
        <v>22</v>
      </c>
      <c r="E282" s="17">
        <v>490</v>
      </c>
      <c r="F282" s="18">
        <v>84</v>
      </c>
    </row>
    <row r="283" spans="2:6" x14ac:dyDescent="0.25">
      <c r="B283" s="13" t="s">
        <v>6</v>
      </c>
      <c r="C283" s="13" t="s">
        <v>38</v>
      </c>
      <c r="D283" s="13" t="s">
        <v>25</v>
      </c>
      <c r="E283" s="17">
        <v>469</v>
      </c>
      <c r="F283" s="18">
        <v>75</v>
      </c>
    </row>
    <row r="284" spans="2:6" x14ac:dyDescent="0.25">
      <c r="B284" s="13" t="s">
        <v>8</v>
      </c>
      <c r="C284" s="13" t="s">
        <v>37</v>
      </c>
      <c r="D284" s="13" t="s">
        <v>21</v>
      </c>
      <c r="E284" s="17">
        <v>434</v>
      </c>
      <c r="F284" s="18">
        <v>87</v>
      </c>
    </row>
    <row r="285" spans="2:6" x14ac:dyDescent="0.25">
      <c r="B285" s="13" t="s">
        <v>5</v>
      </c>
      <c r="C285" s="13" t="s">
        <v>39</v>
      </c>
      <c r="D285" s="13" t="s">
        <v>18</v>
      </c>
      <c r="E285" s="17">
        <v>385</v>
      </c>
      <c r="F285" s="18">
        <v>249</v>
      </c>
    </row>
    <row r="286" spans="2:6" x14ac:dyDescent="0.25">
      <c r="B286" s="13" t="s">
        <v>8</v>
      </c>
      <c r="C286" s="13" t="s">
        <v>35</v>
      </c>
      <c r="D286" s="13" t="s">
        <v>33</v>
      </c>
      <c r="E286" s="17">
        <v>357</v>
      </c>
      <c r="F286" s="18">
        <v>126</v>
      </c>
    </row>
    <row r="287" spans="2:6" x14ac:dyDescent="0.25">
      <c r="B287" s="13" t="s">
        <v>41</v>
      </c>
      <c r="C287" s="13" t="s">
        <v>34</v>
      </c>
      <c r="D287" s="13" t="s">
        <v>22</v>
      </c>
      <c r="E287" s="17">
        <v>336</v>
      </c>
      <c r="F287" s="18">
        <v>144</v>
      </c>
    </row>
    <row r="288" spans="2:6" x14ac:dyDescent="0.25">
      <c r="B288" s="13" t="s">
        <v>7</v>
      </c>
      <c r="C288" s="13" t="s">
        <v>36</v>
      </c>
      <c r="D288" s="13" t="s">
        <v>32</v>
      </c>
      <c r="E288" s="17">
        <v>280</v>
      </c>
      <c r="F288" s="18">
        <v>87</v>
      </c>
    </row>
    <row r="289" spans="2:6" x14ac:dyDescent="0.25">
      <c r="B289" s="13" t="s">
        <v>9</v>
      </c>
      <c r="C289" s="13" t="s">
        <v>37</v>
      </c>
      <c r="D289" s="13" t="s">
        <v>4</v>
      </c>
      <c r="E289" s="17">
        <v>259</v>
      </c>
      <c r="F289" s="18">
        <v>207</v>
      </c>
    </row>
    <row r="290" spans="2:6" x14ac:dyDescent="0.25">
      <c r="B290" s="13" t="s">
        <v>2</v>
      </c>
      <c r="C290" s="13" t="s">
        <v>34</v>
      </c>
      <c r="D290" s="13" t="s">
        <v>13</v>
      </c>
      <c r="E290" s="17">
        <v>252</v>
      </c>
      <c r="F290" s="18">
        <v>54</v>
      </c>
    </row>
    <row r="291" spans="2:6" x14ac:dyDescent="0.25">
      <c r="B291" s="13" t="s">
        <v>10</v>
      </c>
      <c r="C291" s="13" t="s">
        <v>37</v>
      </c>
      <c r="D291" s="13" t="s">
        <v>21</v>
      </c>
      <c r="E291" s="17">
        <v>245</v>
      </c>
      <c r="F291" s="18">
        <v>288</v>
      </c>
    </row>
    <row r="292" spans="2:6" x14ac:dyDescent="0.25">
      <c r="B292" s="13" t="s">
        <v>2</v>
      </c>
      <c r="C292" s="13" t="s">
        <v>37</v>
      </c>
      <c r="D292" s="13" t="s">
        <v>19</v>
      </c>
      <c r="E292" s="17">
        <v>238</v>
      </c>
      <c r="F292" s="18">
        <v>18</v>
      </c>
    </row>
    <row r="293" spans="2:6" x14ac:dyDescent="0.25">
      <c r="B293" s="13" t="s">
        <v>40</v>
      </c>
      <c r="C293" s="13" t="s">
        <v>36</v>
      </c>
      <c r="D293" s="13" t="s">
        <v>4</v>
      </c>
      <c r="E293" s="17">
        <v>217</v>
      </c>
      <c r="F293" s="18">
        <v>36</v>
      </c>
    </row>
    <row r="294" spans="2:6" x14ac:dyDescent="0.25">
      <c r="B294" s="13" t="s">
        <v>2</v>
      </c>
      <c r="C294" s="13" t="s">
        <v>36</v>
      </c>
      <c r="D294" s="13" t="s">
        <v>17</v>
      </c>
      <c r="E294" s="17">
        <v>189</v>
      </c>
      <c r="F294" s="18">
        <v>48</v>
      </c>
    </row>
    <row r="295" spans="2:6" x14ac:dyDescent="0.25">
      <c r="B295" s="13" t="s">
        <v>5</v>
      </c>
      <c r="C295" s="13" t="s">
        <v>37</v>
      </c>
      <c r="D295" s="13" t="s">
        <v>31</v>
      </c>
      <c r="E295" s="17">
        <v>182</v>
      </c>
      <c r="F295" s="18">
        <v>48</v>
      </c>
    </row>
    <row r="296" spans="2:6" x14ac:dyDescent="0.25">
      <c r="B296" s="13" t="s">
        <v>8</v>
      </c>
      <c r="C296" s="13" t="s">
        <v>38</v>
      </c>
      <c r="D296" s="13" t="s">
        <v>22</v>
      </c>
      <c r="E296" s="17">
        <v>168</v>
      </c>
      <c r="F296" s="18">
        <v>84</v>
      </c>
    </row>
    <row r="297" spans="2:6" x14ac:dyDescent="0.25">
      <c r="B297" s="13" t="s">
        <v>41</v>
      </c>
      <c r="C297" s="13" t="s">
        <v>38</v>
      </c>
      <c r="D297" s="13" t="s">
        <v>25</v>
      </c>
      <c r="E297" s="17">
        <v>154</v>
      </c>
      <c r="F297" s="18">
        <v>21</v>
      </c>
    </row>
    <row r="298" spans="2:6" x14ac:dyDescent="0.25">
      <c r="B298" s="13" t="s">
        <v>41</v>
      </c>
      <c r="C298" s="13" t="s">
        <v>36</v>
      </c>
      <c r="D298" s="13" t="s">
        <v>26</v>
      </c>
      <c r="E298" s="17">
        <v>98</v>
      </c>
      <c r="F298" s="18">
        <v>204</v>
      </c>
    </row>
    <row r="299" spans="2:6" x14ac:dyDescent="0.25">
      <c r="B299" s="13" t="s">
        <v>9</v>
      </c>
      <c r="C299" s="13" t="s">
        <v>35</v>
      </c>
      <c r="D299" s="13" t="s">
        <v>26</v>
      </c>
      <c r="E299" s="17">
        <v>98</v>
      </c>
      <c r="F299" s="18">
        <v>159</v>
      </c>
    </row>
    <row r="300" spans="2:6" x14ac:dyDescent="0.25">
      <c r="B300" s="13" t="s">
        <v>10</v>
      </c>
      <c r="C300" s="13" t="s">
        <v>38</v>
      </c>
      <c r="D300" s="13" t="s">
        <v>13</v>
      </c>
      <c r="E300" s="17">
        <v>63</v>
      </c>
      <c r="F300" s="18">
        <v>123</v>
      </c>
    </row>
    <row r="301" spans="2:6" x14ac:dyDescent="0.25">
      <c r="B301" s="13" t="s">
        <v>2</v>
      </c>
      <c r="C301" s="13" t="s">
        <v>38</v>
      </c>
      <c r="D301" s="13" t="s">
        <v>13</v>
      </c>
      <c r="E301" s="17">
        <v>56</v>
      </c>
      <c r="F301" s="18">
        <v>51</v>
      </c>
    </row>
    <row r="302" spans="2:6" x14ac:dyDescent="0.25">
      <c r="B302" s="13" t="s">
        <v>8</v>
      </c>
      <c r="C302" s="13" t="s">
        <v>37</v>
      </c>
      <c r="D302" s="13" t="s">
        <v>30</v>
      </c>
      <c r="E302" s="17">
        <v>42</v>
      </c>
      <c r="F302" s="18">
        <v>150</v>
      </c>
    </row>
    <row r="303" spans="2:6" x14ac:dyDescent="0.25">
      <c r="B303" s="13" t="s">
        <v>3</v>
      </c>
      <c r="C303" s="13" t="s">
        <v>39</v>
      </c>
      <c r="D303" s="13" t="s">
        <v>16</v>
      </c>
      <c r="E303" s="17">
        <v>21</v>
      </c>
      <c r="F303" s="18">
        <v>168</v>
      </c>
    </row>
    <row r="304" spans="2:6" x14ac:dyDescent="0.25">
      <c r="B304" s="13" t="s">
        <v>40</v>
      </c>
      <c r="C304" s="13" t="s">
        <v>39</v>
      </c>
      <c r="D304" s="13" t="s">
        <v>29</v>
      </c>
      <c r="E304" s="17">
        <v>0</v>
      </c>
      <c r="F304" s="18">
        <v>135</v>
      </c>
    </row>
  </sheetData>
  <conditionalFormatting sqref="J127">
    <cfRule type="top10" dxfId="12" priority="3" rank="10"/>
  </conditionalFormatting>
  <conditionalFormatting sqref="E5:E304">
    <cfRule type="top10" dxfId="11" priority="2" rank="10"/>
  </conditionalFormatting>
  <conditionalFormatting sqref="F4:F304">
    <cfRule type="duplicateValues" dxfId="10"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20787-7219-4B9C-97FF-1F3E667F2520}">
  <dimension ref="A1:M10"/>
  <sheetViews>
    <sheetView showGridLines="0" workbookViewId="0">
      <selection activeCell="H5" sqref="H5"/>
    </sheetView>
  </sheetViews>
  <sheetFormatPr defaultRowHeight="15" x14ac:dyDescent="0.25"/>
  <cols>
    <col min="1" max="1" width="3.85546875" customWidth="1"/>
    <col min="2" max="2" width="14.42578125" customWidth="1"/>
    <col min="3" max="3" width="11.140625" bestFit="1" customWidth="1"/>
    <col min="7" max="7" width="11.140625" bestFit="1" customWidth="1"/>
    <col min="9" max="9" width="11.85546875" bestFit="1" customWidth="1"/>
  </cols>
  <sheetData>
    <row r="1" spans="1:13" ht="40.5" x14ac:dyDescent="0.25">
      <c r="A1" s="26"/>
      <c r="B1" s="33">
        <v>3</v>
      </c>
      <c r="C1" s="28" t="s">
        <v>45</v>
      </c>
      <c r="D1" s="27"/>
      <c r="E1" s="27"/>
      <c r="F1" s="27"/>
      <c r="G1" s="27"/>
      <c r="H1" s="27"/>
      <c r="I1" s="27"/>
      <c r="J1" s="27"/>
      <c r="K1" s="27"/>
      <c r="L1" s="27"/>
      <c r="M1" s="27"/>
    </row>
    <row r="2" spans="1:13" x14ac:dyDescent="0.25">
      <c r="A2" s="32"/>
      <c r="B2" s="34" t="s">
        <v>42</v>
      </c>
      <c r="C2" s="31"/>
      <c r="D2" s="31"/>
      <c r="E2" s="31"/>
      <c r="F2" s="31"/>
      <c r="G2" s="31"/>
      <c r="H2" s="31"/>
      <c r="I2" s="31"/>
      <c r="J2" s="31"/>
      <c r="K2" s="31"/>
      <c r="L2" s="31"/>
      <c r="M2" s="31"/>
    </row>
    <row r="4" spans="1:13" x14ac:dyDescent="0.25">
      <c r="B4" s="35" t="s">
        <v>67</v>
      </c>
      <c r="C4" s="37" t="s">
        <v>1</v>
      </c>
      <c r="D4" s="37"/>
      <c r="E4" s="37" t="s">
        <v>50</v>
      </c>
      <c r="H4" s="25" t="s">
        <v>67</v>
      </c>
      <c r="I4" s="25" t="s">
        <v>1</v>
      </c>
      <c r="J4" s="25" t="s">
        <v>50</v>
      </c>
    </row>
    <row r="5" spans="1:13" x14ac:dyDescent="0.25">
      <c r="B5" s="36" t="str" cm="1">
        <f t="array" ref="B5:B10">_xlfn.SORTBY(_xlfn.UNIQUE(Data[Geography]), SUMIFS(Data[Amount], Data[Geography], _xlfn.UNIQUE(Data[Geography])),-1)</f>
        <v>India</v>
      </c>
      <c r="C5" s="38">
        <f>SUMIFS(Data[Amount],Data[Geography],B5)</f>
        <v>252469</v>
      </c>
      <c r="D5" s="29">
        <f>C5</f>
        <v>252469</v>
      </c>
      <c r="E5" s="39">
        <f>SUMIFS(Data[Units],Data[Geography],B5)</f>
        <v>8760</v>
      </c>
      <c r="H5" s="25" t="str" cm="1">
        <f t="array" ref="H5:H10">_xlfn.UNIQUE(Data[Geography])</f>
        <v>New Zealand</v>
      </c>
      <c r="I5" s="30">
        <f>SUMIFS(Data[Amount],Data[Geography],H5)</f>
        <v>218813</v>
      </c>
      <c r="J5" s="25">
        <f>SUMIFS(Data[Units],Data[Geography],H5)</f>
        <v>7431</v>
      </c>
    </row>
    <row r="6" spans="1:13" x14ac:dyDescent="0.25">
      <c r="B6" s="36" t="str">
        <v>Canada</v>
      </c>
      <c r="C6" s="38">
        <f>SUMIFS(Data[Amount],Data[Geography],B6)</f>
        <v>237944</v>
      </c>
      <c r="D6" s="29">
        <f t="shared" ref="D6:D10" si="0">C6</f>
        <v>237944</v>
      </c>
      <c r="E6" s="39">
        <f>SUMIFS(Data[Units],Data[Geography],B6)</f>
        <v>7302</v>
      </c>
      <c r="H6" s="25" t="str">
        <v>USA</v>
      </c>
      <c r="I6" s="30">
        <f>SUMIFS(Data[Amount],Data[Geography],H6)</f>
        <v>189434</v>
      </c>
      <c r="J6" s="25">
        <f>SUMIFS(Data[Units],Data[Geography],H6)</f>
        <v>10158</v>
      </c>
    </row>
    <row r="7" spans="1:13" x14ac:dyDescent="0.25">
      <c r="B7" s="36" t="str">
        <v>New Zealand</v>
      </c>
      <c r="C7" s="38">
        <f>SUMIFS(Data[Amount],Data[Geography],B7)</f>
        <v>218813</v>
      </c>
      <c r="D7" s="29">
        <f t="shared" si="0"/>
        <v>218813</v>
      </c>
      <c r="E7" s="39">
        <f>SUMIFS(Data[Units],Data[Geography],B7)</f>
        <v>7431</v>
      </c>
      <c r="H7" s="25" t="str">
        <v>Canada</v>
      </c>
      <c r="I7" s="30">
        <f>SUMIFS(Data[Amount],Data[Geography],H7)</f>
        <v>237944</v>
      </c>
      <c r="J7" s="25">
        <f>SUMIFS(Data[Units],Data[Geography],H7)</f>
        <v>7302</v>
      </c>
    </row>
    <row r="8" spans="1:13" x14ac:dyDescent="0.25">
      <c r="B8" s="36" t="str">
        <v>USA</v>
      </c>
      <c r="C8" s="38">
        <f>SUMIFS(Data[Amount],Data[Geography],B8)</f>
        <v>189434</v>
      </c>
      <c r="D8" s="29">
        <f t="shared" si="0"/>
        <v>189434</v>
      </c>
      <c r="E8" s="39">
        <f>SUMIFS(Data[Units],Data[Geography],B8)</f>
        <v>10158</v>
      </c>
      <c r="H8" s="25" t="str">
        <v>UK</v>
      </c>
      <c r="I8" s="30">
        <f>SUMIFS(Data[Amount],Data[Geography],H8)</f>
        <v>173530</v>
      </c>
      <c r="J8" s="25">
        <f>SUMIFS(Data[Units],Data[Geography],H8)</f>
        <v>5745</v>
      </c>
    </row>
    <row r="9" spans="1:13" x14ac:dyDescent="0.25">
      <c r="B9" s="36" t="str">
        <v>UK</v>
      </c>
      <c r="C9" s="38">
        <f>SUMIFS(Data[Amount],Data[Geography],B9)</f>
        <v>173530</v>
      </c>
      <c r="D9" s="29">
        <f t="shared" si="0"/>
        <v>173530</v>
      </c>
      <c r="E9" s="39">
        <f>SUMIFS(Data[Units],Data[Geography],B9)</f>
        <v>5745</v>
      </c>
      <c r="H9" s="25" t="str">
        <v>Australia</v>
      </c>
      <c r="I9" s="30">
        <f>SUMIFS(Data[Amount],Data[Geography],H9)</f>
        <v>168679</v>
      </c>
      <c r="J9" s="25">
        <f>SUMIFS(Data[Units],Data[Geography],H9)</f>
        <v>6264</v>
      </c>
    </row>
    <row r="10" spans="1:13" x14ac:dyDescent="0.25">
      <c r="B10" s="36" t="str">
        <v>Australia</v>
      </c>
      <c r="C10" s="38">
        <f>SUMIFS(Data[Amount],Data[Geography],B10)</f>
        <v>168679</v>
      </c>
      <c r="D10" s="29">
        <f t="shared" si="0"/>
        <v>168679</v>
      </c>
      <c r="E10" s="39">
        <f>SUMIFS(Data[Units],Data[Geography],B10)</f>
        <v>6264</v>
      </c>
      <c r="H10" s="25" t="str">
        <v>India</v>
      </c>
      <c r="I10" s="30">
        <f>SUMIFS(Data[Amount],Data[Geography],H10)</f>
        <v>252469</v>
      </c>
      <c r="J10" s="25">
        <f>SUMIFS(Data[Units],Data[Geography],H10)</f>
        <v>8760</v>
      </c>
    </row>
  </sheetData>
  <conditionalFormatting sqref="D5:D10">
    <cfRule type="dataBar" priority="1">
      <dataBar showValue="0">
        <cfvo type="min"/>
        <cfvo type="max"/>
        <color theme="4" tint="0.59999389629810485"/>
      </dataBar>
      <extLst>
        <ext xmlns:x14="http://schemas.microsoft.com/office/spreadsheetml/2009/9/main" uri="{B025F937-C7B1-47D3-B67F-A62EFF666E3E}">
          <x14:id>{CF6159DE-5864-4C64-8607-7FBE859F50A5}</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CF6159DE-5864-4C64-8607-7FBE859F50A5}">
            <x14:dataBar minLength="0" maxLength="100" gradient="0">
              <x14:cfvo type="autoMin"/>
              <x14:cfvo type="autoMax"/>
              <x14:negativeFillColor rgb="FFFF0000"/>
              <x14:axisColor rgb="FF000000"/>
            </x14:dataBar>
          </x14:cfRule>
          <xm:sqref>D5:D10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B1736-18B9-4E41-991A-DCC49B1E9FB1}">
  <dimension ref="A1:J11"/>
  <sheetViews>
    <sheetView workbookViewId="0">
      <selection activeCell="D18" sqref="D18"/>
    </sheetView>
  </sheetViews>
  <sheetFormatPr defaultRowHeight="15" x14ac:dyDescent="0.25"/>
  <cols>
    <col min="2" max="2" width="12" bestFit="1" customWidth="1"/>
    <col min="3" max="3" width="13.42578125" bestFit="1" customWidth="1"/>
    <col min="4" max="4" width="1.42578125" bestFit="1" customWidth="1"/>
    <col min="5" max="5" width="11" bestFit="1" customWidth="1"/>
  </cols>
  <sheetData>
    <row r="1" spans="1:10" ht="40.5" x14ac:dyDescent="0.25">
      <c r="A1" s="40"/>
      <c r="B1" s="44">
        <v>4</v>
      </c>
      <c r="C1" s="42" t="s">
        <v>46</v>
      </c>
      <c r="D1" s="41"/>
      <c r="E1" s="41"/>
      <c r="F1" s="41"/>
      <c r="G1" s="41"/>
      <c r="H1" s="41"/>
      <c r="I1" s="41"/>
      <c r="J1" s="41"/>
    </row>
    <row r="2" spans="1:10" x14ac:dyDescent="0.25">
      <c r="A2" s="43"/>
      <c r="B2" s="46" t="s">
        <v>42</v>
      </c>
      <c r="C2" s="45"/>
      <c r="D2" s="45"/>
      <c r="E2" s="45"/>
      <c r="F2" s="45"/>
      <c r="G2" s="118"/>
      <c r="H2" s="118"/>
      <c r="I2" s="118"/>
      <c r="J2" s="45"/>
    </row>
    <row r="5" spans="1:10" x14ac:dyDescent="0.25">
      <c r="B5" s="75" t="s">
        <v>68</v>
      </c>
      <c r="C5" s="66" t="s">
        <v>70</v>
      </c>
      <c r="D5" s="66" t="s">
        <v>72</v>
      </c>
      <c r="E5" s="66" t="s">
        <v>71</v>
      </c>
    </row>
    <row r="6" spans="1:10" x14ac:dyDescent="0.25">
      <c r="B6" s="76" t="s">
        <v>39</v>
      </c>
      <c r="C6" s="78">
        <v>3976</v>
      </c>
      <c r="D6" s="77">
        <v>3976</v>
      </c>
      <c r="E6" s="77">
        <v>72</v>
      </c>
    </row>
    <row r="7" spans="1:10" x14ac:dyDescent="0.25">
      <c r="B7" s="76" t="s">
        <v>38</v>
      </c>
      <c r="C7" s="78">
        <v>6069</v>
      </c>
      <c r="D7" s="77">
        <v>6069</v>
      </c>
      <c r="E7" s="77">
        <v>24</v>
      </c>
    </row>
    <row r="8" spans="1:10" x14ac:dyDescent="0.25">
      <c r="B8" s="76" t="s">
        <v>35</v>
      </c>
      <c r="C8" s="78">
        <v>15785</v>
      </c>
      <c r="D8" s="77">
        <v>15785</v>
      </c>
      <c r="E8" s="77">
        <v>699</v>
      </c>
    </row>
    <row r="9" spans="1:10" x14ac:dyDescent="0.25">
      <c r="B9" s="76" t="s">
        <v>34</v>
      </c>
      <c r="C9" s="78">
        <v>15855</v>
      </c>
      <c r="D9" s="77">
        <v>15855</v>
      </c>
      <c r="E9" s="77">
        <v>708</v>
      </c>
    </row>
    <row r="10" spans="1:10" x14ac:dyDescent="0.25">
      <c r="B10" s="76" t="s">
        <v>37</v>
      </c>
      <c r="C10" s="78">
        <v>17283</v>
      </c>
      <c r="D10" s="77">
        <v>17283</v>
      </c>
      <c r="E10" s="77">
        <v>882</v>
      </c>
    </row>
    <row r="11" spans="1:10" x14ac:dyDescent="0.25">
      <c r="B11" s="76" t="s">
        <v>36</v>
      </c>
      <c r="C11" s="78">
        <v>39242</v>
      </c>
      <c r="D11" s="77">
        <v>39242</v>
      </c>
      <c r="E11" s="77">
        <v>1482</v>
      </c>
    </row>
  </sheetData>
  <mergeCells count="1">
    <mergeCell ref="G2:I2"/>
  </mergeCells>
  <conditionalFormatting pivot="1" sqref="D6:D11">
    <cfRule type="dataBar" priority="1">
      <dataBar showValue="0">
        <cfvo type="min"/>
        <cfvo type="max"/>
        <color rgb="FF002060"/>
      </dataBar>
      <extLst>
        <ext xmlns:x14="http://schemas.microsoft.com/office/spreadsheetml/2009/9/main" uri="{B025F937-C7B1-47D3-B67F-A62EFF666E3E}">
          <x14:id>{E11DF431-F125-40EA-9CC4-3EF6CA5358CB}</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E11DF431-F125-40EA-9CC4-3EF6CA5358CB}">
            <x14:dataBar minLength="0" maxLength="100" gradient="0">
              <x14:cfvo type="autoMin"/>
              <x14:cfvo type="autoMax"/>
              <x14:negativeFillColor rgb="FFFF0000"/>
              <x14:axisColor rgb="FF000000"/>
            </x14:dataBar>
          </x14:cfRule>
          <xm:sqref>D6:D11</xm:sqref>
        </x14:conditionalFormatting>
      </x14:conditionalFormattings>
    </ex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88CF4-6290-4608-9C36-032070DD0395}">
  <dimension ref="A1:I12"/>
  <sheetViews>
    <sheetView tabSelected="1" workbookViewId="0">
      <selection activeCell="C7" sqref="C7"/>
    </sheetView>
  </sheetViews>
  <sheetFormatPr defaultRowHeight="15" x14ac:dyDescent="0.25"/>
  <cols>
    <col min="2" max="2" width="16.85546875" bestFit="1" customWidth="1"/>
    <col min="3" max="5" width="11.85546875" bestFit="1" customWidth="1"/>
  </cols>
  <sheetData>
    <row r="1" spans="1:9" ht="40.5" x14ac:dyDescent="0.25">
      <c r="A1" s="47"/>
      <c r="B1" s="50">
        <v>5</v>
      </c>
      <c r="C1" s="48" t="s">
        <v>54</v>
      </c>
      <c r="D1" s="52"/>
      <c r="E1" s="52"/>
      <c r="F1" s="52"/>
      <c r="G1" s="52"/>
      <c r="H1" s="52"/>
      <c r="I1" s="52"/>
    </row>
    <row r="2" spans="1:9" x14ac:dyDescent="0.25">
      <c r="A2" s="53"/>
      <c r="B2" s="51" t="s">
        <v>42</v>
      </c>
      <c r="C2" s="49"/>
      <c r="D2" s="45"/>
      <c r="E2" s="118"/>
      <c r="F2" s="118"/>
      <c r="G2" s="118"/>
      <c r="H2" s="118"/>
      <c r="I2" s="118"/>
    </row>
    <row r="6" spans="1:9" x14ac:dyDescent="0.25">
      <c r="B6" s="75" t="s">
        <v>68</v>
      </c>
      <c r="C6" t="s">
        <v>73</v>
      </c>
    </row>
    <row r="7" spans="1:9" x14ac:dyDescent="0.25">
      <c r="B7" s="76" t="s">
        <v>15</v>
      </c>
      <c r="C7" s="79">
        <v>44.990867579908674</v>
      </c>
    </row>
    <row r="8" spans="1:9" x14ac:dyDescent="0.25">
      <c r="B8" s="76" t="s">
        <v>33</v>
      </c>
      <c r="C8" s="79">
        <v>37.303128371089535</v>
      </c>
    </row>
    <row r="9" spans="1:9" x14ac:dyDescent="0.25">
      <c r="B9" s="76" t="s">
        <v>24</v>
      </c>
      <c r="C9" s="79">
        <v>33.88697318007663</v>
      </c>
    </row>
    <row r="10" spans="1:9" x14ac:dyDescent="0.25">
      <c r="B10" s="76" t="s">
        <v>26</v>
      </c>
      <c r="C10" s="79">
        <v>32.807189542483663</v>
      </c>
    </row>
    <row r="11" spans="1:9" x14ac:dyDescent="0.25">
      <c r="B11" s="76" t="s">
        <v>22</v>
      </c>
      <c r="C11" s="79">
        <v>32.301656920077974</v>
      </c>
    </row>
    <row r="12" spans="1:9" x14ac:dyDescent="0.25">
      <c r="B12" s="76" t="s">
        <v>69</v>
      </c>
      <c r="C12" s="79">
        <v>35.949565217391303</v>
      </c>
    </row>
  </sheetData>
  <mergeCells count="1">
    <mergeCell ref="E2: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448D6-9ED7-4DBC-9724-8E528349DFFA}">
  <dimension ref="A1:T306"/>
  <sheetViews>
    <sheetView zoomScale="72" zoomScaleNormal="40" workbookViewId="0">
      <selection activeCell="N57" sqref="N57"/>
    </sheetView>
  </sheetViews>
  <sheetFormatPr defaultRowHeight="15" x14ac:dyDescent="0.25"/>
  <cols>
    <col min="11" max="11" width="14.28515625" bestFit="1" customWidth="1"/>
    <col min="13" max="13" width="19.140625" bestFit="1" customWidth="1"/>
    <col min="18" max="18" width="20.5703125" bestFit="1" customWidth="1"/>
  </cols>
  <sheetData>
    <row r="1" spans="1:20" ht="40.5" x14ac:dyDescent="0.25">
      <c r="A1" s="55"/>
      <c r="B1" s="64">
        <v>6</v>
      </c>
      <c r="C1" s="57" t="s">
        <v>55</v>
      </c>
      <c r="D1" s="56"/>
      <c r="E1" s="56"/>
      <c r="F1" s="56"/>
      <c r="G1" s="56"/>
      <c r="H1" s="56"/>
      <c r="I1" s="56"/>
      <c r="J1" s="56"/>
      <c r="K1" s="56"/>
      <c r="L1" s="56"/>
      <c r="M1" s="56"/>
      <c r="N1" s="56"/>
      <c r="O1" s="56"/>
      <c r="P1" s="56"/>
      <c r="Q1" s="56"/>
      <c r="R1" s="56"/>
      <c r="S1" s="56"/>
      <c r="T1" s="56"/>
    </row>
    <row r="2" spans="1:20" x14ac:dyDescent="0.25">
      <c r="A2" s="63"/>
      <c r="B2" s="65" t="s">
        <v>42</v>
      </c>
      <c r="C2" s="62"/>
      <c r="D2" s="62"/>
      <c r="E2" s="62"/>
      <c r="F2" s="62"/>
      <c r="G2" s="62"/>
      <c r="H2" s="62"/>
      <c r="I2" s="62"/>
      <c r="J2" s="62"/>
      <c r="K2" s="62"/>
      <c r="L2" s="62"/>
      <c r="M2" s="62"/>
      <c r="N2" s="62"/>
      <c r="O2" s="62"/>
      <c r="P2" s="62"/>
      <c r="Q2" s="62"/>
      <c r="R2" s="62"/>
      <c r="S2" s="62"/>
      <c r="T2" s="62"/>
    </row>
    <row r="6" spans="1:20" x14ac:dyDescent="0.25">
      <c r="P6" s="60" t="s">
        <v>11</v>
      </c>
      <c r="Q6" s="60" t="s">
        <v>12</v>
      </c>
      <c r="R6" s="60" t="s">
        <v>0</v>
      </c>
      <c r="S6" s="61" t="s">
        <v>1</v>
      </c>
      <c r="T6" s="61" t="s">
        <v>50</v>
      </c>
    </row>
    <row r="7" spans="1:20" x14ac:dyDescent="0.25">
      <c r="P7" s="54" t="s">
        <v>40</v>
      </c>
      <c r="Q7" s="54" t="s">
        <v>37</v>
      </c>
      <c r="R7" s="54" t="s">
        <v>30</v>
      </c>
      <c r="S7" s="58">
        <v>1624</v>
      </c>
      <c r="T7" s="59">
        <v>114</v>
      </c>
    </row>
    <row r="8" spans="1:20" x14ac:dyDescent="0.25">
      <c r="P8" s="54" t="s">
        <v>8</v>
      </c>
      <c r="Q8" s="54" t="s">
        <v>35</v>
      </c>
      <c r="R8" s="54" t="s">
        <v>32</v>
      </c>
      <c r="S8" s="58">
        <v>6706</v>
      </c>
      <c r="T8" s="59">
        <v>459</v>
      </c>
    </row>
    <row r="9" spans="1:20" x14ac:dyDescent="0.25">
      <c r="P9" s="54" t="s">
        <v>9</v>
      </c>
      <c r="Q9" s="54" t="s">
        <v>35</v>
      </c>
      <c r="R9" s="54" t="s">
        <v>4</v>
      </c>
      <c r="S9" s="58">
        <v>959</v>
      </c>
      <c r="T9" s="59">
        <v>147</v>
      </c>
    </row>
    <row r="10" spans="1:20" x14ac:dyDescent="0.25">
      <c r="P10" s="54" t="s">
        <v>41</v>
      </c>
      <c r="Q10" s="54" t="s">
        <v>36</v>
      </c>
      <c r="R10" s="54" t="s">
        <v>18</v>
      </c>
      <c r="S10" s="58">
        <v>9632</v>
      </c>
      <c r="T10" s="59">
        <v>288</v>
      </c>
    </row>
    <row r="11" spans="1:20" x14ac:dyDescent="0.25">
      <c r="P11" s="54" t="s">
        <v>6</v>
      </c>
      <c r="Q11" s="54" t="s">
        <v>39</v>
      </c>
      <c r="R11" s="54" t="s">
        <v>25</v>
      </c>
      <c r="S11" s="58">
        <v>2100</v>
      </c>
      <c r="T11" s="59">
        <v>414</v>
      </c>
    </row>
    <row r="12" spans="1:20" x14ac:dyDescent="0.25">
      <c r="P12" s="54" t="s">
        <v>40</v>
      </c>
      <c r="Q12" s="54" t="s">
        <v>35</v>
      </c>
      <c r="R12" s="54" t="s">
        <v>33</v>
      </c>
      <c r="S12" s="58">
        <v>8869</v>
      </c>
      <c r="T12" s="59">
        <v>432</v>
      </c>
    </row>
    <row r="13" spans="1:20" x14ac:dyDescent="0.25">
      <c r="P13" s="54" t="s">
        <v>6</v>
      </c>
      <c r="Q13" s="54" t="s">
        <v>38</v>
      </c>
      <c r="R13" s="54" t="s">
        <v>31</v>
      </c>
      <c r="S13" s="58">
        <v>2681</v>
      </c>
      <c r="T13" s="59">
        <v>54</v>
      </c>
    </row>
    <row r="14" spans="1:20" x14ac:dyDescent="0.25">
      <c r="P14" s="54" t="s">
        <v>8</v>
      </c>
      <c r="Q14" s="54" t="s">
        <v>35</v>
      </c>
      <c r="R14" s="54" t="s">
        <v>22</v>
      </c>
      <c r="S14" s="58">
        <v>5012</v>
      </c>
      <c r="T14" s="59">
        <v>210</v>
      </c>
    </row>
    <row r="15" spans="1:20" x14ac:dyDescent="0.25">
      <c r="P15" s="54" t="s">
        <v>7</v>
      </c>
      <c r="Q15" s="54" t="s">
        <v>38</v>
      </c>
      <c r="R15" s="54" t="s">
        <v>14</v>
      </c>
      <c r="S15" s="58">
        <v>1281</v>
      </c>
      <c r="T15" s="59">
        <v>75</v>
      </c>
    </row>
    <row r="16" spans="1:20" x14ac:dyDescent="0.25">
      <c r="P16" s="54" t="s">
        <v>5</v>
      </c>
      <c r="Q16" s="54" t="s">
        <v>37</v>
      </c>
      <c r="R16" s="54" t="s">
        <v>14</v>
      </c>
      <c r="S16" s="58">
        <v>4991</v>
      </c>
      <c r="T16" s="59">
        <v>12</v>
      </c>
    </row>
    <row r="17" spans="16:20" x14ac:dyDescent="0.25">
      <c r="P17" s="54" t="s">
        <v>2</v>
      </c>
      <c r="Q17" s="54" t="s">
        <v>39</v>
      </c>
      <c r="R17" s="54" t="s">
        <v>25</v>
      </c>
      <c r="S17" s="58">
        <v>1785</v>
      </c>
      <c r="T17" s="59">
        <v>462</v>
      </c>
    </row>
    <row r="18" spans="16:20" x14ac:dyDescent="0.25">
      <c r="P18" s="54" t="s">
        <v>3</v>
      </c>
      <c r="Q18" s="54" t="s">
        <v>37</v>
      </c>
      <c r="R18" s="54" t="s">
        <v>17</v>
      </c>
      <c r="S18" s="58">
        <v>3983</v>
      </c>
      <c r="T18" s="59">
        <v>144</v>
      </c>
    </row>
    <row r="19" spans="16:20" x14ac:dyDescent="0.25">
      <c r="P19" s="54" t="s">
        <v>9</v>
      </c>
      <c r="Q19" s="54" t="s">
        <v>38</v>
      </c>
      <c r="R19" s="54" t="s">
        <v>16</v>
      </c>
      <c r="S19" s="58">
        <v>2646</v>
      </c>
      <c r="T19" s="59">
        <v>120</v>
      </c>
    </row>
    <row r="20" spans="16:20" x14ac:dyDescent="0.25">
      <c r="P20" s="54" t="s">
        <v>2</v>
      </c>
      <c r="Q20" s="54" t="s">
        <v>34</v>
      </c>
      <c r="R20" s="54" t="s">
        <v>13</v>
      </c>
      <c r="S20" s="58">
        <v>252</v>
      </c>
      <c r="T20" s="59">
        <v>54</v>
      </c>
    </row>
    <row r="21" spans="16:20" x14ac:dyDescent="0.25">
      <c r="P21" s="54" t="s">
        <v>3</v>
      </c>
      <c r="Q21" s="54" t="s">
        <v>35</v>
      </c>
      <c r="R21" s="54" t="s">
        <v>25</v>
      </c>
      <c r="S21" s="58">
        <v>2464</v>
      </c>
      <c r="T21" s="59">
        <v>234</v>
      </c>
    </row>
    <row r="22" spans="16:20" x14ac:dyDescent="0.25">
      <c r="P22" s="54" t="s">
        <v>3</v>
      </c>
      <c r="Q22" s="54" t="s">
        <v>35</v>
      </c>
      <c r="R22" s="54" t="s">
        <v>29</v>
      </c>
      <c r="S22" s="58">
        <v>2114</v>
      </c>
      <c r="T22" s="59">
        <v>66</v>
      </c>
    </row>
    <row r="23" spans="16:20" x14ac:dyDescent="0.25">
      <c r="P23" s="54" t="s">
        <v>6</v>
      </c>
      <c r="Q23" s="54" t="s">
        <v>37</v>
      </c>
      <c r="R23" s="54" t="s">
        <v>31</v>
      </c>
      <c r="S23" s="58">
        <v>7693</v>
      </c>
      <c r="T23" s="59">
        <v>87</v>
      </c>
    </row>
    <row r="24" spans="16:20" x14ac:dyDescent="0.25">
      <c r="P24" s="54" t="s">
        <v>5</v>
      </c>
      <c r="Q24" s="54" t="s">
        <v>34</v>
      </c>
      <c r="R24" s="54" t="s">
        <v>20</v>
      </c>
      <c r="S24" s="58">
        <v>15610</v>
      </c>
      <c r="T24" s="59">
        <v>339</v>
      </c>
    </row>
    <row r="25" spans="16:20" x14ac:dyDescent="0.25">
      <c r="P25" s="54" t="s">
        <v>41</v>
      </c>
      <c r="Q25" s="54" t="s">
        <v>34</v>
      </c>
      <c r="R25" s="54" t="s">
        <v>22</v>
      </c>
      <c r="S25" s="58">
        <v>336</v>
      </c>
      <c r="T25" s="59">
        <v>144</v>
      </c>
    </row>
    <row r="26" spans="16:20" x14ac:dyDescent="0.25">
      <c r="P26" s="54" t="s">
        <v>2</v>
      </c>
      <c r="Q26" s="54" t="s">
        <v>39</v>
      </c>
      <c r="R26" s="54" t="s">
        <v>20</v>
      </c>
      <c r="S26" s="58">
        <v>9443</v>
      </c>
      <c r="T26" s="59">
        <v>162</v>
      </c>
    </row>
    <row r="27" spans="16:20" x14ac:dyDescent="0.25">
      <c r="P27" s="54" t="s">
        <v>9</v>
      </c>
      <c r="Q27" s="54" t="s">
        <v>34</v>
      </c>
      <c r="R27" s="54" t="s">
        <v>23</v>
      </c>
      <c r="S27" s="58">
        <v>8155</v>
      </c>
      <c r="T27" s="59">
        <v>90</v>
      </c>
    </row>
    <row r="28" spans="16:20" x14ac:dyDescent="0.25">
      <c r="P28" s="54" t="s">
        <v>8</v>
      </c>
      <c r="Q28" s="54" t="s">
        <v>38</v>
      </c>
      <c r="R28" s="54" t="s">
        <v>23</v>
      </c>
      <c r="S28" s="58">
        <v>1701</v>
      </c>
      <c r="T28" s="59">
        <v>234</v>
      </c>
    </row>
    <row r="29" spans="16:20" x14ac:dyDescent="0.25">
      <c r="P29" s="54" t="s">
        <v>10</v>
      </c>
      <c r="Q29" s="54" t="s">
        <v>38</v>
      </c>
      <c r="R29" s="54" t="s">
        <v>22</v>
      </c>
      <c r="S29" s="58">
        <v>2205</v>
      </c>
      <c r="T29" s="59">
        <v>141</v>
      </c>
    </row>
    <row r="30" spans="16:20" x14ac:dyDescent="0.25">
      <c r="P30" s="54" t="s">
        <v>8</v>
      </c>
      <c r="Q30" s="54" t="s">
        <v>37</v>
      </c>
      <c r="R30" s="54" t="s">
        <v>19</v>
      </c>
      <c r="S30" s="58">
        <v>1771</v>
      </c>
      <c r="T30" s="59">
        <v>204</v>
      </c>
    </row>
    <row r="31" spans="16:20" x14ac:dyDescent="0.25">
      <c r="P31" s="54" t="s">
        <v>41</v>
      </c>
      <c r="Q31" s="54" t="s">
        <v>35</v>
      </c>
      <c r="R31" s="54" t="s">
        <v>15</v>
      </c>
      <c r="S31" s="58">
        <v>2114</v>
      </c>
      <c r="T31" s="59">
        <v>186</v>
      </c>
    </row>
    <row r="32" spans="16:20" x14ac:dyDescent="0.25">
      <c r="P32" s="54" t="s">
        <v>41</v>
      </c>
      <c r="Q32" s="54" t="s">
        <v>36</v>
      </c>
      <c r="R32" s="54" t="s">
        <v>13</v>
      </c>
      <c r="S32" s="58">
        <v>10311</v>
      </c>
      <c r="T32" s="59">
        <v>231</v>
      </c>
    </row>
    <row r="33" spans="16:20" x14ac:dyDescent="0.25">
      <c r="P33" s="54" t="s">
        <v>3</v>
      </c>
      <c r="Q33" s="54" t="s">
        <v>39</v>
      </c>
      <c r="R33" s="54" t="s">
        <v>16</v>
      </c>
      <c r="S33" s="58">
        <v>21</v>
      </c>
      <c r="T33" s="59">
        <v>168</v>
      </c>
    </row>
    <row r="34" spans="16:20" x14ac:dyDescent="0.25">
      <c r="P34" s="54" t="s">
        <v>10</v>
      </c>
      <c r="Q34" s="54" t="s">
        <v>35</v>
      </c>
      <c r="R34" s="54" t="s">
        <v>20</v>
      </c>
      <c r="S34" s="58">
        <v>1974</v>
      </c>
      <c r="T34" s="59">
        <v>195</v>
      </c>
    </row>
    <row r="35" spans="16:20" x14ac:dyDescent="0.25">
      <c r="P35" s="54" t="s">
        <v>5</v>
      </c>
      <c r="Q35" s="54" t="s">
        <v>36</v>
      </c>
      <c r="R35" s="54" t="s">
        <v>23</v>
      </c>
      <c r="S35" s="58">
        <v>6314</v>
      </c>
      <c r="T35" s="59">
        <v>15</v>
      </c>
    </row>
    <row r="36" spans="16:20" x14ac:dyDescent="0.25">
      <c r="P36" s="54" t="s">
        <v>10</v>
      </c>
      <c r="Q36" s="54" t="s">
        <v>37</v>
      </c>
      <c r="R36" s="54" t="s">
        <v>23</v>
      </c>
      <c r="S36" s="58">
        <v>4683</v>
      </c>
      <c r="T36" s="59">
        <v>30</v>
      </c>
    </row>
    <row r="37" spans="16:20" x14ac:dyDescent="0.25">
      <c r="P37" s="54" t="s">
        <v>41</v>
      </c>
      <c r="Q37" s="54" t="s">
        <v>37</v>
      </c>
      <c r="R37" s="54" t="s">
        <v>24</v>
      </c>
      <c r="S37" s="58">
        <v>6398</v>
      </c>
      <c r="T37" s="59">
        <v>102</v>
      </c>
    </row>
    <row r="38" spans="16:20" x14ac:dyDescent="0.25">
      <c r="P38" s="54" t="s">
        <v>2</v>
      </c>
      <c r="Q38" s="54" t="s">
        <v>35</v>
      </c>
      <c r="R38" s="54" t="s">
        <v>19</v>
      </c>
      <c r="S38" s="58">
        <v>553</v>
      </c>
      <c r="T38" s="59">
        <v>15</v>
      </c>
    </row>
    <row r="39" spans="16:20" x14ac:dyDescent="0.25">
      <c r="P39" s="54" t="s">
        <v>8</v>
      </c>
      <c r="Q39" s="54" t="s">
        <v>39</v>
      </c>
      <c r="R39" s="54" t="s">
        <v>30</v>
      </c>
      <c r="S39" s="58">
        <v>7021</v>
      </c>
      <c r="T39" s="59">
        <v>183</v>
      </c>
    </row>
    <row r="40" spans="16:20" x14ac:dyDescent="0.25">
      <c r="P40" s="54" t="s">
        <v>40</v>
      </c>
      <c r="Q40" s="54" t="s">
        <v>39</v>
      </c>
      <c r="R40" s="54" t="s">
        <v>22</v>
      </c>
      <c r="S40" s="58">
        <v>5817</v>
      </c>
      <c r="T40" s="59">
        <v>12</v>
      </c>
    </row>
    <row r="41" spans="16:20" x14ac:dyDescent="0.25">
      <c r="P41" s="54" t="s">
        <v>41</v>
      </c>
      <c r="Q41" s="54" t="s">
        <v>39</v>
      </c>
      <c r="R41" s="54" t="s">
        <v>14</v>
      </c>
      <c r="S41" s="58">
        <v>3976</v>
      </c>
      <c r="T41" s="59">
        <v>72</v>
      </c>
    </row>
    <row r="42" spans="16:20" x14ac:dyDescent="0.25">
      <c r="P42" s="54" t="s">
        <v>6</v>
      </c>
      <c r="Q42" s="54" t="s">
        <v>38</v>
      </c>
      <c r="R42" s="54" t="s">
        <v>27</v>
      </c>
      <c r="S42" s="58">
        <v>1134</v>
      </c>
      <c r="T42" s="59">
        <v>282</v>
      </c>
    </row>
    <row r="43" spans="16:20" x14ac:dyDescent="0.25">
      <c r="P43" s="54" t="s">
        <v>2</v>
      </c>
      <c r="Q43" s="54" t="s">
        <v>39</v>
      </c>
      <c r="R43" s="54" t="s">
        <v>28</v>
      </c>
      <c r="S43" s="58">
        <v>6027</v>
      </c>
      <c r="T43" s="59">
        <v>144</v>
      </c>
    </row>
    <row r="44" spans="16:20" x14ac:dyDescent="0.25">
      <c r="P44" s="54" t="s">
        <v>6</v>
      </c>
      <c r="Q44" s="54" t="s">
        <v>37</v>
      </c>
      <c r="R44" s="54" t="s">
        <v>16</v>
      </c>
      <c r="S44" s="58">
        <v>1904</v>
      </c>
      <c r="T44" s="59">
        <v>405</v>
      </c>
    </row>
    <row r="45" spans="16:20" x14ac:dyDescent="0.25">
      <c r="P45" s="54" t="s">
        <v>7</v>
      </c>
      <c r="Q45" s="54" t="s">
        <v>34</v>
      </c>
      <c r="R45" s="54" t="s">
        <v>32</v>
      </c>
      <c r="S45" s="58">
        <v>3262</v>
      </c>
      <c r="T45" s="59">
        <v>75</v>
      </c>
    </row>
    <row r="46" spans="16:20" x14ac:dyDescent="0.25">
      <c r="P46" s="54" t="s">
        <v>40</v>
      </c>
      <c r="Q46" s="54" t="s">
        <v>34</v>
      </c>
      <c r="R46" s="54" t="s">
        <v>27</v>
      </c>
      <c r="S46" s="58">
        <v>2289</v>
      </c>
      <c r="T46" s="59">
        <v>135</v>
      </c>
    </row>
    <row r="47" spans="16:20" x14ac:dyDescent="0.25">
      <c r="P47" s="54" t="s">
        <v>5</v>
      </c>
      <c r="Q47" s="54" t="s">
        <v>34</v>
      </c>
      <c r="R47" s="54" t="s">
        <v>27</v>
      </c>
      <c r="S47" s="58">
        <v>6986</v>
      </c>
      <c r="T47" s="59">
        <v>21</v>
      </c>
    </row>
    <row r="48" spans="16:20" x14ac:dyDescent="0.25">
      <c r="P48" s="54" t="s">
        <v>2</v>
      </c>
      <c r="Q48" s="54" t="s">
        <v>38</v>
      </c>
      <c r="R48" s="54" t="s">
        <v>23</v>
      </c>
      <c r="S48" s="58">
        <v>4417</v>
      </c>
      <c r="T48" s="59">
        <v>153</v>
      </c>
    </row>
    <row r="49" spans="16:20" x14ac:dyDescent="0.25">
      <c r="P49" s="54" t="s">
        <v>6</v>
      </c>
      <c r="Q49" s="54" t="s">
        <v>34</v>
      </c>
      <c r="R49" s="54" t="s">
        <v>15</v>
      </c>
      <c r="S49" s="58">
        <v>1442</v>
      </c>
      <c r="T49" s="59">
        <v>15</v>
      </c>
    </row>
    <row r="50" spans="16:20" x14ac:dyDescent="0.25">
      <c r="P50" s="54" t="s">
        <v>3</v>
      </c>
      <c r="Q50" s="54" t="s">
        <v>35</v>
      </c>
      <c r="R50" s="54" t="s">
        <v>14</v>
      </c>
      <c r="S50" s="58">
        <v>2415</v>
      </c>
      <c r="T50" s="59">
        <v>255</v>
      </c>
    </row>
    <row r="51" spans="16:20" x14ac:dyDescent="0.25">
      <c r="P51" s="54" t="s">
        <v>2</v>
      </c>
      <c r="Q51" s="54" t="s">
        <v>37</v>
      </c>
      <c r="R51" s="54" t="s">
        <v>19</v>
      </c>
      <c r="S51" s="58">
        <v>238</v>
      </c>
      <c r="T51" s="59">
        <v>18</v>
      </c>
    </row>
    <row r="52" spans="16:20" x14ac:dyDescent="0.25">
      <c r="P52" s="54" t="s">
        <v>6</v>
      </c>
      <c r="Q52" s="54" t="s">
        <v>37</v>
      </c>
      <c r="R52" s="54" t="s">
        <v>23</v>
      </c>
      <c r="S52" s="58">
        <v>4949</v>
      </c>
      <c r="T52" s="59">
        <v>189</v>
      </c>
    </row>
    <row r="53" spans="16:20" x14ac:dyDescent="0.25">
      <c r="P53" s="54" t="s">
        <v>5</v>
      </c>
      <c r="Q53" s="54" t="s">
        <v>38</v>
      </c>
      <c r="R53" s="54" t="s">
        <v>32</v>
      </c>
      <c r="S53" s="58">
        <v>5075</v>
      </c>
      <c r="T53" s="59">
        <v>21</v>
      </c>
    </row>
    <row r="54" spans="16:20" x14ac:dyDescent="0.25">
      <c r="P54" s="54" t="s">
        <v>3</v>
      </c>
      <c r="Q54" s="54" t="s">
        <v>36</v>
      </c>
      <c r="R54" s="54" t="s">
        <v>16</v>
      </c>
      <c r="S54" s="58">
        <v>9198</v>
      </c>
      <c r="T54" s="59">
        <v>36</v>
      </c>
    </row>
    <row r="55" spans="16:20" x14ac:dyDescent="0.25">
      <c r="P55" s="54" t="s">
        <v>6</v>
      </c>
      <c r="Q55" s="54" t="s">
        <v>34</v>
      </c>
      <c r="R55" s="54" t="s">
        <v>29</v>
      </c>
      <c r="S55" s="58">
        <v>3339</v>
      </c>
      <c r="T55" s="59">
        <v>75</v>
      </c>
    </row>
    <row r="56" spans="16:20" x14ac:dyDescent="0.25">
      <c r="P56" s="54" t="s">
        <v>40</v>
      </c>
      <c r="Q56" s="54" t="s">
        <v>34</v>
      </c>
      <c r="R56" s="54" t="s">
        <v>17</v>
      </c>
      <c r="S56" s="58">
        <v>5019</v>
      </c>
      <c r="T56" s="59">
        <v>156</v>
      </c>
    </row>
    <row r="57" spans="16:20" x14ac:dyDescent="0.25">
      <c r="P57" s="54" t="s">
        <v>5</v>
      </c>
      <c r="Q57" s="54" t="s">
        <v>36</v>
      </c>
      <c r="R57" s="54" t="s">
        <v>16</v>
      </c>
      <c r="S57" s="58">
        <v>16184</v>
      </c>
      <c r="T57" s="59">
        <v>39</v>
      </c>
    </row>
    <row r="58" spans="16:20" x14ac:dyDescent="0.25">
      <c r="P58" s="54" t="s">
        <v>6</v>
      </c>
      <c r="Q58" s="54" t="s">
        <v>36</v>
      </c>
      <c r="R58" s="54" t="s">
        <v>21</v>
      </c>
      <c r="S58" s="58">
        <v>497</v>
      </c>
      <c r="T58" s="59">
        <v>63</v>
      </c>
    </row>
    <row r="59" spans="16:20" x14ac:dyDescent="0.25">
      <c r="P59" s="54" t="s">
        <v>2</v>
      </c>
      <c r="Q59" s="54" t="s">
        <v>36</v>
      </c>
      <c r="R59" s="54" t="s">
        <v>29</v>
      </c>
      <c r="S59" s="58">
        <v>8211</v>
      </c>
      <c r="T59" s="59">
        <v>75</v>
      </c>
    </row>
    <row r="60" spans="16:20" x14ac:dyDescent="0.25">
      <c r="P60" s="54" t="s">
        <v>2</v>
      </c>
      <c r="Q60" s="54" t="s">
        <v>38</v>
      </c>
      <c r="R60" s="54" t="s">
        <v>28</v>
      </c>
      <c r="S60" s="58">
        <v>6580</v>
      </c>
      <c r="T60" s="59">
        <v>183</v>
      </c>
    </row>
    <row r="61" spans="16:20" x14ac:dyDescent="0.25">
      <c r="P61" s="54" t="s">
        <v>41</v>
      </c>
      <c r="Q61" s="54" t="s">
        <v>35</v>
      </c>
      <c r="R61" s="54" t="s">
        <v>13</v>
      </c>
      <c r="S61" s="58">
        <v>4760</v>
      </c>
      <c r="T61" s="59">
        <v>69</v>
      </c>
    </row>
    <row r="62" spans="16:20" x14ac:dyDescent="0.25">
      <c r="P62" s="54" t="s">
        <v>40</v>
      </c>
      <c r="Q62" s="54" t="s">
        <v>36</v>
      </c>
      <c r="R62" s="54" t="s">
        <v>25</v>
      </c>
      <c r="S62" s="58">
        <v>5439</v>
      </c>
      <c r="T62" s="59">
        <v>30</v>
      </c>
    </row>
    <row r="63" spans="16:20" x14ac:dyDescent="0.25">
      <c r="P63" s="54" t="s">
        <v>41</v>
      </c>
      <c r="Q63" s="54" t="s">
        <v>34</v>
      </c>
      <c r="R63" s="54" t="s">
        <v>17</v>
      </c>
      <c r="S63" s="58">
        <v>1463</v>
      </c>
      <c r="T63" s="59">
        <v>39</v>
      </c>
    </row>
    <row r="64" spans="16:20" x14ac:dyDescent="0.25">
      <c r="P64" s="54" t="s">
        <v>3</v>
      </c>
      <c r="Q64" s="54" t="s">
        <v>34</v>
      </c>
      <c r="R64" s="54" t="s">
        <v>32</v>
      </c>
      <c r="S64" s="58">
        <v>7777</v>
      </c>
      <c r="T64" s="59">
        <v>504</v>
      </c>
    </row>
    <row r="65" spans="16:20" x14ac:dyDescent="0.25">
      <c r="P65" s="54" t="s">
        <v>9</v>
      </c>
      <c r="Q65" s="54" t="s">
        <v>37</v>
      </c>
      <c r="R65" s="54" t="s">
        <v>29</v>
      </c>
      <c r="S65" s="58">
        <v>1085</v>
      </c>
      <c r="T65" s="59">
        <v>273</v>
      </c>
    </row>
    <row r="66" spans="16:20" x14ac:dyDescent="0.25">
      <c r="P66" s="54" t="s">
        <v>5</v>
      </c>
      <c r="Q66" s="54" t="s">
        <v>37</v>
      </c>
      <c r="R66" s="54" t="s">
        <v>31</v>
      </c>
      <c r="S66" s="58">
        <v>182</v>
      </c>
      <c r="T66" s="59">
        <v>48</v>
      </c>
    </row>
    <row r="67" spans="16:20" x14ac:dyDescent="0.25">
      <c r="P67" s="54" t="s">
        <v>6</v>
      </c>
      <c r="Q67" s="54" t="s">
        <v>34</v>
      </c>
      <c r="R67" s="54" t="s">
        <v>27</v>
      </c>
      <c r="S67" s="58">
        <v>4242</v>
      </c>
      <c r="T67" s="59">
        <v>207</v>
      </c>
    </row>
    <row r="68" spans="16:20" x14ac:dyDescent="0.25">
      <c r="P68" s="54" t="s">
        <v>6</v>
      </c>
      <c r="Q68" s="54" t="s">
        <v>36</v>
      </c>
      <c r="R68" s="54" t="s">
        <v>32</v>
      </c>
      <c r="S68" s="58">
        <v>6118</v>
      </c>
      <c r="T68" s="59">
        <v>9</v>
      </c>
    </row>
    <row r="69" spans="16:20" x14ac:dyDescent="0.25">
      <c r="P69" s="54" t="s">
        <v>10</v>
      </c>
      <c r="Q69" s="54" t="s">
        <v>36</v>
      </c>
      <c r="R69" s="54" t="s">
        <v>23</v>
      </c>
      <c r="S69" s="58">
        <v>2317</v>
      </c>
      <c r="T69" s="59">
        <v>261</v>
      </c>
    </row>
    <row r="70" spans="16:20" x14ac:dyDescent="0.25">
      <c r="P70" s="54" t="s">
        <v>6</v>
      </c>
      <c r="Q70" s="54" t="s">
        <v>38</v>
      </c>
      <c r="R70" s="54" t="s">
        <v>16</v>
      </c>
      <c r="S70" s="58">
        <v>938</v>
      </c>
      <c r="T70" s="59">
        <v>6</v>
      </c>
    </row>
    <row r="71" spans="16:20" x14ac:dyDescent="0.25">
      <c r="P71" s="54" t="s">
        <v>8</v>
      </c>
      <c r="Q71" s="54" t="s">
        <v>37</v>
      </c>
      <c r="R71" s="54" t="s">
        <v>15</v>
      </c>
      <c r="S71" s="58">
        <v>9709</v>
      </c>
      <c r="T71" s="59">
        <v>30</v>
      </c>
    </row>
    <row r="72" spans="16:20" x14ac:dyDescent="0.25">
      <c r="P72" s="54" t="s">
        <v>7</v>
      </c>
      <c r="Q72" s="54" t="s">
        <v>34</v>
      </c>
      <c r="R72" s="54" t="s">
        <v>20</v>
      </c>
      <c r="S72" s="58">
        <v>2205</v>
      </c>
      <c r="T72" s="59">
        <v>138</v>
      </c>
    </row>
    <row r="73" spans="16:20" x14ac:dyDescent="0.25">
      <c r="P73" s="54" t="s">
        <v>7</v>
      </c>
      <c r="Q73" s="54" t="s">
        <v>37</v>
      </c>
      <c r="R73" s="54" t="s">
        <v>17</v>
      </c>
      <c r="S73" s="58">
        <v>4487</v>
      </c>
      <c r="T73" s="59">
        <v>111</v>
      </c>
    </row>
    <row r="74" spans="16:20" x14ac:dyDescent="0.25">
      <c r="P74" s="54" t="s">
        <v>5</v>
      </c>
      <c r="Q74" s="54" t="s">
        <v>35</v>
      </c>
      <c r="R74" s="54" t="s">
        <v>18</v>
      </c>
      <c r="S74" s="58">
        <v>2415</v>
      </c>
      <c r="T74" s="59">
        <v>15</v>
      </c>
    </row>
    <row r="75" spans="16:20" x14ac:dyDescent="0.25">
      <c r="P75" s="54" t="s">
        <v>40</v>
      </c>
      <c r="Q75" s="54" t="s">
        <v>34</v>
      </c>
      <c r="R75" s="54" t="s">
        <v>19</v>
      </c>
      <c r="S75" s="58">
        <v>4018</v>
      </c>
      <c r="T75" s="59">
        <v>162</v>
      </c>
    </row>
    <row r="76" spans="16:20" x14ac:dyDescent="0.25">
      <c r="P76" s="54" t="s">
        <v>5</v>
      </c>
      <c r="Q76" s="54" t="s">
        <v>34</v>
      </c>
      <c r="R76" s="54" t="s">
        <v>19</v>
      </c>
      <c r="S76" s="58">
        <v>861</v>
      </c>
      <c r="T76" s="59">
        <v>195</v>
      </c>
    </row>
    <row r="77" spans="16:20" x14ac:dyDescent="0.25">
      <c r="P77" s="54" t="s">
        <v>10</v>
      </c>
      <c r="Q77" s="54" t="s">
        <v>38</v>
      </c>
      <c r="R77" s="54" t="s">
        <v>14</v>
      </c>
      <c r="S77" s="58">
        <v>5586</v>
      </c>
      <c r="T77" s="59">
        <v>525</v>
      </c>
    </row>
    <row r="78" spans="16:20" x14ac:dyDescent="0.25">
      <c r="P78" s="54" t="s">
        <v>7</v>
      </c>
      <c r="Q78" s="54" t="s">
        <v>34</v>
      </c>
      <c r="R78" s="54" t="s">
        <v>33</v>
      </c>
      <c r="S78" s="58">
        <v>2226</v>
      </c>
      <c r="T78" s="59">
        <v>48</v>
      </c>
    </row>
    <row r="79" spans="16:20" x14ac:dyDescent="0.25">
      <c r="P79" s="54" t="s">
        <v>9</v>
      </c>
      <c r="Q79" s="54" t="s">
        <v>34</v>
      </c>
      <c r="R79" s="54" t="s">
        <v>28</v>
      </c>
      <c r="S79" s="58">
        <v>14329</v>
      </c>
      <c r="T79" s="59">
        <v>150</v>
      </c>
    </row>
    <row r="80" spans="16:20" x14ac:dyDescent="0.25">
      <c r="P80" s="54" t="s">
        <v>9</v>
      </c>
      <c r="Q80" s="54" t="s">
        <v>34</v>
      </c>
      <c r="R80" s="54" t="s">
        <v>20</v>
      </c>
      <c r="S80" s="58">
        <v>8463</v>
      </c>
      <c r="T80" s="59">
        <v>492</v>
      </c>
    </row>
    <row r="81" spans="16:20" x14ac:dyDescent="0.25">
      <c r="P81" s="54" t="s">
        <v>5</v>
      </c>
      <c r="Q81" s="54" t="s">
        <v>34</v>
      </c>
      <c r="R81" s="54" t="s">
        <v>29</v>
      </c>
      <c r="S81" s="58">
        <v>2891</v>
      </c>
      <c r="T81" s="59">
        <v>102</v>
      </c>
    </row>
    <row r="82" spans="16:20" x14ac:dyDescent="0.25">
      <c r="P82" s="54" t="s">
        <v>3</v>
      </c>
      <c r="Q82" s="54" t="s">
        <v>36</v>
      </c>
      <c r="R82" s="54" t="s">
        <v>23</v>
      </c>
      <c r="S82" s="58">
        <v>3773</v>
      </c>
      <c r="T82" s="59">
        <v>165</v>
      </c>
    </row>
    <row r="83" spans="16:20" x14ac:dyDescent="0.25">
      <c r="P83" s="54" t="s">
        <v>41</v>
      </c>
      <c r="Q83" s="54" t="s">
        <v>36</v>
      </c>
      <c r="R83" s="54" t="s">
        <v>28</v>
      </c>
      <c r="S83" s="58">
        <v>854</v>
      </c>
      <c r="T83" s="59">
        <v>309</v>
      </c>
    </row>
    <row r="84" spans="16:20" x14ac:dyDescent="0.25">
      <c r="P84" s="54" t="s">
        <v>6</v>
      </c>
      <c r="Q84" s="54" t="s">
        <v>36</v>
      </c>
      <c r="R84" s="54" t="s">
        <v>17</v>
      </c>
      <c r="S84" s="58">
        <v>4970</v>
      </c>
      <c r="T84" s="59">
        <v>156</v>
      </c>
    </row>
    <row r="85" spans="16:20" x14ac:dyDescent="0.25">
      <c r="P85" s="54" t="s">
        <v>9</v>
      </c>
      <c r="Q85" s="54" t="s">
        <v>35</v>
      </c>
      <c r="R85" s="54" t="s">
        <v>26</v>
      </c>
      <c r="S85" s="58">
        <v>98</v>
      </c>
      <c r="T85" s="59">
        <v>159</v>
      </c>
    </row>
    <row r="86" spans="16:20" x14ac:dyDescent="0.25">
      <c r="P86" s="54" t="s">
        <v>5</v>
      </c>
      <c r="Q86" s="54" t="s">
        <v>35</v>
      </c>
      <c r="R86" s="54" t="s">
        <v>15</v>
      </c>
      <c r="S86" s="58">
        <v>13391</v>
      </c>
      <c r="T86" s="59">
        <v>201</v>
      </c>
    </row>
    <row r="87" spans="16:20" x14ac:dyDescent="0.25">
      <c r="P87" s="54" t="s">
        <v>8</v>
      </c>
      <c r="Q87" s="54" t="s">
        <v>39</v>
      </c>
      <c r="R87" s="54" t="s">
        <v>31</v>
      </c>
      <c r="S87" s="58">
        <v>8890</v>
      </c>
      <c r="T87" s="59">
        <v>210</v>
      </c>
    </row>
    <row r="88" spans="16:20" x14ac:dyDescent="0.25">
      <c r="P88" s="54" t="s">
        <v>2</v>
      </c>
      <c r="Q88" s="54" t="s">
        <v>38</v>
      </c>
      <c r="R88" s="54" t="s">
        <v>13</v>
      </c>
      <c r="S88" s="58">
        <v>56</v>
      </c>
      <c r="T88" s="59">
        <v>51</v>
      </c>
    </row>
    <row r="89" spans="16:20" x14ac:dyDescent="0.25">
      <c r="P89" s="54" t="s">
        <v>3</v>
      </c>
      <c r="Q89" s="54" t="s">
        <v>36</v>
      </c>
      <c r="R89" s="54" t="s">
        <v>25</v>
      </c>
      <c r="S89" s="58">
        <v>3339</v>
      </c>
      <c r="T89" s="59">
        <v>39</v>
      </c>
    </row>
    <row r="90" spans="16:20" x14ac:dyDescent="0.25">
      <c r="P90" s="54" t="s">
        <v>10</v>
      </c>
      <c r="Q90" s="54" t="s">
        <v>35</v>
      </c>
      <c r="R90" s="54" t="s">
        <v>18</v>
      </c>
      <c r="S90" s="58">
        <v>3808</v>
      </c>
      <c r="T90" s="59">
        <v>279</v>
      </c>
    </row>
    <row r="91" spans="16:20" x14ac:dyDescent="0.25">
      <c r="P91" s="54" t="s">
        <v>10</v>
      </c>
      <c r="Q91" s="54" t="s">
        <v>38</v>
      </c>
      <c r="R91" s="54" t="s">
        <v>13</v>
      </c>
      <c r="S91" s="58">
        <v>63</v>
      </c>
      <c r="T91" s="59">
        <v>123</v>
      </c>
    </row>
    <row r="92" spans="16:20" x14ac:dyDescent="0.25">
      <c r="P92" s="54" t="s">
        <v>2</v>
      </c>
      <c r="Q92" s="54" t="s">
        <v>39</v>
      </c>
      <c r="R92" s="54" t="s">
        <v>27</v>
      </c>
      <c r="S92" s="58">
        <v>7812</v>
      </c>
      <c r="T92" s="59">
        <v>81</v>
      </c>
    </row>
    <row r="93" spans="16:20" x14ac:dyDescent="0.25">
      <c r="P93" s="54" t="s">
        <v>40</v>
      </c>
      <c r="Q93" s="54" t="s">
        <v>37</v>
      </c>
      <c r="R93" s="54" t="s">
        <v>19</v>
      </c>
      <c r="S93" s="58">
        <v>7693</v>
      </c>
      <c r="T93" s="59">
        <v>21</v>
      </c>
    </row>
    <row r="94" spans="16:20" x14ac:dyDescent="0.25">
      <c r="P94" s="54" t="s">
        <v>3</v>
      </c>
      <c r="Q94" s="54" t="s">
        <v>36</v>
      </c>
      <c r="R94" s="54" t="s">
        <v>28</v>
      </c>
      <c r="S94" s="58">
        <v>973</v>
      </c>
      <c r="T94" s="59">
        <v>162</v>
      </c>
    </row>
    <row r="95" spans="16:20" x14ac:dyDescent="0.25">
      <c r="P95" s="54" t="s">
        <v>10</v>
      </c>
      <c r="Q95" s="54" t="s">
        <v>35</v>
      </c>
      <c r="R95" s="54" t="s">
        <v>21</v>
      </c>
      <c r="S95" s="58">
        <v>567</v>
      </c>
      <c r="T95" s="59">
        <v>228</v>
      </c>
    </row>
    <row r="96" spans="16:20" x14ac:dyDescent="0.25">
      <c r="P96" s="54" t="s">
        <v>10</v>
      </c>
      <c r="Q96" s="54" t="s">
        <v>36</v>
      </c>
      <c r="R96" s="54" t="s">
        <v>29</v>
      </c>
      <c r="S96" s="58">
        <v>2471</v>
      </c>
      <c r="T96" s="59">
        <v>342</v>
      </c>
    </row>
    <row r="97" spans="16:20" x14ac:dyDescent="0.25">
      <c r="P97" s="54" t="s">
        <v>5</v>
      </c>
      <c r="Q97" s="54" t="s">
        <v>38</v>
      </c>
      <c r="R97" s="54" t="s">
        <v>13</v>
      </c>
      <c r="S97" s="58">
        <v>7189</v>
      </c>
      <c r="T97" s="59">
        <v>54</v>
      </c>
    </row>
    <row r="98" spans="16:20" x14ac:dyDescent="0.25">
      <c r="P98" s="54" t="s">
        <v>41</v>
      </c>
      <c r="Q98" s="54" t="s">
        <v>35</v>
      </c>
      <c r="R98" s="54" t="s">
        <v>28</v>
      </c>
      <c r="S98" s="58">
        <v>7455</v>
      </c>
      <c r="T98" s="59">
        <v>216</v>
      </c>
    </row>
    <row r="99" spans="16:20" x14ac:dyDescent="0.25">
      <c r="P99" s="54" t="s">
        <v>3</v>
      </c>
      <c r="Q99" s="54" t="s">
        <v>34</v>
      </c>
      <c r="R99" s="54" t="s">
        <v>26</v>
      </c>
      <c r="S99" s="58">
        <v>3108</v>
      </c>
      <c r="T99" s="59">
        <v>54</v>
      </c>
    </row>
    <row r="100" spans="16:20" x14ac:dyDescent="0.25">
      <c r="P100" s="54" t="s">
        <v>6</v>
      </c>
      <c r="Q100" s="54" t="s">
        <v>38</v>
      </c>
      <c r="R100" s="54" t="s">
        <v>25</v>
      </c>
      <c r="S100" s="58">
        <v>469</v>
      </c>
      <c r="T100" s="59">
        <v>75</v>
      </c>
    </row>
    <row r="101" spans="16:20" x14ac:dyDescent="0.25">
      <c r="P101" s="54" t="s">
        <v>9</v>
      </c>
      <c r="Q101" s="54" t="s">
        <v>37</v>
      </c>
      <c r="R101" s="54" t="s">
        <v>23</v>
      </c>
      <c r="S101" s="58">
        <v>2737</v>
      </c>
      <c r="T101" s="59">
        <v>93</v>
      </c>
    </row>
    <row r="102" spans="16:20" x14ac:dyDescent="0.25">
      <c r="P102" s="54" t="s">
        <v>9</v>
      </c>
      <c r="Q102" s="54" t="s">
        <v>37</v>
      </c>
      <c r="R102" s="54" t="s">
        <v>25</v>
      </c>
      <c r="S102" s="58">
        <v>4305</v>
      </c>
      <c r="T102" s="59">
        <v>156</v>
      </c>
    </row>
    <row r="103" spans="16:20" x14ac:dyDescent="0.25">
      <c r="P103" s="54" t="s">
        <v>9</v>
      </c>
      <c r="Q103" s="54" t="s">
        <v>38</v>
      </c>
      <c r="R103" s="54" t="s">
        <v>17</v>
      </c>
      <c r="S103" s="58">
        <v>2408</v>
      </c>
      <c r="T103" s="59">
        <v>9</v>
      </c>
    </row>
    <row r="104" spans="16:20" x14ac:dyDescent="0.25">
      <c r="P104" s="54" t="s">
        <v>3</v>
      </c>
      <c r="Q104" s="54" t="s">
        <v>36</v>
      </c>
      <c r="R104" s="54" t="s">
        <v>19</v>
      </c>
      <c r="S104" s="58">
        <v>1281</v>
      </c>
      <c r="T104" s="59">
        <v>18</v>
      </c>
    </row>
    <row r="105" spans="16:20" x14ac:dyDescent="0.25">
      <c r="P105" s="54" t="s">
        <v>40</v>
      </c>
      <c r="Q105" s="54" t="s">
        <v>35</v>
      </c>
      <c r="R105" s="54" t="s">
        <v>32</v>
      </c>
      <c r="S105" s="58">
        <v>12348</v>
      </c>
      <c r="T105" s="59">
        <v>234</v>
      </c>
    </row>
    <row r="106" spans="16:20" x14ac:dyDescent="0.25">
      <c r="P106" s="54" t="s">
        <v>3</v>
      </c>
      <c r="Q106" s="54" t="s">
        <v>34</v>
      </c>
      <c r="R106" s="54" t="s">
        <v>28</v>
      </c>
      <c r="S106" s="58">
        <v>3689</v>
      </c>
      <c r="T106" s="59">
        <v>312</v>
      </c>
    </row>
    <row r="107" spans="16:20" x14ac:dyDescent="0.25">
      <c r="P107" s="54" t="s">
        <v>7</v>
      </c>
      <c r="Q107" s="54" t="s">
        <v>36</v>
      </c>
      <c r="R107" s="54" t="s">
        <v>19</v>
      </c>
      <c r="S107" s="58">
        <v>2870</v>
      </c>
      <c r="T107" s="59">
        <v>300</v>
      </c>
    </row>
    <row r="108" spans="16:20" x14ac:dyDescent="0.25">
      <c r="P108" s="54" t="s">
        <v>2</v>
      </c>
      <c r="Q108" s="54" t="s">
        <v>36</v>
      </c>
      <c r="R108" s="54" t="s">
        <v>27</v>
      </c>
      <c r="S108" s="58">
        <v>798</v>
      </c>
      <c r="T108" s="59">
        <v>519</v>
      </c>
    </row>
    <row r="109" spans="16:20" x14ac:dyDescent="0.25">
      <c r="P109" s="54" t="s">
        <v>41</v>
      </c>
      <c r="Q109" s="54" t="s">
        <v>37</v>
      </c>
      <c r="R109" s="54" t="s">
        <v>21</v>
      </c>
      <c r="S109" s="58">
        <v>2933</v>
      </c>
      <c r="T109" s="59">
        <v>9</v>
      </c>
    </row>
    <row r="110" spans="16:20" x14ac:dyDescent="0.25">
      <c r="P110" s="54" t="s">
        <v>5</v>
      </c>
      <c r="Q110" s="54" t="s">
        <v>35</v>
      </c>
      <c r="R110" s="54" t="s">
        <v>4</v>
      </c>
      <c r="S110" s="58">
        <v>2744</v>
      </c>
      <c r="T110" s="59">
        <v>9</v>
      </c>
    </row>
    <row r="111" spans="16:20" x14ac:dyDescent="0.25">
      <c r="P111" s="54" t="s">
        <v>40</v>
      </c>
      <c r="Q111" s="54" t="s">
        <v>36</v>
      </c>
      <c r="R111" s="54" t="s">
        <v>33</v>
      </c>
      <c r="S111" s="58">
        <v>9772</v>
      </c>
      <c r="T111" s="59">
        <v>90</v>
      </c>
    </row>
    <row r="112" spans="16:20" x14ac:dyDescent="0.25">
      <c r="P112" s="54" t="s">
        <v>7</v>
      </c>
      <c r="Q112" s="54" t="s">
        <v>34</v>
      </c>
      <c r="R112" s="54" t="s">
        <v>25</v>
      </c>
      <c r="S112" s="58">
        <v>1568</v>
      </c>
      <c r="T112" s="59">
        <v>96</v>
      </c>
    </row>
    <row r="113" spans="16:20" x14ac:dyDescent="0.25">
      <c r="P113" s="54" t="s">
        <v>2</v>
      </c>
      <c r="Q113" s="54" t="s">
        <v>36</v>
      </c>
      <c r="R113" s="54" t="s">
        <v>16</v>
      </c>
      <c r="S113" s="58">
        <v>11417</v>
      </c>
      <c r="T113" s="59">
        <v>21</v>
      </c>
    </row>
    <row r="114" spans="16:20" x14ac:dyDescent="0.25">
      <c r="P114" s="54" t="s">
        <v>40</v>
      </c>
      <c r="Q114" s="54" t="s">
        <v>34</v>
      </c>
      <c r="R114" s="54" t="s">
        <v>26</v>
      </c>
      <c r="S114" s="58">
        <v>6748</v>
      </c>
      <c r="T114" s="59">
        <v>48</v>
      </c>
    </row>
    <row r="115" spans="16:20" x14ac:dyDescent="0.25">
      <c r="P115" s="54" t="s">
        <v>10</v>
      </c>
      <c r="Q115" s="54" t="s">
        <v>36</v>
      </c>
      <c r="R115" s="54" t="s">
        <v>27</v>
      </c>
      <c r="S115" s="58">
        <v>1407</v>
      </c>
      <c r="T115" s="59">
        <v>72</v>
      </c>
    </row>
    <row r="116" spans="16:20" x14ac:dyDescent="0.25">
      <c r="P116" s="54" t="s">
        <v>8</v>
      </c>
      <c r="Q116" s="54" t="s">
        <v>35</v>
      </c>
      <c r="R116" s="54" t="s">
        <v>29</v>
      </c>
      <c r="S116" s="58">
        <v>2023</v>
      </c>
      <c r="T116" s="59">
        <v>168</v>
      </c>
    </row>
    <row r="117" spans="16:20" x14ac:dyDescent="0.25">
      <c r="P117" s="54" t="s">
        <v>5</v>
      </c>
      <c r="Q117" s="54" t="s">
        <v>39</v>
      </c>
      <c r="R117" s="54" t="s">
        <v>26</v>
      </c>
      <c r="S117" s="58">
        <v>5236</v>
      </c>
      <c r="T117" s="59">
        <v>51</v>
      </c>
    </row>
    <row r="118" spans="16:20" x14ac:dyDescent="0.25">
      <c r="P118" s="54" t="s">
        <v>41</v>
      </c>
      <c r="Q118" s="54" t="s">
        <v>36</v>
      </c>
      <c r="R118" s="54" t="s">
        <v>19</v>
      </c>
      <c r="S118" s="58">
        <v>1925</v>
      </c>
      <c r="T118" s="59">
        <v>192</v>
      </c>
    </row>
    <row r="119" spans="16:20" x14ac:dyDescent="0.25">
      <c r="P119" s="54" t="s">
        <v>7</v>
      </c>
      <c r="Q119" s="54" t="s">
        <v>37</v>
      </c>
      <c r="R119" s="54" t="s">
        <v>14</v>
      </c>
      <c r="S119" s="58">
        <v>6608</v>
      </c>
      <c r="T119" s="59">
        <v>225</v>
      </c>
    </row>
    <row r="120" spans="16:20" x14ac:dyDescent="0.25">
      <c r="P120" s="54" t="s">
        <v>6</v>
      </c>
      <c r="Q120" s="54" t="s">
        <v>34</v>
      </c>
      <c r="R120" s="54" t="s">
        <v>26</v>
      </c>
      <c r="S120" s="58">
        <v>8008</v>
      </c>
      <c r="T120" s="59">
        <v>456</v>
      </c>
    </row>
    <row r="121" spans="16:20" x14ac:dyDescent="0.25">
      <c r="P121" s="54" t="s">
        <v>10</v>
      </c>
      <c r="Q121" s="54" t="s">
        <v>34</v>
      </c>
      <c r="R121" s="54" t="s">
        <v>25</v>
      </c>
      <c r="S121" s="58">
        <v>1428</v>
      </c>
      <c r="T121" s="59">
        <v>93</v>
      </c>
    </row>
    <row r="122" spans="16:20" x14ac:dyDescent="0.25">
      <c r="P122" s="54" t="s">
        <v>6</v>
      </c>
      <c r="Q122" s="54" t="s">
        <v>34</v>
      </c>
      <c r="R122" s="54" t="s">
        <v>4</v>
      </c>
      <c r="S122" s="58">
        <v>525</v>
      </c>
      <c r="T122" s="59">
        <v>48</v>
      </c>
    </row>
    <row r="123" spans="16:20" x14ac:dyDescent="0.25">
      <c r="P123" s="54" t="s">
        <v>6</v>
      </c>
      <c r="Q123" s="54" t="s">
        <v>37</v>
      </c>
      <c r="R123" s="54" t="s">
        <v>18</v>
      </c>
      <c r="S123" s="58">
        <v>1505</v>
      </c>
      <c r="T123" s="59">
        <v>102</v>
      </c>
    </row>
    <row r="124" spans="16:20" x14ac:dyDescent="0.25">
      <c r="P124" s="54" t="s">
        <v>7</v>
      </c>
      <c r="Q124" s="54" t="s">
        <v>35</v>
      </c>
      <c r="R124" s="54" t="s">
        <v>30</v>
      </c>
      <c r="S124" s="58">
        <v>6755</v>
      </c>
      <c r="T124" s="59">
        <v>252</v>
      </c>
    </row>
    <row r="125" spans="16:20" x14ac:dyDescent="0.25">
      <c r="P125" s="54" t="s">
        <v>2</v>
      </c>
      <c r="Q125" s="54" t="s">
        <v>37</v>
      </c>
      <c r="R125" s="54" t="s">
        <v>18</v>
      </c>
      <c r="S125" s="58">
        <v>11571</v>
      </c>
      <c r="T125" s="59">
        <v>138</v>
      </c>
    </row>
    <row r="126" spans="16:20" x14ac:dyDescent="0.25">
      <c r="P126" s="54" t="s">
        <v>40</v>
      </c>
      <c r="Q126" s="54" t="s">
        <v>38</v>
      </c>
      <c r="R126" s="54" t="s">
        <v>25</v>
      </c>
      <c r="S126" s="58">
        <v>2541</v>
      </c>
      <c r="T126" s="59">
        <v>90</v>
      </c>
    </row>
    <row r="127" spans="16:20" x14ac:dyDescent="0.25">
      <c r="P127" s="54" t="s">
        <v>41</v>
      </c>
      <c r="Q127" s="54" t="s">
        <v>37</v>
      </c>
      <c r="R127" s="54" t="s">
        <v>30</v>
      </c>
      <c r="S127" s="58">
        <v>1526</v>
      </c>
      <c r="T127" s="59">
        <v>240</v>
      </c>
    </row>
    <row r="128" spans="16:20" x14ac:dyDescent="0.25">
      <c r="P128" s="54" t="s">
        <v>40</v>
      </c>
      <c r="Q128" s="54" t="s">
        <v>38</v>
      </c>
      <c r="R128" s="54" t="s">
        <v>4</v>
      </c>
      <c r="S128" s="58">
        <v>6125</v>
      </c>
      <c r="T128" s="59">
        <v>102</v>
      </c>
    </row>
    <row r="129" spans="16:20" x14ac:dyDescent="0.25">
      <c r="P129" s="54" t="s">
        <v>41</v>
      </c>
      <c r="Q129" s="54" t="s">
        <v>35</v>
      </c>
      <c r="R129" s="54" t="s">
        <v>27</v>
      </c>
      <c r="S129" s="58">
        <v>847</v>
      </c>
      <c r="T129" s="59">
        <v>129</v>
      </c>
    </row>
    <row r="130" spans="16:20" x14ac:dyDescent="0.25">
      <c r="P130" s="54" t="s">
        <v>8</v>
      </c>
      <c r="Q130" s="54" t="s">
        <v>35</v>
      </c>
      <c r="R130" s="54" t="s">
        <v>27</v>
      </c>
      <c r="S130" s="58">
        <v>4753</v>
      </c>
      <c r="T130" s="59">
        <v>300</v>
      </c>
    </row>
    <row r="131" spans="16:20" x14ac:dyDescent="0.25">
      <c r="P131" s="54" t="s">
        <v>6</v>
      </c>
      <c r="Q131" s="54" t="s">
        <v>38</v>
      </c>
      <c r="R131" s="54" t="s">
        <v>33</v>
      </c>
      <c r="S131" s="58">
        <v>959</v>
      </c>
      <c r="T131" s="59">
        <v>135</v>
      </c>
    </row>
    <row r="132" spans="16:20" x14ac:dyDescent="0.25">
      <c r="P132" s="54" t="s">
        <v>7</v>
      </c>
      <c r="Q132" s="54" t="s">
        <v>35</v>
      </c>
      <c r="R132" s="54" t="s">
        <v>24</v>
      </c>
      <c r="S132" s="58">
        <v>2793</v>
      </c>
      <c r="T132" s="59">
        <v>114</v>
      </c>
    </row>
    <row r="133" spans="16:20" x14ac:dyDescent="0.25">
      <c r="P133" s="54" t="s">
        <v>7</v>
      </c>
      <c r="Q133" s="54" t="s">
        <v>35</v>
      </c>
      <c r="R133" s="54" t="s">
        <v>14</v>
      </c>
      <c r="S133" s="58">
        <v>4606</v>
      </c>
      <c r="T133" s="59">
        <v>63</v>
      </c>
    </row>
    <row r="134" spans="16:20" x14ac:dyDescent="0.25">
      <c r="P134" s="54" t="s">
        <v>7</v>
      </c>
      <c r="Q134" s="54" t="s">
        <v>36</v>
      </c>
      <c r="R134" s="54" t="s">
        <v>29</v>
      </c>
      <c r="S134" s="58">
        <v>5551</v>
      </c>
      <c r="T134" s="59">
        <v>252</v>
      </c>
    </row>
    <row r="135" spans="16:20" x14ac:dyDescent="0.25">
      <c r="P135" s="54" t="s">
        <v>10</v>
      </c>
      <c r="Q135" s="54" t="s">
        <v>36</v>
      </c>
      <c r="R135" s="54" t="s">
        <v>32</v>
      </c>
      <c r="S135" s="58">
        <v>6657</v>
      </c>
      <c r="T135" s="59">
        <v>303</v>
      </c>
    </row>
    <row r="136" spans="16:20" x14ac:dyDescent="0.25">
      <c r="P136" s="54" t="s">
        <v>7</v>
      </c>
      <c r="Q136" s="54" t="s">
        <v>39</v>
      </c>
      <c r="R136" s="54" t="s">
        <v>17</v>
      </c>
      <c r="S136" s="58">
        <v>4438</v>
      </c>
      <c r="T136" s="59">
        <v>246</v>
      </c>
    </row>
    <row r="137" spans="16:20" x14ac:dyDescent="0.25">
      <c r="P137" s="54" t="s">
        <v>8</v>
      </c>
      <c r="Q137" s="54" t="s">
        <v>38</v>
      </c>
      <c r="R137" s="54" t="s">
        <v>22</v>
      </c>
      <c r="S137" s="58">
        <v>168</v>
      </c>
      <c r="T137" s="59">
        <v>84</v>
      </c>
    </row>
    <row r="138" spans="16:20" x14ac:dyDescent="0.25">
      <c r="P138" s="54" t="s">
        <v>7</v>
      </c>
      <c r="Q138" s="54" t="s">
        <v>34</v>
      </c>
      <c r="R138" s="54" t="s">
        <v>17</v>
      </c>
      <c r="S138" s="58">
        <v>7777</v>
      </c>
      <c r="T138" s="59">
        <v>39</v>
      </c>
    </row>
    <row r="139" spans="16:20" x14ac:dyDescent="0.25">
      <c r="P139" s="54" t="s">
        <v>5</v>
      </c>
      <c r="Q139" s="54" t="s">
        <v>36</v>
      </c>
      <c r="R139" s="54" t="s">
        <v>17</v>
      </c>
      <c r="S139" s="58">
        <v>3339</v>
      </c>
      <c r="T139" s="59">
        <v>348</v>
      </c>
    </row>
    <row r="140" spans="16:20" x14ac:dyDescent="0.25">
      <c r="P140" s="54" t="s">
        <v>7</v>
      </c>
      <c r="Q140" s="54" t="s">
        <v>37</v>
      </c>
      <c r="R140" s="54" t="s">
        <v>33</v>
      </c>
      <c r="S140" s="58">
        <v>6391</v>
      </c>
      <c r="T140" s="59">
        <v>48</v>
      </c>
    </row>
    <row r="141" spans="16:20" x14ac:dyDescent="0.25">
      <c r="P141" s="54" t="s">
        <v>5</v>
      </c>
      <c r="Q141" s="54" t="s">
        <v>37</v>
      </c>
      <c r="R141" s="54" t="s">
        <v>22</v>
      </c>
      <c r="S141" s="58">
        <v>518</v>
      </c>
      <c r="T141" s="59">
        <v>75</v>
      </c>
    </row>
    <row r="142" spans="16:20" x14ac:dyDescent="0.25">
      <c r="P142" s="54" t="s">
        <v>7</v>
      </c>
      <c r="Q142" s="54" t="s">
        <v>38</v>
      </c>
      <c r="R142" s="54" t="s">
        <v>28</v>
      </c>
      <c r="S142" s="58">
        <v>5677</v>
      </c>
      <c r="T142" s="59">
        <v>258</v>
      </c>
    </row>
    <row r="143" spans="16:20" x14ac:dyDescent="0.25">
      <c r="P143" s="54" t="s">
        <v>6</v>
      </c>
      <c r="Q143" s="54" t="s">
        <v>39</v>
      </c>
      <c r="R143" s="54" t="s">
        <v>17</v>
      </c>
      <c r="S143" s="58">
        <v>6048</v>
      </c>
      <c r="T143" s="59">
        <v>27</v>
      </c>
    </row>
    <row r="144" spans="16:20" x14ac:dyDescent="0.25">
      <c r="P144" s="54" t="s">
        <v>8</v>
      </c>
      <c r="Q144" s="54" t="s">
        <v>38</v>
      </c>
      <c r="R144" s="54" t="s">
        <v>32</v>
      </c>
      <c r="S144" s="58">
        <v>3752</v>
      </c>
      <c r="T144" s="59">
        <v>213</v>
      </c>
    </row>
    <row r="145" spans="16:20" x14ac:dyDescent="0.25">
      <c r="P145" s="54" t="s">
        <v>5</v>
      </c>
      <c r="Q145" s="54" t="s">
        <v>35</v>
      </c>
      <c r="R145" s="54" t="s">
        <v>29</v>
      </c>
      <c r="S145" s="58">
        <v>4480</v>
      </c>
      <c r="T145" s="59">
        <v>357</v>
      </c>
    </row>
    <row r="146" spans="16:20" x14ac:dyDescent="0.25">
      <c r="P146" s="54" t="s">
        <v>9</v>
      </c>
      <c r="Q146" s="54" t="s">
        <v>37</v>
      </c>
      <c r="R146" s="54" t="s">
        <v>4</v>
      </c>
      <c r="S146" s="58">
        <v>259</v>
      </c>
      <c r="T146" s="59">
        <v>207</v>
      </c>
    </row>
    <row r="147" spans="16:20" x14ac:dyDescent="0.25">
      <c r="P147" s="54" t="s">
        <v>8</v>
      </c>
      <c r="Q147" s="54" t="s">
        <v>37</v>
      </c>
      <c r="R147" s="54" t="s">
        <v>30</v>
      </c>
      <c r="S147" s="58">
        <v>42</v>
      </c>
      <c r="T147" s="59">
        <v>150</v>
      </c>
    </row>
    <row r="148" spans="16:20" x14ac:dyDescent="0.25">
      <c r="P148" s="54" t="s">
        <v>41</v>
      </c>
      <c r="Q148" s="54" t="s">
        <v>36</v>
      </c>
      <c r="R148" s="54" t="s">
        <v>26</v>
      </c>
      <c r="S148" s="58">
        <v>98</v>
      </c>
      <c r="T148" s="59">
        <v>204</v>
      </c>
    </row>
    <row r="149" spans="16:20" x14ac:dyDescent="0.25">
      <c r="P149" s="54" t="s">
        <v>7</v>
      </c>
      <c r="Q149" s="54" t="s">
        <v>35</v>
      </c>
      <c r="R149" s="54" t="s">
        <v>27</v>
      </c>
      <c r="S149" s="58">
        <v>2478</v>
      </c>
      <c r="T149" s="59">
        <v>21</v>
      </c>
    </row>
    <row r="150" spans="16:20" x14ac:dyDescent="0.25">
      <c r="P150" s="54" t="s">
        <v>41</v>
      </c>
      <c r="Q150" s="54" t="s">
        <v>34</v>
      </c>
      <c r="R150" s="54" t="s">
        <v>33</v>
      </c>
      <c r="S150" s="58">
        <v>7847</v>
      </c>
      <c r="T150" s="59">
        <v>174</v>
      </c>
    </row>
    <row r="151" spans="16:20" x14ac:dyDescent="0.25">
      <c r="P151" s="54" t="s">
        <v>2</v>
      </c>
      <c r="Q151" s="54" t="s">
        <v>37</v>
      </c>
      <c r="R151" s="54" t="s">
        <v>17</v>
      </c>
      <c r="S151" s="58">
        <v>9926</v>
      </c>
      <c r="T151" s="59">
        <v>201</v>
      </c>
    </row>
    <row r="152" spans="16:20" x14ac:dyDescent="0.25">
      <c r="P152" s="54" t="s">
        <v>8</v>
      </c>
      <c r="Q152" s="54" t="s">
        <v>38</v>
      </c>
      <c r="R152" s="54" t="s">
        <v>13</v>
      </c>
      <c r="S152" s="58">
        <v>819</v>
      </c>
      <c r="T152" s="59">
        <v>510</v>
      </c>
    </row>
    <row r="153" spans="16:20" x14ac:dyDescent="0.25">
      <c r="P153" s="54" t="s">
        <v>6</v>
      </c>
      <c r="Q153" s="54" t="s">
        <v>39</v>
      </c>
      <c r="R153" s="54" t="s">
        <v>29</v>
      </c>
      <c r="S153" s="58">
        <v>3052</v>
      </c>
      <c r="T153" s="59">
        <v>378</v>
      </c>
    </row>
    <row r="154" spans="16:20" x14ac:dyDescent="0.25">
      <c r="P154" s="54" t="s">
        <v>9</v>
      </c>
      <c r="Q154" s="54" t="s">
        <v>34</v>
      </c>
      <c r="R154" s="54" t="s">
        <v>21</v>
      </c>
      <c r="S154" s="58">
        <v>6832</v>
      </c>
      <c r="T154" s="59">
        <v>27</v>
      </c>
    </row>
    <row r="155" spans="16:20" x14ac:dyDescent="0.25">
      <c r="P155" s="54" t="s">
        <v>2</v>
      </c>
      <c r="Q155" s="54" t="s">
        <v>39</v>
      </c>
      <c r="R155" s="54" t="s">
        <v>16</v>
      </c>
      <c r="S155" s="58">
        <v>2016</v>
      </c>
      <c r="T155" s="59">
        <v>117</v>
      </c>
    </row>
    <row r="156" spans="16:20" x14ac:dyDescent="0.25">
      <c r="P156" s="54" t="s">
        <v>6</v>
      </c>
      <c r="Q156" s="54" t="s">
        <v>38</v>
      </c>
      <c r="R156" s="54" t="s">
        <v>21</v>
      </c>
      <c r="S156" s="58">
        <v>7322</v>
      </c>
      <c r="T156" s="59">
        <v>36</v>
      </c>
    </row>
    <row r="157" spans="16:20" x14ac:dyDescent="0.25">
      <c r="P157" s="54" t="s">
        <v>8</v>
      </c>
      <c r="Q157" s="54" t="s">
        <v>35</v>
      </c>
      <c r="R157" s="54" t="s">
        <v>33</v>
      </c>
      <c r="S157" s="58">
        <v>357</v>
      </c>
      <c r="T157" s="59">
        <v>126</v>
      </c>
    </row>
    <row r="158" spans="16:20" x14ac:dyDescent="0.25">
      <c r="P158" s="54" t="s">
        <v>9</v>
      </c>
      <c r="Q158" s="54" t="s">
        <v>39</v>
      </c>
      <c r="R158" s="54" t="s">
        <v>25</v>
      </c>
      <c r="S158" s="58">
        <v>3192</v>
      </c>
      <c r="T158" s="59">
        <v>72</v>
      </c>
    </row>
    <row r="159" spans="16:20" x14ac:dyDescent="0.25">
      <c r="P159" s="54" t="s">
        <v>7</v>
      </c>
      <c r="Q159" s="54" t="s">
        <v>36</v>
      </c>
      <c r="R159" s="54" t="s">
        <v>22</v>
      </c>
      <c r="S159" s="58">
        <v>8435</v>
      </c>
      <c r="T159" s="59">
        <v>42</v>
      </c>
    </row>
    <row r="160" spans="16:20" x14ac:dyDescent="0.25">
      <c r="P160" s="54" t="s">
        <v>40</v>
      </c>
      <c r="Q160" s="54" t="s">
        <v>39</v>
      </c>
      <c r="R160" s="54" t="s">
        <v>29</v>
      </c>
      <c r="S160" s="58">
        <v>0</v>
      </c>
      <c r="T160" s="59">
        <v>135</v>
      </c>
    </row>
    <row r="161" spans="16:20" x14ac:dyDescent="0.25">
      <c r="P161" s="54" t="s">
        <v>7</v>
      </c>
      <c r="Q161" s="54" t="s">
        <v>34</v>
      </c>
      <c r="R161" s="54" t="s">
        <v>24</v>
      </c>
      <c r="S161" s="58">
        <v>8862</v>
      </c>
      <c r="T161" s="59">
        <v>189</v>
      </c>
    </row>
    <row r="162" spans="16:20" x14ac:dyDescent="0.25">
      <c r="P162" s="54" t="s">
        <v>6</v>
      </c>
      <c r="Q162" s="54" t="s">
        <v>37</v>
      </c>
      <c r="R162" s="54" t="s">
        <v>28</v>
      </c>
      <c r="S162" s="58">
        <v>3556</v>
      </c>
      <c r="T162" s="59">
        <v>459</v>
      </c>
    </row>
    <row r="163" spans="16:20" x14ac:dyDescent="0.25">
      <c r="P163" s="54" t="s">
        <v>5</v>
      </c>
      <c r="Q163" s="54" t="s">
        <v>34</v>
      </c>
      <c r="R163" s="54" t="s">
        <v>15</v>
      </c>
      <c r="S163" s="58">
        <v>7280</v>
      </c>
      <c r="T163" s="59">
        <v>201</v>
      </c>
    </row>
    <row r="164" spans="16:20" x14ac:dyDescent="0.25">
      <c r="P164" s="54" t="s">
        <v>6</v>
      </c>
      <c r="Q164" s="54" t="s">
        <v>34</v>
      </c>
      <c r="R164" s="54" t="s">
        <v>30</v>
      </c>
      <c r="S164" s="58">
        <v>3402</v>
      </c>
      <c r="T164" s="59">
        <v>366</v>
      </c>
    </row>
    <row r="165" spans="16:20" x14ac:dyDescent="0.25">
      <c r="P165" s="54" t="s">
        <v>3</v>
      </c>
      <c r="Q165" s="54" t="s">
        <v>37</v>
      </c>
      <c r="R165" s="54" t="s">
        <v>29</v>
      </c>
      <c r="S165" s="58">
        <v>4592</v>
      </c>
      <c r="T165" s="59">
        <v>324</v>
      </c>
    </row>
    <row r="166" spans="16:20" x14ac:dyDescent="0.25">
      <c r="P166" s="54" t="s">
        <v>9</v>
      </c>
      <c r="Q166" s="54" t="s">
        <v>35</v>
      </c>
      <c r="R166" s="54" t="s">
        <v>15</v>
      </c>
      <c r="S166" s="58">
        <v>7833</v>
      </c>
      <c r="T166" s="59">
        <v>243</v>
      </c>
    </row>
    <row r="167" spans="16:20" x14ac:dyDescent="0.25">
      <c r="P167" s="54" t="s">
        <v>2</v>
      </c>
      <c r="Q167" s="54" t="s">
        <v>39</v>
      </c>
      <c r="R167" s="54" t="s">
        <v>21</v>
      </c>
      <c r="S167" s="58">
        <v>7651</v>
      </c>
      <c r="T167" s="59">
        <v>213</v>
      </c>
    </row>
    <row r="168" spans="16:20" x14ac:dyDescent="0.25">
      <c r="P168" s="54" t="s">
        <v>40</v>
      </c>
      <c r="Q168" s="54" t="s">
        <v>35</v>
      </c>
      <c r="R168" s="54" t="s">
        <v>30</v>
      </c>
      <c r="S168" s="58">
        <v>2275</v>
      </c>
      <c r="T168" s="59">
        <v>447</v>
      </c>
    </row>
    <row r="169" spans="16:20" x14ac:dyDescent="0.25">
      <c r="P169" s="54" t="s">
        <v>40</v>
      </c>
      <c r="Q169" s="54" t="s">
        <v>38</v>
      </c>
      <c r="R169" s="54" t="s">
        <v>13</v>
      </c>
      <c r="S169" s="58">
        <v>5670</v>
      </c>
      <c r="T169" s="59">
        <v>297</v>
      </c>
    </row>
    <row r="170" spans="16:20" x14ac:dyDescent="0.25">
      <c r="P170" s="54" t="s">
        <v>7</v>
      </c>
      <c r="Q170" s="54" t="s">
        <v>35</v>
      </c>
      <c r="R170" s="54" t="s">
        <v>16</v>
      </c>
      <c r="S170" s="58">
        <v>2135</v>
      </c>
      <c r="T170" s="59">
        <v>27</v>
      </c>
    </row>
    <row r="171" spans="16:20" x14ac:dyDescent="0.25">
      <c r="P171" s="54" t="s">
        <v>40</v>
      </c>
      <c r="Q171" s="54" t="s">
        <v>34</v>
      </c>
      <c r="R171" s="54" t="s">
        <v>23</v>
      </c>
      <c r="S171" s="58">
        <v>2779</v>
      </c>
      <c r="T171" s="59">
        <v>75</v>
      </c>
    </row>
    <row r="172" spans="16:20" x14ac:dyDescent="0.25">
      <c r="P172" s="54" t="s">
        <v>10</v>
      </c>
      <c r="Q172" s="54" t="s">
        <v>39</v>
      </c>
      <c r="R172" s="54" t="s">
        <v>33</v>
      </c>
      <c r="S172" s="58">
        <v>12950</v>
      </c>
      <c r="T172" s="59">
        <v>30</v>
      </c>
    </row>
    <row r="173" spans="16:20" x14ac:dyDescent="0.25">
      <c r="P173" s="54" t="s">
        <v>7</v>
      </c>
      <c r="Q173" s="54" t="s">
        <v>36</v>
      </c>
      <c r="R173" s="54" t="s">
        <v>18</v>
      </c>
      <c r="S173" s="58">
        <v>2646</v>
      </c>
      <c r="T173" s="59">
        <v>177</v>
      </c>
    </row>
    <row r="174" spans="16:20" x14ac:dyDescent="0.25">
      <c r="P174" s="54" t="s">
        <v>40</v>
      </c>
      <c r="Q174" s="54" t="s">
        <v>34</v>
      </c>
      <c r="R174" s="54" t="s">
        <v>33</v>
      </c>
      <c r="S174" s="58">
        <v>3794</v>
      </c>
      <c r="T174" s="59">
        <v>159</v>
      </c>
    </row>
    <row r="175" spans="16:20" x14ac:dyDescent="0.25">
      <c r="P175" s="54" t="s">
        <v>3</v>
      </c>
      <c r="Q175" s="54" t="s">
        <v>35</v>
      </c>
      <c r="R175" s="54" t="s">
        <v>33</v>
      </c>
      <c r="S175" s="58">
        <v>819</v>
      </c>
      <c r="T175" s="59">
        <v>306</v>
      </c>
    </row>
    <row r="176" spans="16:20" x14ac:dyDescent="0.25">
      <c r="P176" s="54" t="s">
        <v>3</v>
      </c>
      <c r="Q176" s="54" t="s">
        <v>34</v>
      </c>
      <c r="R176" s="54" t="s">
        <v>20</v>
      </c>
      <c r="S176" s="58">
        <v>2583</v>
      </c>
      <c r="T176" s="59">
        <v>18</v>
      </c>
    </row>
    <row r="177" spans="16:20" x14ac:dyDescent="0.25">
      <c r="P177" s="54" t="s">
        <v>7</v>
      </c>
      <c r="Q177" s="54" t="s">
        <v>35</v>
      </c>
      <c r="R177" s="54" t="s">
        <v>19</v>
      </c>
      <c r="S177" s="58">
        <v>4585</v>
      </c>
      <c r="T177" s="59">
        <v>240</v>
      </c>
    </row>
    <row r="178" spans="16:20" x14ac:dyDescent="0.25">
      <c r="P178" s="54" t="s">
        <v>5</v>
      </c>
      <c r="Q178" s="54" t="s">
        <v>34</v>
      </c>
      <c r="R178" s="54" t="s">
        <v>33</v>
      </c>
      <c r="S178" s="58">
        <v>1652</v>
      </c>
      <c r="T178" s="59">
        <v>93</v>
      </c>
    </row>
    <row r="179" spans="16:20" x14ac:dyDescent="0.25">
      <c r="P179" s="54" t="s">
        <v>10</v>
      </c>
      <c r="Q179" s="54" t="s">
        <v>34</v>
      </c>
      <c r="R179" s="54" t="s">
        <v>26</v>
      </c>
      <c r="S179" s="58">
        <v>4991</v>
      </c>
      <c r="T179" s="59">
        <v>9</v>
      </c>
    </row>
    <row r="180" spans="16:20" x14ac:dyDescent="0.25">
      <c r="P180" s="54" t="s">
        <v>8</v>
      </c>
      <c r="Q180" s="54" t="s">
        <v>34</v>
      </c>
      <c r="R180" s="54" t="s">
        <v>16</v>
      </c>
      <c r="S180" s="58">
        <v>2009</v>
      </c>
      <c r="T180" s="59">
        <v>219</v>
      </c>
    </row>
    <row r="181" spans="16:20" x14ac:dyDescent="0.25">
      <c r="P181" s="54" t="s">
        <v>2</v>
      </c>
      <c r="Q181" s="54" t="s">
        <v>39</v>
      </c>
      <c r="R181" s="54" t="s">
        <v>22</v>
      </c>
      <c r="S181" s="58">
        <v>1568</v>
      </c>
      <c r="T181" s="59">
        <v>141</v>
      </c>
    </row>
    <row r="182" spans="16:20" x14ac:dyDescent="0.25">
      <c r="P182" s="54" t="s">
        <v>41</v>
      </c>
      <c r="Q182" s="54" t="s">
        <v>37</v>
      </c>
      <c r="R182" s="54" t="s">
        <v>20</v>
      </c>
      <c r="S182" s="58">
        <v>3388</v>
      </c>
      <c r="T182" s="59">
        <v>123</v>
      </c>
    </row>
    <row r="183" spans="16:20" x14ac:dyDescent="0.25">
      <c r="P183" s="54" t="s">
        <v>40</v>
      </c>
      <c r="Q183" s="54" t="s">
        <v>38</v>
      </c>
      <c r="R183" s="54" t="s">
        <v>24</v>
      </c>
      <c r="S183" s="58">
        <v>623</v>
      </c>
      <c r="T183" s="59">
        <v>51</v>
      </c>
    </row>
    <row r="184" spans="16:20" x14ac:dyDescent="0.25">
      <c r="P184" s="54" t="s">
        <v>6</v>
      </c>
      <c r="Q184" s="54" t="s">
        <v>36</v>
      </c>
      <c r="R184" s="54" t="s">
        <v>4</v>
      </c>
      <c r="S184" s="58">
        <v>10073</v>
      </c>
      <c r="T184" s="59">
        <v>120</v>
      </c>
    </row>
    <row r="185" spans="16:20" x14ac:dyDescent="0.25">
      <c r="P185" s="54" t="s">
        <v>8</v>
      </c>
      <c r="Q185" s="54" t="s">
        <v>39</v>
      </c>
      <c r="R185" s="54" t="s">
        <v>26</v>
      </c>
      <c r="S185" s="58">
        <v>1561</v>
      </c>
      <c r="T185" s="59">
        <v>27</v>
      </c>
    </row>
    <row r="186" spans="16:20" x14ac:dyDescent="0.25">
      <c r="P186" s="54" t="s">
        <v>9</v>
      </c>
      <c r="Q186" s="54" t="s">
        <v>36</v>
      </c>
      <c r="R186" s="54" t="s">
        <v>27</v>
      </c>
      <c r="S186" s="58">
        <v>11522</v>
      </c>
      <c r="T186" s="59">
        <v>204</v>
      </c>
    </row>
    <row r="187" spans="16:20" x14ac:dyDescent="0.25">
      <c r="P187" s="54" t="s">
        <v>6</v>
      </c>
      <c r="Q187" s="54" t="s">
        <v>38</v>
      </c>
      <c r="R187" s="54" t="s">
        <v>13</v>
      </c>
      <c r="S187" s="58">
        <v>2317</v>
      </c>
      <c r="T187" s="59">
        <v>123</v>
      </c>
    </row>
    <row r="188" spans="16:20" x14ac:dyDescent="0.25">
      <c r="P188" s="54" t="s">
        <v>10</v>
      </c>
      <c r="Q188" s="54" t="s">
        <v>37</v>
      </c>
      <c r="R188" s="54" t="s">
        <v>28</v>
      </c>
      <c r="S188" s="58">
        <v>3059</v>
      </c>
      <c r="T188" s="59">
        <v>27</v>
      </c>
    </row>
    <row r="189" spans="16:20" x14ac:dyDescent="0.25">
      <c r="P189" s="54" t="s">
        <v>41</v>
      </c>
      <c r="Q189" s="54" t="s">
        <v>37</v>
      </c>
      <c r="R189" s="54" t="s">
        <v>26</v>
      </c>
      <c r="S189" s="58">
        <v>2324</v>
      </c>
      <c r="T189" s="59">
        <v>177</v>
      </c>
    </row>
    <row r="190" spans="16:20" x14ac:dyDescent="0.25">
      <c r="P190" s="54" t="s">
        <v>3</v>
      </c>
      <c r="Q190" s="54" t="s">
        <v>39</v>
      </c>
      <c r="R190" s="54" t="s">
        <v>26</v>
      </c>
      <c r="S190" s="58">
        <v>4956</v>
      </c>
      <c r="T190" s="59">
        <v>171</v>
      </c>
    </row>
    <row r="191" spans="16:20" x14ac:dyDescent="0.25">
      <c r="P191" s="54" t="s">
        <v>10</v>
      </c>
      <c r="Q191" s="54" t="s">
        <v>34</v>
      </c>
      <c r="R191" s="54" t="s">
        <v>19</v>
      </c>
      <c r="S191" s="58">
        <v>5355</v>
      </c>
      <c r="T191" s="59">
        <v>204</v>
      </c>
    </row>
    <row r="192" spans="16:20" x14ac:dyDescent="0.25">
      <c r="P192" s="54" t="s">
        <v>3</v>
      </c>
      <c r="Q192" s="54" t="s">
        <v>34</v>
      </c>
      <c r="R192" s="54" t="s">
        <v>14</v>
      </c>
      <c r="S192" s="58">
        <v>7259</v>
      </c>
      <c r="T192" s="59">
        <v>276</v>
      </c>
    </row>
    <row r="193" spans="16:20" x14ac:dyDescent="0.25">
      <c r="P193" s="54" t="s">
        <v>8</v>
      </c>
      <c r="Q193" s="54" t="s">
        <v>37</v>
      </c>
      <c r="R193" s="54" t="s">
        <v>26</v>
      </c>
      <c r="S193" s="58">
        <v>6279</v>
      </c>
      <c r="T193" s="59">
        <v>45</v>
      </c>
    </row>
    <row r="194" spans="16:20" x14ac:dyDescent="0.25">
      <c r="P194" s="54" t="s">
        <v>40</v>
      </c>
      <c r="Q194" s="54" t="s">
        <v>38</v>
      </c>
      <c r="R194" s="54" t="s">
        <v>29</v>
      </c>
      <c r="S194" s="58">
        <v>2541</v>
      </c>
      <c r="T194" s="59">
        <v>45</v>
      </c>
    </row>
    <row r="195" spans="16:20" x14ac:dyDescent="0.25">
      <c r="P195" s="54" t="s">
        <v>6</v>
      </c>
      <c r="Q195" s="54" t="s">
        <v>35</v>
      </c>
      <c r="R195" s="54" t="s">
        <v>27</v>
      </c>
      <c r="S195" s="58">
        <v>3864</v>
      </c>
      <c r="T195" s="59">
        <v>177</v>
      </c>
    </row>
    <row r="196" spans="16:20" x14ac:dyDescent="0.25">
      <c r="P196" s="54" t="s">
        <v>5</v>
      </c>
      <c r="Q196" s="54" t="s">
        <v>36</v>
      </c>
      <c r="R196" s="54" t="s">
        <v>13</v>
      </c>
      <c r="S196" s="58">
        <v>6146</v>
      </c>
      <c r="T196" s="59">
        <v>63</v>
      </c>
    </row>
    <row r="197" spans="16:20" x14ac:dyDescent="0.25">
      <c r="P197" s="54" t="s">
        <v>9</v>
      </c>
      <c r="Q197" s="54" t="s">
        <v>39</v>
      </c>
      <c r="R197" s="54" t="s">
        <v>18</v>
      </c>
      <c r="S197" s="58">
        <v>2639</v>
      </c>
      <c r="T197" s="59">
        <v>204</v>
      </c>
    </row>
    <row r="198" spans="16:20" x14ac:dyDescent="0.25">
      <c r="P198" s="54" t="s">
        <v>8</v>
      </c>
      <c r="Q198" s="54" t="s">
        <v>37</v>
      </c>
      <c r="R198" s="54" t="s">
        <v>22</v>
      </c>
      <c r="S198" s="58">
        <v>1890</v>
      </c>
      <c r="T198" s="59">
        <v>195</v>
      </c>
    </row>
    <row r="199" spans="16:20" x14ac:dyDescent="0.25">
      <c r="P199" s="54" t="s">
        <v>7</v>
      </c>
      <c r="Q199" s="54" t="s">
        <v>34</v>
      </c>
      <c r="R199" s="54" t="s">
        <v>14</v>
      </c>
      <c r="S199" s="58">
        <v>1932</v>
      </c>
      <c r="T199" s="59">
        <v>369</v>
      </c>
    </row>
    <row r="200" spans="16:20" x14ac:dyDescent="0.25">
      <c r="P200" s="54" t="s">
        <v>3</v>
      </c>
      <c r="Q200" s="54" t="s">
        <v>34</v>
      </c>
      <c r="R200" s="54" t="s">
        <v>25</v>
      </c>
      <c r="S200" s="58">
        <v>6300</v>
      </c>
      <c r="T200" s="59">
        <v>42</v>
      </c>
    </row>
    <row r="201" spans="16:20" x14ac:dyDescent="0.25">
      <c r="P201" s="54" t="s">
        <v>6</v>
      </c>
      <c r="Q201" s="54" t="s">
        <v>37</v>
      </c>
      <c r="R201" s="54" t="s">
        <v>30</v>
      </c>
      <c r="S201" s="58">
        <v>560</v>
      </c>
      <c r="T201" s="59">
        <v>81</v>
      </c>
    </row>
    <row r="202" spans="16:20" x14ac:dyDescent="0.25">
      <c r="P202" s="54" t="s">
        <v>9</v>
      </c>
      <c r="Q202" s="54" t="s">
        <v>37</v>
      </c>
      <c r="R202" s="54" t="s">
        <v>26</v>
      </c>
      <c r="S202" s="58">
        <v>2856</v>
      </c>
      <c r="T202" s="59">
        <v>246</v>
      </c>
    </row>
    <row r="203" spans="16:20" x14ac:dyDescent="0.25">
      <c r="P203" s="54" t="s">
        <v>9</v>
      </c>
      <c r="Q203" s="54" t="s">
        <v>34</v>
      </c>
      <c r="R203" s="54" t="s">
        <v>17</v>
      </c>
      <c r="S203" s="58">
        <v>707</v>
      </c>
      <c r="T203" s="59">
        <v>174</v>
      </c>
    </row>
    <row r="204" spans="16:20" x14ac:dyDescent="0.25">
      <c r="P204" s="54" t="s">
        <v>8</v>
      </c>
      <c r="Q204" s="54" t="s">
        <v>35</v>
      </c>
      <c r="R204" s="54" t="s">
        <v>30</v>
      </c>
      <c r="S204" s="58">
        <v>3598</v>
      </c>
      <c r="T204" s="59">
        <v>81</v>
      </c>
    </row>
    <row r="205" spans="16:20" x14ac:dyDescent="0.25">
      <c r="P205" s="54" t="s">
        <v>40</v>
      </c>
      <c r="Q205" s="54" t="s">
        <v>35</v>
      </c>
      <c r="R205" s="54" t="s">
        <v>22</v>
      </c>
      <c r="S205" s="58">
        <v>6853</v>
      </c>
      <c r="T205" s="59">
        <v>372</v>
      </c>
    </row>
    <row r="206" spans="16:20" x14ac:dyDescent="0.25">
      <c r="P206" s="54" t="s">
        <v>40</v>
      </c>
      <c r="Q206" s="54" t="s">
        <v>35</v>
      </c>
      <c r="R206" s="54" t="s">
        <v>16</v>
      </c>
      <c r="S206" s="58">
        <v>4725</v>
      </c>
      <c r="T206" s="59">
        <v>174</v>
      </c>
    </row>
    <row r="207" spans="16:20" x14ac:dyDescent="0.25">
      <c r="P207" s="54" t="s">
        <v>41</v>
      </c>
      <c r="Q207" s="54" t="s">
        <v>36</v>
      </c>
      <c r="R207" s="54" t="s">
        <v>32</v>
      </c>
      <c r="S207" s="58">
        <v>10304</v>
      </c>
      <c r="T207" s="59">
        <v>84</v>
      </c>
    </row>
    <row r="208" spans="16:20" x14ac:dyDescent="0.25">
      <c r="P208" s="54" t="s">
        <v>41</v>
      </c>
      <c r="Q208" s="54" t="s">
        <v>34</v>
      </c>
      <c r="R208" s="54" t="s">
        <v>16</v>
      </c>
      <c r="S208" s="58">
        <v>1274</v>
      </c>
      <c r="T208" s="59">
        <v>225</v>
      </c>
    </row>
    <row r="209" spans="16:20" x14ac:dyDescent="0.25">
      <c r="P209" s="54" t="s">
        <v>5</v>
      </c>
      <c r="Q209" s="54" t="s">
        <v>36</v>
      </c>
      <c r="R209" s="54" t="s">
        <v>30</v>
      </c>
      <c r="S209" s="58">
        <v>1526</v>
      </c>
      <c r="T209" s="59">
        <v>105</v>
      </c>
    </row>
    <row r="210" spans="16:20" x14ac:dyDescent="0.25">
      <c r="P210" s="54" t="s">
        <v>40</v>
      </c>
      <c r="Q210" s="54" t="s">
        <v>39</v>
      </c>
      <c r="R210" s="54" t="s">
        <v>28</v>
      </c>
      <c r="S210" s="58">
        <v>3101</v>
      </c>
      <c r="T210" s="59">
        <v>225</v>
      </c>
    </row>
    <row r="211" spans="16:20" x14ac:dyDescent="0.25">
      <c r="P211" s="54" t="s">
        <v>2</v>
      </c>
      <c r="Q211" s="54" t="s">
        <v>37</v>
      </c>
      <c r="R211" s="54" t="s">
        <v>14</v>
      </c>
      <c r="S211" s="58">
        <v>1057</v>
      </c>
      <c r="T211" s="59">
        <v>54</v>
      </c>
    </row>
    <row r="212" spans="16:20" x14ac:dyDescent="0.25">
      <c r="P212" s="54" t="s">
        <v>7</v>
      </c>
      <c r="Q212" s="54" t="s">
        <v>37</v>
      </c>
      <c r="R212" s="54" t="s">
        <v>26</v>
      </c>
      <c r="S212" s="58">
        <v>5306</v>
      </c>
      <c r="T212" s="59">
        <v>0</v>
      </c>
    </row>
    <row r="213" spans="16:20" x14ac:dyDescent="0.25">
      <c r="P213" s="54" t="s">
        <v>5</v>
      </c>
      <c r="Q213" s="54" t="s">
        <v>39</v>
      </c>
      <c r="R213" s="54" t="s">
        <v>24</v>
      </c>
      <c r="S213" s="58">
        <v>4018</v>
      </c>
      <c r="T213" s="59">
        <v>171</v>
      </c>
    </row>
    <row r="214" spans="16:20" x14ac:dyDescent="0.25">
      <c r="P214" s="54" t="s">
        <v>9</v>
      </c>
      <c r="Q214" s="54" t="s">
        <v>34</v>
      </c>
      <c r="R214" s="54" t="s">
        <v>16</v>
      </c>
      <c r="S214" s="58">
        <v>938</v>
      </c>
      <c r="T214" s="59">
        <v>189</v>
      </c>
    </row>
    <row r="215" spans="16:20" x14ac:dyDescent="0.25">
      <c r="P215" s="54" t="s">
        <v>7</v>
      </c>
      <c r="Q215" s="54" t="s">
        <v>38</v>
      </c>
      <c r="R215" s="54" t="s">
        <v>18</v>
      </c>
      <c r="S215" s="58">
        <v>1778</v>
      </c>
      <c r="T215" s="59">
        <v>270</v>
      </c>
    </row>
    <row r="216" spans="16:20" x14ac:dyDescent="0.25">
      <c r="P216" s="54" t="s">
        <v>6</v>
      </c>
      <c r="Q216" s="54" t="s">
        <v>39</v>
      </c>
      <c r="R216" s="54" t="s">
        <v>30</v>
      </c>
      <c r="S216" s="58">
        <v>1638</v>
      </c>
      <c r="T216" s="59">
        <v>63</v>
      </c>
    </row>
    <row r="217" spans="16:20" x14ac:dyDescent="0.25">
      <c r="P217" s="54" t="s">
        <v>41</v>
      </c>
      <c r="Q217" s="54" t="s">
        <v>38</v>
      </c>
      <c r="R217" s="54" t="s">
        <v>25</v>
      </c>
      <c r="S217" s="58">
        <v>154</v>
      </c>
      <c r="T217" s="59">
        <v>21</v>
      </c>
    </row>
    <row r="218" spans="16:20" x14ac:dyDescent="0.25">
      <c r="P218" s="54" t="s">
        <v>7</v>
      </c>
      <c r="Q218" s="54" t="s">
        <v>37</v>
      </c>
      <c r="R218" s="54" t="s">
        <v>22</v>
      </c>
      <c r="S218" s="58">
        <v>9835</v>
      </c>
      <c r="T218" s="59">
        <v>207</v>
      </c>
    </row>
    <row r="219" spans="16:20" x14ac:dyDescent="0.25">
      <c r="P219" s="54" t="s">
        <v>9</v>
      </c>
      <c r="Q219" s="54" t="s">
        <v>37</v>
      </c>
      <c r="R219" s="54" t="s">
        <v>20</v>
      </c>
      <c r="S219" s="58">
        <v>7273</v>
      </c>
      <c r="T219" s="59">
        <v>96</v>
      </c>
    </row>
    <row r="220" spans="16:20" x14ac:dyDescent="0.25">
      <c r="P220" s="54" t="s">
        <v>5</v>
      </c>
      <c r="Q220" s="54" t="s">
        <v>39</v>
      </c>
      <c r="R220" s="54" t="s">
        <v>22</v>
      </c>
      <c r="S220" s="58">
        <v>6909</v>
      </c>
      <c r="T220" s="59">
        <v>81</v>
      </c>
    </row>
    <row r="221" spans="16:20" x14ac:dyDescent="0.25">
      <c r="P221" s="54" t="s">
        <v>9</v>
      </c>
      <c r="Q221" s="54" t="s">
        <v>39</v>
      </c>
      <c r="R221" s="54" t="s">
        <v>24</v>
      </c>
      <c r="S221" s="58">
        <v>3920</v>
      </c>
      <c r="T221" s="59">
        <v>306</v>
      </c>
    </row>
    <row r="222" spans="16:20" x14ac:dyDescent="0.25">
      <c r="P222" s="54" t="s">
        <v>10</v>
      </c>
      <c r="Q222" s="54" t="s">
        <v>39</v>
      </c>
      <c r="R222" s="54" t="s">
        <v>21</v>
      </c>
      <c r="S222" s="58">
        <v>4858</v>
      </c>
      <c r="T222" s="59">
        <v>279</v>
      </c>
    </row>
    <row r="223" spans="16:20" x14ac:dyDescent="0.25">
      <c r="P223" s="54" t="s">
        <v>2</v>
      </c>
      <c r="Q223" s="54" t="s">
        <v>38</v>
      </c>
      <c r="R223" s="54" t="s">
        <v>4</v>
      </c>
      <c r="S223" s="58">
        <v>3549</v>
      </c>
      <c r="T223" s="59">
        <v>3</v>
      </c>
    </row>
    <row r="224" spans="16:20" x14ac:dyDescent="0.25">
      <c r="P224" s="54" t="s">
        <v>7</v>
      </c>
      <c r="Q224" s="54" t="s">
        <v>39</v>
      </c>
      <c r="R224" s="54" t="s">
        <v>27</v>
      </c>
      <c r="S224" s="58">
        <v>966</v>
      </c>
      <c r="T224" s="59">
        <v>198</v>
      </c>
    </row>
    <row r="225" spans="16:20" x14ac:dyDescent="0.25">
      <c r="P225" s="54" t="s">
        <v>5</v>
      </c>
      <c r="Q225" s="54" t="s">
        <v>39</v>
      </c>
      <c r="R225" s="54" t="s">
        <v>18</v>
      </c>
      <c r="S225" s="58">
        <v>385</v>
      </c>
      <c r="T225" s="59">
        <v>249</v>
      </c>
    </row>
    <row r="226" spans="16:20" x14ac:dyDescent="0.25">
      <c r="P226" s="54" t="s">
        <v>6</v>
      </c>
      <c r="Q226" s="54" t="s">
        <v>34</v>
      </c>
      <c r="R226" s="54" t="s">
        <v>16</v>
      </c>
      <c r="S226" s="58">
        <v>2219</v>
      </c>
      <c r="T226" s="59">
        <v>75</v>
      </c>
    </row>
    <row r="227" spans="16:20" x14ac:dyDescent="0.25">
      <c r="P227" s="54" t="s">
        <v>9</v>
      </c>
      <c r="Q227" s="54" t="s">
        <v>36</v>
      </c>
      <c r="R227" s="54" t="s">
        <v>32</v>
      </c>
      <c r="S227" s="58">
        <v>2954</v>
      </c>
      <c r="T227" s="59">
        <v>189</v>
      </c>
    </row>
    <row r="228" spans="16:20" x14ac:dyDescent="0.25">
      <c r="P228" s="54" t="s">
        <v>7</v>
      </c>
      <c r="Q228" s="54" t="s">
        <v>36</v>
      </c>
      <c r="R228" s="54" t="s">
        <v>32</v>
      </c>
      <c r="S228" s="58">
        <v>280</v>
      </c>
      <c r="T228" s="59">
        <v>87</v>
      </c>
    </row>
    <row r="229" spans="16:20" x14ac:dyDescent="0.25">
      <c r="P229" s="54" t="s">
        <v>41</v>
      </c>
      <c r="Q229" s="54" t="s">
        <v>36</v>
      </c>
      <c r="R229" s="54" t="s">
        <v>30</v>
      </c>
      <c r="S229" s="58">
        <v>6118</v>
      </c>
      <c r="T229" s="59">
        <v>174</v>
      </c>
    </row>
    <row r="230" spans="16:20" x14ac:dyDescent="0.25">
      <c r="P230" s="54" t="s">
        <v>2</v>
      </c>
      <c r="Q230" s="54" t="s">
        <v>39</v>
      </c>
      <c r="R230" s="54" t="s">
        <v>15</v>
      </c>
      <c r="S230" s="58">
        <v>4802</v>
      </c>
      <c r="T230" s="59">
        <v>36</v>
      </c>
    </row>
    <row r="231" spans="16:20" x14ac:dyDescent="0.25">
      <c r="P231" s="54" t="s">
        <v>9</v>
      </c>
      <c r="Q231" s="54" t="s">
        <v>38</v>
      </c>
      <c r="R231" s="54" t="s">
        <v>24</v>
      </c>
      <c r="S231" s="58">
        <v>4137</v>
      </c>
      <c r="T231" s="59">
        <v>60</v>
      </c>
    </row>
    <row r="232" spans="16:20" x14ac:dyDescent="0.25">
      <c r="P232" s="54" t="s">
        <v>3</v>
      </c>
      <c r="Q232" s="54" t="s">
        <v>35</v>
      </c>
      <c r="R232" s="54" t="s">
        <v>23</v>
      </c>
      <c r="S232" s="58">
        <v>2023</v>
      </c>
      <c r="T232" s="59">
        <v>78</v>
      </c>
    </row>
    <row r="233" spans="16:20" x14ac:dyDescent="0.25">
      <c r="P233" s="54" t="s">
        <v>9</v>
      </c>
      <c r="Q233" s="54" t="s">
        <v>36</v>
      </c>
      <c r="R233" s="54" t="s">
        <v>30</v>
      </c>
      <c r="S233" s="58">
        <v>9051</v>
      </c>
      <c r="T233" s="59">
        <v>57</v>
      </c>
    </row>
    <row r="234" spans="16:20" x14ac:dyDescent="0.25">
      <c r="P234" s="54" t="s">
        <v>9</v>
      </c>
      <c r="Q234" s="54" t="s">
        <v>37</v>
      </c>
      <c r="R234" s="54" t="s">
        <v>28</v>
      </c>
      <c r="S234" s="58">
        <v>2919</v>
      </c>
      <c r="T234" s="59">
        <v>45</v>
      </c>
    </row>
    <row r="235" spans="16:20" x14ac:dyDescent="0.25">
      <c r="P235" s="54" t="s">
        <v>41</v>
      </c>
      <c r="Q235" s="54" t="s">
        <v>38</v>
      </c>
      <c r="R235" s="54" t="s">
        <v>22</v>
      </c>
      <c r="S235" s="58">
        <v>5915</v>
      </c>
      <c r="T235" s="59">
        <v>3</v>
      </c>
    </row>
    <row r="236" spans="16:20" x14ac:dyDescent="0.25">
      <c r="P236" s="54" t="s">
        <v>10</v>
      </c>
      <c r="Q236" s="54" t="s">
        <v>35</v>
      </c>
      <c r="R236" s="54" t="s">
        <v>15</v>
      </c>
      <c r="S236" s="58">
        <v>2562</v>
      </c>
      <c r="T236" s="59">
        <v>6</v>
      </c>
    </row>
    <row r="237" spans="16:20" x14ac:dyDescent="0.25">
      <c r="P237" s="54" t="s">
        <v>5</v>
      </c>
      <c r="Q237" s="54" t="s">
        <v>37</v>
      </c>
      <c r="R237" s="54" t="s">
        <v>25</v>
      </c>
      <c r="S237" s="58">
        <v>8813</v>
      </c>
      <c r="T237" s="59">
        <v>21</v>
      </c>
    </row>
    <row r="238" spans="16:20" x14ac:dyDescent="0.25">
      <c r="P238" s="54" t="s">
        <v>5</v>
      </c>
      <c r="Q238" s="54" t="s">
        <v>36</v>
      </c>
      <c r="R238" s="54" t="s">
        <v>18</v>
      </c>
      <c r="S238" s="58">
        <v>6111</v>
      </c>
      <c r="T238" s="59">
        <v>3</v>
      </c>
    </row>
    <row r="239" spans="16:20" x14ac:dyDescent="0.25">
      <c r="P239" s="54" t="s">
        <v>8</v>
      </c>
      <c r="Q239" s="54" t="s">
        <v>34</v>
      </c>
      <c r="R239" s="54" t="s">
        <v>31</v>
      </c>
      <c r="S239" s="58">
        <v>3507</v>
      </c>
      <c r="T239" s="59">
        <v>288</v>
      </c>
    </row>
    <row r="240" spans="16:20" x14ac:dyDescent="0.25">
      <c r="P240" s="54" t="s">
        <v>6</v>
      </c>
      <c r="Q240" s="54" t="s">
        <v>36</v>
      </c>
      <c r="R240" s="54" t="s">
        <v>13</v>
      </c>
      <c r="S240" s="58">
        <v>4319</v>
      </c>
      <c r="T240" s="59">
        <v>30</v>
      </c>
    </row>
    <row r="241" spans="16:20" x14ac:dyDescent="0.25">
      <c r="P241" s="54" t="s">
        <v>40</v>
      </c>
      <c r="Q241" s="54" t="s">
        <v>38</v>
      </c>
      <c r="R241" s="54" t="s">
        <v>26</v>
      </c>
      <c r="S241" s="58">
        <v>609</v>
      </c>
      <c r="T241" s="59">
        <v>87</v>
      </c>
    </row>
    <row r="242" spans="16:20" x14ac:dyDescent="0.25">
      <c r="P242" s="54" t="s">
        <v>40</v>
      </c>
      <c r="Q242" s="54" t="s">
        <v>39</v>
      </c>
      <c r="R242" s="54" t="s">
        <v>27</v>
      </c>
      <c r="S242" s="58">
        <v>6370</v>
      </c>
      <c r="T242" s="59">
        <v>30</v>
      </c>
    </row>
    <row r="243" spans="16:20" x14ac:dyDescent="0.25">
      <c r="P243" s="54" t="s">
        <v>5</v>
      </c>
      <c r="Q243" s="54" t="s">
        <v>38</v>
      </c>
      <c r="R243" s="54" t="s">
        <v>19</v>
      </c>
      <c r="S243" s="58">
        <v>5474</v>
      </c>
      <c r="T243" s="59">
        <v>168</v>
      </c>
    </row>
    <row r="244" spans="16:20" x14ac:dyDescent="0.25">
      <c r="P244" s="54" t="s">
        <v>40</v>
      </c>
      <c r="Q244" s="54" t="s">
        <v>36</v>
      </c>
      <c r="R244" s="54" t="s">
        <v>27</v>
      </c>
      <c r="S244" s="58">
        <v>3164</v>
      </c>
      <c r="T244" s="59">
        <v>306</v>
      </c>
    </row>
    <row r="245" spans="16:20" x14ac:dyDescent="0.25">
      <c r="P245" s="54" t="s">
        <v>6</v>
      </c>
      <c r="Q245" s="54" t="s">
        <v>35</v>
      </c>
      <c r="R245" s="54" t="s">
        <v>4</v>
      </c>
      <c r="S245" s="58">
        <v>1302</v>
      </c>
      <c r="T245" s="59">
        <v>402</v>
      </c>
    </row>
    <row r="246" spans="16:20" x14ac:dyDescent="0.25">
      <c r="P246" s="54" t="s">
        <v>3</v>
      </c>
      <c r="Q246" s="54" t="s">
        <v>37</v>
      </c>
      <c r="R246" s="54" t="s">
        <v>28</v>
      </c>
      <c r="S246" s="58">
        <v>7308</v>
      </c>
      <c r="T246" s="59">
        <v>327</v>
      </c>
    </row>
    <row r="247" spans="16:20" x14ac:dyDescent="0.25">
      <c r="P247" s="54" t="s">
        <v>40</v>
      </c>
      <c r="Q247" s="54" t="s">
        <v>37</v>
      </c>
      <c r="R247" s="54" t="s">
        <v>27</v>
      </c>
      <c r="S247" s="58">
        <v>6132</v>
      </c>
      <c r="T247" s="59">
        <v>93</v>
      </c>
    </row>
    <row r="248" spans="16:20" x14ac:dyDescent="0.25">
      <c r="P248" s="54" t="s">
        <v>10</v>
      </c>
      <c r="Q248" s="54" t="s">
        <v>35</v>
      </c>
      <c r="R248" s="54" t="s">
        <v>14</v>
      </c>
      <c r="S248" s="58">
        <v>3472</v>
      </c>
      <c r="T248" s="59">
        <v>96</v>
      </c>
    </row>
    <row r="249" spans="16:20" x14ac:dyDescent="0.25">
      <c r="P249" s="54" t="s">
        <v>8</v>
      </c>
      <c r="Q249" s="54" t="s">
        <v>39</v>
      </c>
      <c r="R249" s="54" t="s">
        <v>18</v>
      </c>
      <c r="S249" s="58">
        <v>9660</v>
      </c>
      <c r="T249" s="59">
        <v>27</v>
      </c>
    </row>
    <row r="250" spans="16:20" x14ac:dyDescent="0.25">
      <c r="P250" s="54" t="s">
        <v>9</v>
      </c>
      <c r="Q250" s="54" t="s">
        <v>38</v>
      </c>
      <c r="R250" s="54" t="s">
        <v>26</v>
      </c>
      <c r="S250" s="58">
        <v>2436</v>
      </c>
      <c r="T250" s="59">
        <v>99</v>
      </c>
    </row>
    <row r="251" spans="16:20" x14ac:dyDescent="0.25">
      <c r="P251" s="54" t="s">
        <v>9</v>
      </c>
      <c r="Q251" s="54" t="s">
        <v>38</v>
      </c>
      <c r="R251" s="54" t="s">
        <v>33</v>
      </c>
      <c r="S251" s="58">
        <v>9506</v>
      </c>
      <c r="T251" s="59">
        <v>87</v>
      </c>
    </row>
    <row r="252" spans="16:20" x14ac:dyDescent="0.25">
      <c r="P252" s="54" t="s">
        <v>10</v>
      </c>
      <c r="Q252" s="54" t="s">
        <v>37</v>
      </c>
      <c r="R252" s="54" t="s">
        <v>21</v>
      </c>
      <c r="S252" s="58">
        <v>245</v>
      </c>
      <c r="T252" s="59">
        <v>288</v>
      </c>
    </row>
    <row r="253" spans="16:20" x14ac:dyDescent="0.25">
      <c r="P253" s="54" t="s">
        <v>8</v>
      </c>
      <c r="Q253" s="54" t="s">
        <v>35</v>
      </c>
      <c r="R253" s="54" t="s">
        <v>20</v>
      </c>
      <c r="S253" s="58">
        <v>2702</v>
      </c>
      <c r="T253" s="59">
        <v>363</v>
      </c>
    </row>
    <row r="254" spans="16:20" x14ac:dyDescent="0.25">
      <c r="P254" s="54" t="s">
        <v>10</v>
      </c>
      <c r="Q254" s="54" t="s">
        <v>34</v>
      </c>
      <c r="R254" s="54" t="s">
        <v>17</v>
      </c>
      <c r="S254" s="58">
        <v>700</v>
      </c>
      <c r="T254" s="59">
        <v>87</v>
      </c>
    </row>
    <row r="255" spans="16:20" x14ac:dyDescent="0.25">
      <c r="P255" s="54" t="s">
        <v>6</v>
      </c>
      <c r="Q255" s="54" t="s">
        <v>34</v>
      </c>
      <c r="R255" s="54" t="s">
        <v>17</v>
      </c>
      <c r="S255" s="58">
        <v>3759</v>
      </c>
      <c r="T255" s="59">
        <v>150</v>
      </c>
    </row>
    <row r="256" spans="16:20" x14ac:dyDescent="0.25">
      <c r="P256" s="54" t="s">
        <v>2</v>
      </c>
      <c r="Q256" s="54" t="s">
        <v>35</v>
      </c>
      <c r="R256" s="54" t="s">
        <v>17</v>
      </c>
      <c r="S256" s="58">
        <v>1589</v>
      </c>
      <c r="T256" s="59">
        <v>303</v>
      </c>
    </row>
    <row r="257" spans="16:20" x14ac:dyDescent="0.25">
      <c r="P257" s="54" t="s">
        <v>7</v>
      </c>
      <c r="Q257" s="54" t="s">
        <v>35</v>
      </c>
      <c r="R257" s="54" t="s">
        <v>28</v>
      </c>
      <c r="S257" s="58">
        <v>5194</v>
      </c>
      <c r="T257" s="59">
        <v>288</v>
      </c>
    </row>
    <row r="258" spans="16:20" x14ac:dyDescent="0.25">
      <c r="P258" s="54" t="s">
        <v>10</v>
      </c>
      <c r="Q258" s="54" t="s">
        <v>36</v>
      </c>
      <c r="R258" s="54" t="s">
        <v>13</v>
      </c>
      <c r="S258" s="58">
        <v>945</v>
      </c>
      <c r="T258" s="59">
        <v>75</v>
      </c>
    </row>
    <row r="259" spans="16:20" x14ac:dyDescent="0.25">
      <c r="P259" s="54" t="s">
        <v>40</v>
      </c>
      <c r="Q259" s="54" t="s">
        <v>38</v>
      </c>
      <c r="R259" s="54" t="s">
        <v>31</v>
      </c>
      <c r="S259" s="58">
        <v>1988</v>
      </c>
      <c r="T259" s="59">
        <v>39</v>
      </c>
    </row>
    <row r="260" spans="16:20" x14ac:dyDescent="0.25">
      <c r="P260" s="54" t="s">
        <v>6</v>
      </c>
      <c r="Q260" s="54" t="s">
        <v>34</v>
      </c>
      <c r="R260" s="54" t="s">
        <v>32</v>
      </c>
      <c r="S260" s="58">
        <v>6734</v>
      </c>
      <c r="T260" s="59">
        <v>123</v>
      </c>
    </row>
    <row r="261" spans="16:20" x14ac:dyDescent="0.25">
      <c r="P261" s="54" t="s">
        <v>40</v>
      </c>
      <c r="Q261" s="54" t="s">
        <v>36</v>
      </c>
      <c r="R261" s="54" t="s">
        <v>4</v>
      </c>
      <c r="S261" s="58">
        <v>217</v>
      </c>
      <c r="T261" s="59">
        <v>36</v>
      </c>
    </row>
    <row r="262" spans="16:20" x14ac:dyDescent="0.25">
      <c r="P262" s="54" t="s">
        <v>5</v>
      </c>
      <c r="Q262" s="54" t="s">
        <v>34</v>
      </c>
      <c r="R262" s="54" t="s">
        <v>22</v>
      </c>
      <c r="S262" s="58">
        <v>6279</v>
      </c>
      <c r="T262" s="59">
        <v>237</v>
      </c>
    </row>
    <row r="263" spans="16:20" x14ac:dyDescent="0.25">
      <c r="P263" s="54" t="s">
        <v>40</v>
      </c>
      <c r="Q263" s="54" t="s">
        <v>36</v>
      </c>
      <c r="R263" s="54" t="s">
        <v>13</v>
      </c>
      <c r="S263" s="58">
        <v>4424</v>
      </c>
      <c r="T263" s="59">
        <v>201</v>
      </c>
    </row>
    <row r="264" spans="16:20" x14ac:dyDescent="0.25">
      <c r="P264" s="54" t="s">
        <v>2</v>
      </c>
      <c r="Q264" s="54" t="s">
        <v>36</v>
      </c>
      <c r="R264" s="54" t="s">
        <v>17</v>
      </c>
      <c r="S264" s="58">
        <v>189</v>
      </c>
      <c r="T264" s="59">
        <v>48</v>
      </c>
    </row>
    <row r="265" spans="16:20" x14ac:dyDescent="0.25">
      <c r="P265" s="54" t="s">
        <v>5</v>
      </c>
      <c r="Q265" s="54" t="s">
        <v>35</v>
      </c>
      <c r="R265" s="54" t="s">
        <v>22</v>
      </c>
      <c r="S265" s="58">
        <v>490</v>
      </c>
      <c r="T265" s="59">
        <v>84</v>
      </c>
    </row>
    <row r="266" spans="16:20" x14ac:dyDescent="0.25">
      <c r="P266" s="54" t="s">
        <v>8</v>
      </c>
      <c r="Q266" s="54" t="s">
        <v>37</v>
      </c>
      <c r="R266" s="54" t="s">
        <v>21</v>
      </c>
      <c r="S266" s="58">
        <v>434</v>
      </c>
      <c r="T266" s="59">
        <v>87</v>
      </c>
    </row>
    <row r="267" spans="16:20" x14ac:dyDescent="0.25">
      <c r="P267" s="54" t="s">
        <v>7</v>
      </c>
      <c r="Q267" s="54" t="s">
        <v>38</v>
      </c>
      <c r="R267" s="54" t="s">
        <v>30</v>
      </c>
      <c r="S267" s="58">
        <v>10129</v>
      </c>
      <c r="T267" s="59">
        <v>312</v>
      </c>
    </row>
    <row r="268" spans="16:20" x14ac:dyDescent="0.25">
      <c r="P268" s="54" t="s">
        <v>3</v>
      </c>
      <c r="Q268" s="54" t="s">
        <v>39</v>
      </c>
      <c r="R268" s="54" t="s">
        <v>28</v>
      </c>
      <c r="S268" s="58">
        <v>1652</v>
      </c>
      <c r="T268" s="59">
        <v>102</v>
      </c>
    </row>
    <row r="269" spans="16:20" x14ac:dyDescent="0.25">
      <c r="P269" s="54" t="s">
        <v>8</v>
      </c>
      <c r="Q269" s="54" t="s">
        <v>38</v>
      </c>
      <c r="R269" s="54" t="s">
        <v>21</v>
      </c>
      <c r="S269" s="58">
        <v>6433</v>
      </c>
      <c r="T269" s="59">
        <v>78</v>
      </c>
    </row>
    <row r="270" spans="16:20" x14ac:dyDescent="0.25">
      <c r="P270" s="54" t="s">
        <v>3</v>
      </c>
      <c r="Q270" s="54" t="s">
        <v>34</v>
      </c>
      <c r="R270" s="54" t="s">
        <v>23</v>
      </c>
      <c r="S270" s="58">
        <v>2212</v>
      </c>
      <c r="T270" s="59">
        <v>117</v>
      </c>
    </row>
    <row r="271" spans="16:20" x14ac:dyDescent="0.25">
      <c r="P271" s="54" t="s">
        <v>41</v>
      </c>
      <c r="Q271" s="54" t="s">
        <v>35</v>
      </c>
      <c r="R271" s="54" t="s">
        <v>19</v>
      </c>
      <c r="S271" s="58">
        <v>609</v>
      </c>
      <c r="T271" s="59">
        <v>99</v>
      </c>
    </row>
    <row r="272" spans="16:20" x14ac:dyDescent="0.25">
      <c r="P272" s="54" t="s">
        <v>40</v>
      </c>
      <c r="Q272" s="54" t="s">
        <v>35</v>
      </c>
      <c r="R272" s="54" t="s">
        <v>24</v>
      </c>
      <c r="S272" s="58">
        <v>1638</v>
      </c>
      <c r="T272" s="59">
        <v>48</v>
      </c>
    </row>
    <row r="273" spans="16:20" x14ac:dyDescent="0.25">
      <c r="P273" s="54" t="s">
        <v>7</v>
      </c>
      <c r="Q273" s="54" t="s">
        <v>34</v>
      </c>
      <c r="R273" s="54" t="s">
        <v>15</v>
      </c>
      <c r="S273" s="58">
        <v>3829</v>
      </c>
      <c r="T273" s="59">
        <v>24</v>
      </c>
    </row>
    <row r="274" spans="16:20" x14ac:dyDescent="0.25">
      <c r="P274" s="54" t="s">
        <v>40</v>
      </c>
      <c r="Q274" s="54" t="s">
        <v>39</v>
      </c>
      <c r="R274" s="54" t="s">
        <v>15</v>
      </c>
      <c r="S274" s="58">
        <v>5775</v>
      </c>
      <c r="T274" s="59">
        <v>42</v>
      </c>
    </row>
    <row r="275" spans="16:20" x14ac:dyDescent="0.25">
      <c r="P275" s="54" t="s">
        <v>6</v>
      </c>
      <c r="Q275" s="54" t="s">
        <v>35</v>
      </c>
      <c r="R275" s="54" t="s">
        <v>20</v>
      </c>
      <c r="S275" s="58">
        <v>1071</v>
      </c>
      <c r="T275" s="59">
        <v>270</v>
      </c>
    </row>
    <row r="276" spans="16:20" x14ac:dyDescent="0.25">
      <c r="P276" s="54" t="s">
        <v>8</v>
      </c>
      <c r="Q276" s="54" t="s">
        <v>36</v>
      </c>
      <c r="R276" s="54" t="s">
        <v>23</v>
      </c>
      <c r="S276" s="58">
        <v>5019</v>
      </c>
      <c r="T276" s="59">
        <v>150</v>
      </c>
    </row>
    <row r="277" spans="16:20" x14ac:dyDescent="0.25">
      <c r="P277" s="54" t="s">
        <v>2</v>
      </c>
      <c r="Q277" s="54" t="s">
        <v>37</v>
      </c>
      <c r="R277" s="54" t="s">
        <v>15</v>
      </c>
      <c r="S277" s="58">
        <v>2863</v>
      </c>
      <c r="T277" s="59">
        <v>42</v>
      </c>
    </row>
    <row r="278" spans="16:20" x14ac:dyDescent="0.25">
      <c r="P278" s="54" t="s">
        <v>40</v>
      </c>
      <c r="Q278" s="54" t="s">
        <v>35</v>
      </c>
      <c r="R278" s="54" t="s">
        <v>29</v>
      </c>
      <c r="S278" s="58">
        <v>1617</v>
      </c>
      <c r="T278" s="59">
        <v>126</v>
      </c>
    </row>
    <row r="279" spans="16:20" x14ac:dyDescent="0.25">
      <c r="P279" s="54" t="s">
        <v>6</v>
      </c>
      <c r="Q279" s="54" t="s">
        <v>37</v>
      </c>
      <c r="R279" s="54" t="s">
        <v>26</v>
      </c>
      <c r="S279" s="58">
        <v>6818</v>
      </c>
      <c r="T279" s="59">
        <v>6</v>
      </c>
    </row>
    <row r="280" spans="16:20" x14ac:dyDescent="0.25">
      <c r="P280" s="54" t="s">
        <v>3</v>
      </c>
      <c r="Q280" s="54" t="s">
        <v>35</v>
      </c>
      <c r="R280" s="54" t="s">
        <v>15</v>
      </c>
      <c r="S280" s="58">
        <v>6657</v>
      </c>
      <c r="T280" s="59">
        <v>276</v>
      </c>
    </row>
    <row r="281" spans="16:20" x14ac:dyDescent="0.25">
      <c r="P281" s="54" t="s">
        <v>3</v>
      </c>
      <c r="Q281" s="54" t="s">
        <v>34</v>
      </c>
      <c r="R281" s="54" t="s">
        <v>17</v>
      </c>
      <c r="S281" s="58">
        <v>2919</v>
      </c>
      <c r="T281" s="59">
        <v>93</v>
      </c>
    </row>
    <row r="282" spans="16:20" x14ac:dyDescent="0.25">
      <c r="P282" s="54" t="s">
        <v>2</v>
      </c>
      <c r="Q282" s="54" t="s">
        <v>36</v>
      </c>
      <c r="R282" s="54" t="s">
        <v>31</v>
      </c>
      <c r="S282" s="58">
        <v>3094</v>
      </c>
      <c r="T282" s="59">
        <v>246</v>
      </c>
    </row>
    <row r="283" spans="16:20" x14ac:dyDescent="0.25">
      <c r="P283" s="54" t="s">
        <v>6</v>
      </c>
      <c r="Q283" s="54" t="s">
        <v>39</v>
      </c>
      <c r="R283" s="54" t="s">
        <v>24</v>
      </c>
      <c r="S283" s="58">
        <v>2989</v>
      </c>
      <c r="T283" s="59">
        <v>3</v>
      </c>
    </row>
    <row r="284" spans="16:20" x14ac:dyDescent="0.25">
      <c r="P284" s="54" t="s">
        <v>8</v>
      </c>
      <c r="Q284" s="54" t="s">
        <v>38</v>
      </c>
      <c r="R284" s="54" t="s">
        <v>27</v>
      </c>
      <c r="S284" s="58">
        <v>2268</v>
      </c>
      <c r="T284" s="59">
        <v>63</v>
      </c>
    </row>
    <row r="285" spans="16:20" x14ac:dyDescent="0.25">
      <c r="P285" s="54" t="s">
        <v>5</v>
      </c>
      <c r="Q285" s="54" t="s">
        <v>35</v>
      </c>
      <c r="R285" s="54" t="s">
        <v>31</v>
      </c>
      <c r="S285" s="58">
        <v>4753</v>
      </c>
      <c r="T285" s="59">
        <v>246</v>
      </c>
    </row>
    <row r="286" spans="16:20" x14ac:dyDescent="0.25">
      <c r="P286" s="54" t="s">
        <v>2</v>
      </c>
      <c r="Q286" s="54" t="s">
        <v>34</v>
      </c>
      <c r="R286" s="54" t="s">
        <v>19</v>
      </c>
      <c r="S286" s="58">
        <v>7511</v>
      </c>
      <c r="T286" s="59">
        <v>120</v>
      </c>
    </row>
    <row r="287" spans="16:20" x14ac:dyDescent="0.25">
      <c r="P287" s="54" t="s">
        <v>2</v>
      </c>
      <c r="Q287" s="54" t="s">
        <v>38</v>
      </c>
      <c r="R287" s="54" t="s">
        <v>31</v>
      </c>
      <c r="S287" s="58">
        <v>4326</v>
      </c>
      <c r="T287" s="59">
        <v>348</v>
      </c>
    </row>
    <row r="288" spans="16:20" x14ac:dyDescent="0.25">
      <c r="P288" s="54" t="s">
        <v>41</v>
      </c>
      <c r="Q288" s="54" t="s">
        <v>34</v>
      </c>
      <c r="R288" s="54" t="s">
        <v>23</v>
      </c>
      <c r="S288" s="58">
        <v>4935</v>
      </c>
      <c r="T288" s="59">
        <v>126</v>
      </c>
    </row>
    <row r="289" spans="16:20" x14ac:dyDescent="0.25">
      <c r="P289" s="54" t="s">
        <v>6</v>
      </c>
      <c r="Q289" s="54" t="s">
        <v>35</v>
      </c>
      <c r="R289" s="54" t="s">
        <v>30</v>
      </c>
      <c r="S289" s="58">
        <v>4781</v>
      </c>
      <c r="T289" s="59">
        <v>123</v>
      </c>
    </row>
    <row r="290" spans="16:20" x14ac:dyDescent="0.25">
      <c r="P290" s="54" t="s">
        <v>5</v>
      </c>
      <c r="Q290" s="54" t="s">
        <v>38</v>
      </c>
      <c r="R290" s="54" t="s">
        <v>25</v>
      </c>
      <c r="S290" s="58">
        <v>7483</v>
      </c>
      <c r="T290" s="59">
        <v>45</v>
      </c>
    </row>
    <row r="291" spans="16:20" x14ac:dyDescent="0.25">
      <c r="P291" s="54" t="s">
        <v>10</v>
      </c>
      <c r="Q291" s="54" t="s">
        <v>38</v>
      </c>
      <c r="R291" s="54" t="s">
        <v>4</v>
      </c>
      <c r="S291" s="58">
        <v>6860</v>
      </c>
      <c r="T291" s="59">
        <v>126</v>
      </c>
    </row>
    <row r="292" spans="16:20" x14ac:dyDescent="0.25">
      <c r="P292" s="54" t="s">
        <v>40</v>
      </c>
      <c r="Q292" s="54" t="s">
        <v>37</v>
      </c>
      <c r="R292" s="54" t="s">
        <v>29</v>
      </c>
      <c r="S292" s="58">
        <v>9002</v>
      </c>
      <c r="T292" s="59">
        <v>72</v>
      </c>
    </row>
    <row r="293" spans="16:20" x14ac:dyDescent="0.25">
      <c r="P293" s="54" t="s">
        <v>6</v>
      </c>
      <c r="Q293" s="54" t="s">
        <v>36</v>
      </c>
      <c r="R293" s="54" t="s">
        <v>29</v>
      </c>
      <c r="S293" s="58">
        <v>1400</v>
      </c>
      <c r="T293" s="59">
        <v>135</v>
      </c>
    </row>
    <row r="294" spans="16:20" x14ac:dyDescent="0.25">
      <c r="P294" s="54" t="s">
        <v>10</v>
      </c>
      <c r="Q294" s="54" t="s">
        <v>34</v>
      </c>
      <c r="R294" s="54" t="s">
        <v>22</v>
      </c>
      <c r="S294" s="58">
        <v>4053</v>
      </c>
      <c r="T294" s="59">
        <v>24</v>
      </c>
    </row>
    <row r="295" spans="16:20" x14ac:dyDescent="0.25">
      <c r="P295" s="54" t="s">
        <v>7</v>
      </c>
      <c r="Q295" s="54" t="s">
        <v>36</v>
      </c>
      <c r="R295" s="54" t="s">
        <v>31</v>
      </c>
      <c r="S295" s="58">
        <v>2149</v>
      </c>
      <c r="T295" s="59">
        <v>117</v>
      </c>
    </row>
    <row r="296" spans="16:20" x14ac:dyDescent="0.25">
      <c r="P296" s="54" t="s">
        <v>3</v>
      </c>
      <c r="Q296" s="54" t="s">
        <v>39</v>
      </c>
      <c r="R296" s="54" t="s">
        <v>29</v>
      </c>
      <c r="S296" s="58">
        <v>3640</v>
      </c>
      <c r="T296" s="59">
        <v>51</v>
      </c>
    </row>
    <row r="297" spans="16:20" x14ac:dyDescent="0.25">
      <c r="P297" s="54" t="s">
        <v>2</v>
      </c>
      <c r="Q297" s="54" t="s">
        <v>39</v>
      </c>
      <c r="R297" s="54" t="s">
        <v>23</v>
      </c>
      <c r="S297" s="58">
        <v>630</v>
      </c>
      <c r="T297" s="59">
        <v>36</v>
      </c>
    </row>
    <row r="298" spans="16:20" x14ac:dyDescent="0.25">
      <c r="P298" s="54" t="s">
        <v>9</v>
      </c>
      <c r="Q298" s="54" t="s">
        <v>35</v>
      </c>
      <c r="R298" s="54" t="s">
        <v>27</v>
      </c>
      <c r="S298" s="58">
        <v>2429</v>
      </c>
      <c r="T298" s="59">
        <v>144</v>
      </c>
    </row>
    <row r="299" spans="16:20" x14ac:dyDescent="0.25">
      <c r="P299" s="54" t="s">
        <v>9</v>
      </c>
      <c r="Q299" s="54" t="s">
        <v>36</v>
      </c>
      <c r="R299" s="54" t="s">
        <v>25</v>
      </c>
      <c r="S299" s="58">
        <v>2142</v>
      </c>
      <c r="T299" s="59">
        <v>114</v>
      </c>
    </row>
    <row r="300" spans="16:20" x14ac:dyDescent="0.25">
      <c r="P300" s="54" t="s">
        <v>7</v>
      </c>
      <c r="Q300" s="54" t="s">
        <v>37</v>
      </c>
      <c r="R300" s="54" t="s">
        <v>30</v>
      </c>
      <c r="S300" s="58">
        <v>6454</v>
      </c>
      <c r="T300" s="59">
        <v>54</v>
      </c>
    </row>
    <row r="301" spans="16:20" x14ac:dyDescent="0.25">
      <c r="P301" s="54" t="s">
        <v>7</v>
      </c>
      <c r="Q301" s="54" t="s">
        <v>37</v>
      </c>
      <c r="R301" s="54" t="s">
        <v>16</v>
      </c>
      <c r="S301" s="58">
        <v>4487</v>
      </c>
      <c r="T301" s="59">
        <v>333</v>
      </c>
    </row>
    <row r="302" spans="16:20" x14ac:dyDescent="0.25">
      <c r="P302" s="54" t="s">
        <v>3</v>
      </c>
      <c r="Q302" s="54" t="s">
        <v>37</v>
      </c>
      <c r="R302" s="54" t="s">
        <v>4</v>
      </c>
      <c r="S302" s="58">
        <v>938</v>
      </c>
      <c r="T302" s="59">
        <v>366</v>
      </c>
    </row>
    <row r="303" spans="16:20" x14ac:dyDescent="0.25">
      <c r="P303" s="54" t="s">
        <v>3</v>
      </c>
      <c r="Q303" s="54" t="s">
        <v>38</v>
      </c>
      <c r="R303" s="54" t="s">
        <v>26</v>
      </c>
      <c r="S303" s="58">
        <v>8841</v>
      </c>
      <c r="T303" s="59">
        <v>303</v>
      </c>
    </row>
    <row r="304" spans="16:20" x14ac:dyDescent="0.25">
      <c r="P304" s="54" t="s">
        <v>2</v>
      </c>
      <c r="Q304" s="54" t="s">
        <v>39</v>
      </c>
      <c r="R304" s="54" t="s">
        <v>33</v>
      </c>
      <c r="S304" s="58">
        <v>4018</v>
      </c>
      <c r="T304" s="59">
        <v>126</v>
      </c>
    </row>
    <row r="305" spans="16:20" x14ac:dyDescent="0.25">
      <c r="P305" s="54" t="s">
        <v>41</v>
      </c>
      <c r="Q305" s="54" t="s">
        <v>37</v>
      </c>
      <c r="R305" s="54" t="s">
        <v>15</v>
      </c>
      <c r="S305" s="58">
        <v>714</v>
      </c>
      <c r="T305" s="59">
        <v>231</v>
      </c>
    </row>
    <row r="306" spans="16:20" x14ac:dyDescent="0.25">
      <c r="P306" s="54" t="s">
        <v>9</v>
      </c>
      <c r="Q306" s="54" t="s">
        <v>38</v>
      </c>
      <c r="R306" s="54" t="s">
        <v>25</v>
      </c>
      <c r="S306" s="58">
        <v>3850</v>
      </c>
      <c r="T306" s="59">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3DCA2-3371-403A-BFD0-980318D40022}">
  <dimension ref="A1:I18"/>
  <sheetViews>
    <sheetView workbookViewId="0">
      <selection activeCell="E7" sqref="E7"/>
    </sheetView>
  </sheetViews>
  <sheetFormatPr defaultRowHeight="15" x14ac:dyDescent="0.25"/>
  <cols>
    <col min="2" max="2" width="14.85546875" bestFit="1" customWidth="1"/>
    <col min="3" max="3" width="13.42578125" bestFit="1" customWidth="1"/>
    <col min="5" max="5" width="14.85546875" bestFit="1" customWidth="1"/>
    <col min="6" max="6" width="13.42578125" bestFit="1" customWidth="1"/>
  </cols>
  <sheetData>
    <row r="1" spans="1:9" ht="40.5" x14ac:dyDescent="0.25">
      <c r="A1" s="67"/>
      <c r="B1" s="73">
        <v>7</v>
      </c>
      <c r="C1" s="69" t="s">
        <v>49</v>
      </c>
      <c r="D1" s="68"/>
      <c r="E1" s="68"/>
      <c r="F1" s="68"/>
      <c r="G1" s="68"/>
      <c r="H1" s="68"/>
      <c r="I1" s="68"/>
    </row>
    <row r="2" spans="1:9" x14ac:dyDescent="0.25">
      <c r="A2" s="72"/>
      <c r="B2" s="74" t="s">
        <v>42</v>
      </c>
      <c r="C2" s="71"/>
      <c r="D2" s="71"/>
      <c r="E2" s="71"/>
      <c r="F2" s="71"/>
      <c r="G2" s="71"/>
      <c r="H2" s="71"/>
      <c r="I2" s="71"/>
    </row>
    <row r="5" spans="1:9" x14ac:dyDescent="0.25">
      <c r="B5" s="75" t="s">
        <v>68</v>
      </c>
      <c r="C5" t="s">
        <v>70</v>
      </c>
      <c r="E5" s="75" t="s">
        <v>68</v>
      </c>
      <c r="F5" t="s">
        <v>70</v>
      </c>
    </row>
    <row r="6" spans="1:9" x14ac:dyDescent="0.25">
      <c r="B6" s="76" t="s">
        <v>38</v>
      </c>
      <c r="C6" s="77"/>
      <c r="E6" s="76" t="s">
        <v>38</v>
      </c>
      <c r="F6" s="77"/>
    </row>
    <row r="7" spans="1:9" x14ac:dyDescent="0.25">
      <c r="B7" s="80" t="s">
        <v>5</v>
      </c>
      <c r="C7" s="77">
        <v>25221</v>
      </c>
      <c r="E7" s="80" t="s">
        <v>41</v>
      </c>
      <c r="F7" s="77">
        <v>6069</v>
      </c>
    </row>
    <row r="8" spans="1:9" x14ac:dyDescent="0.25">
      <c r="B8" s="76" t="s">
        <v>36</v>
      </c>
      <c r="C8" s="77"/>
      <c r="E8" s="76" t="s">
        <v>36</v>
      </c>
      <c r="F8" s="77"/>
    </row>
    <row r="9" spans="1:9" x14ac:dyDescent="0.25">
      <c r="B9" s="80" t="s">
        <v>5</v>
      </c>
      <c r="C9" s="77">
        <v>39620</v>
      </c>
      <c r="E9" s="80" t="s">
        <v>8</v>
      </c>
      <c r="F9" s="77">
        <v>5019</v>
      </c>
    </row>
    <row r="10" spans="1:9" x14ac:dyDescent="0.25">
      <c r="B10" s="76" t="s">
        <v>34</v>
      </c>
      <c r="C10" s="77"/>
      <c r="E10" s="76" t="s">
        <v>34</v>
      </c>
      <c r="F10" s="77"/>
    </row>
    <row r="11" spans="1:9" x14ac:dyDescent="0.25">
      <c r="B11" s="80" t="s">
        <v>5</v>
      </c>
      <c r="C11" s="77">
        <v>41559</v>
      </c>
      <c r="E11" s="80" t="s">
        <v>8</v>
      </c>
      <c r="F11" s="77">
        <v>5516</v>
      </c>
    </row>
    <row r="12" spans="1:9" x14ac:dyDescent="0.25">
      <c r="B12" s="76" t="s">
        <v>37</v>
      </c>
      <c r="C12" s="77"/>
      <c r="E12" s="76" t="s">
        <v>37</v>
      </c>
      <c r="F12" s="77"/>
    </row>
    <row r="13" spans="1:9" x14ac:dyDescent="0.25">
      <c r="B13" s="80" t="s">
        <v>7</v>
      </c>
      <c r="C13" s="77">
        <v>43568</v>
      </c>
      <c r="E13" s="80" t="s">
        <v>10</v>
      </c>
      <c r="F13" s="77">
        <v>7987</v>
      </c>
    </row>
    <row r="14" spans="1:9" x14ac:dyDescent="0.25">
      <c r="B14" s="76" t="s">
        <v>39</v>
      </c>
      <c r="C14" s="77"/>
      <c r="E14" s="76" t="s">
        <v>39</v>
      </c>
      <c r="F14" s="77"/>
    </row>
    <row r="15" spans="1:9" x14ac:dyDescent="0.25">
      <c r="B15" s="80" t="s">
        <v>2</v>
      </c>
      <c r="C15" s="77">
        <v>45752</v>
      </c>
      <c r="E15" s="80" t="s">
        <v>41</v>
      </c>
      <c r="F15" s="77">
        <v>3976</v>
      </c>
    </row>
    <row r="16" spans="1:9" x14ac:dyDescent="0.25">
      <c r="B16" s="76" t="s">
        <v>35</v>
      </c>
      <c r="C16" s="77"/>
      <c r="E16" s="76" t="s">
        <v>35</v>
      </c>
      <c r="F16" s="77"/>
    </row>
    <row r="17" spans="2:6" x14ac:dyDescent="0.25">
      <c r="B17" s="80" t="s">
        <v>40</v>
      </c>
      <c r="C17" s="77">
        <v>38325</v>
      </c>
      <c r="E17" s="80" t="s">
        <v>2</v>
      </c>
      <c r="F17" s="77">
        <v>2142</v>
      </c>
    </row>
    <row r="18" spans="2:6" x14ac:dyDescent="0.25">
      <c r="B18" s="76" t="s">
        <v>69</v>
      </c>
      <c r="C18" s="77">
        <v>234045</v>
      </c>
      <c r="E18" s="76" t="s">
        <v>69</v>
      </c>
      <c r="F18" s="77">
        <v>30709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04154-3A77-4B91-96D1-A86FD5BF666C}">
  <dimension ref="A1:C28"/>
  <sheetViews>
    <sheetView workbookViewId="0">
      <selection activeCell="E32" sqref="E32"/>
    </sheetView>
  </sheetViews>
  <sheetFormatPr defaultRowHeight="15" x14ac:dyDescent="0.25"/>
  <cols>
    <col min="2" max="2" width="15.85546875" customWidth="1"/>
    <col min="3" max="3" width="9.85546875" bestFit="1" customWidth="1"/>
    <col min="4" max="6" width="13.42578125" bestFit="1" customWidth="1"/>
    <col min="7" max="7" width="10.28515625" bestFit="1" customWidth="1"/>
    <col min="8" max="8" width="13.42578125" bestFit="1" customWidth="1"/>
    <col min="9" max="9" width="10.28515625" bestFit="1" customWidth="1"/>
  </cols>
  <sheetData>
    <row r="1" spans="1:3" s="68" customFormat="1" ht="52.5" customHeight="1" x14ac:dyDescent="0.25">
      <c r="A1" s="67"/>
      <c r="B1" s="73">
        <v>8</v>
      </c>
      <c r="C1" s="69" t="s">
        <v>86</v>
      </c>
    </row>
    <row r="2" spans="1:3" s="71" customFormat="1" x14ac:dyDescent="0.25">
      <c r="A2" s="72"/>
      <c r="B2" s="74" t="s">
        <v>42</v>
      </c>
    </row>
    <row r="5" spans="1:3" x14ac:dyDescent="0.25">
      <c r="B5" s="75" t="s">
        <v>68</v>
      </c>
      <c r="C5" t="s">
        <v>75</v>
      </c>
    </row>
    <row r="6" spans="1:3" x14ac:dyDescent="0.25">
      <c r="B6" s="76" t="s">
        <v>26</v>
      </c>
      <c r="C6" s="81">
        <v>58277.8</v>
      </c>
    </row>
    <row r="7" spans="1:3" x14ac:dyDescent="0.25">
      <c r="B7" s="76" t="s">
        <v>17</v>
      </c>
      <c r="C7" s="81">
        <v>56471.590000000004</v>
      </c>
    </row>
    <row r="8" spans="1:3" x14ac:dyDescent="0.25">
      <c r="B8" s="76" t="s">
        <v>32</v>
      </c>
      <c r="C8" s="81">
        <v>52063.35</v>
      </c>
    </row>
    <row r="9" spans="1:3" x14ac:dyDescent="0.25">
      <c r="B9" s="76" t="s">
        <v>15</v>
      </c>
      <c r="C9" s="81">
        <v>50988.91</v>
      </c>
    </row>
    <row r="10" spans="1:3" x14ac:dyDescent="0.25">
      <c r="B10" s="76" t="s">
        <v>22</v>
      </c>
      <c r="C10" s="81">
        <v>46234.960000000006</v>
      </c>
    </row>
    <row r="11" spans="1:3" x14ac:dyDescent="0.25">
      <c r="B11" s="76" t="s">
        <v>33</v>
      </c>
      <c r="C11" s="81">
        <v>46226.020000000004</v>
      </c>
    </row>
    <row r="12" spans="1:3" x14ac:dyDescent="0.25">
      <c r="B12" s="76" t="s">
        <v>23</v>
      </c>
      <c r="C12" s="81">
        <v>44884.12</v>
      </c>
    </row>
    <row r="13" spans="1:3" x14ac:dyDescent="0.25">
      <c r="B13" s="76" t="s">
        <v>16</v>
      </c>
      <c r="C13" s="81">
        <v>43177.340000000004</v>
      </c>
    </row>
    <row r="14" spans="1:3" x14ac:dyDescent="0.25">
      <c r="B14" s="76" t="s">
        <v>18</v>
      </c>
      <c r="C14" s="81">
        <v>40814.559999999998</v>
      </c>
    </row>
    <row r="15" spans="1:3" x14ac:dyDescent="0.25">
      <c r="B15" s="76" t="s">
        <v>28</v>
      </c>
      <c r="C15" s="81">
        <v>39084.340000000004</v>
      </c>
    </row>
    <row r="16" spans="1:3" x14ac:dyDescent="0.25">
      <c r="B16" s="76" t="s">
        <v>29</v>
      </c>
      <c r="C16" s="81">
        <v>36700.840000000004</v>
      </c>
    </row>
    <row r="17" spans="2:3" x14ac:dyDescent="0.25">
      <c r="B17" s="76" t="s">
        <v>20</v>
      </c>
      <c r="C17" s="81">
        <v>31390.480000000003</v>
      </c>
    </row>
    <row r="18" spans="2:3" x14ac:dyDescent="0.25">
      <c r="B18" s="76" t="s">
        <v>24</v>
      </c>
      <c r="C18" s="81">
        <v>30189.32</v>
      </c>
    </row>
    <row r="19" spans="2:3" x14ac:dyDescent="0.25">
      <c r="B19" s="76" t="s">
        <v>19</v>
      </c>
      <c r="C19" s="81">
        <v>29800.160000000003</v>
      </c>
    </row>
    <row r="20" spans="2:3" x14ac:dyDescent="0.25">
      <c r="B20" s="76" t="s">
        <v>13</v>
      </c>
      <c r="C20" s="81">
        <v>29721.27</v>
      </c>
    </row>
    <row r="21" spans="2:3" x14ac:dyDescent="0.25">
      <c r="B21" s="76" t="s">
        <v>25</v>
      </c>
      <c r="C21" s="81">
        <v>29678.099999999995</v>
      </c>
    </row>
    <row r="22" spans="2:3" x14ac:dyDescent="0.25">
      <c r="B22" s="76" t="s">
        <v>31</v>
      </c>
      <c r="C22" s="81">
        <v>29518.43</v>
      </c>
    </row>
    <row r="23" spans="2:3" x14ac:dyDescent="0.25">
      <c r="B23" s="76" t="s">
        <v>21</v>
      </c>
      <c r="C23" s="81">
        <v>26000</v>
      </c>
    </row>
    <row r="24" spans="2:3" x14ac:dyDescent="0.25">
      <c r="B24" s="76" t="s">
        <v>30</v>
      </c>
      <c r="C24" s="81">
        <v>25899.020000000011</v>
      </c>
    </row>
    <row r="25" spans="2:3" x14ac:dyDescent="0.25">
      <c r="B25" s="76" t="s">
        <v>27</v>
      </c>
      <c r="C25" s="81">
        <v>19572.14</v>
      </c>
    </row>
    <row r="26" spans="2:3" x14ac:dyDescent="0.25">
      <c r="B26" s="76" t="s">
        <v>14</v>
      </c>
      <c r="C26" s="81">
        <v>19525.600000000002</v>
      </c>
    </row>
    <row r="27" spans="2:3" x14ac:dyDescent="0.25">
      <c r="B27" s="76" t="s">
        <v>4</v>
      </c>
      <c r="C27" s="81">
        <v>14946.919999999998</v>
      </c>
    </row>
    <row r="28" spans="2:3" x14ac:dyDescent="0.25">
      <c r="B28" s="76" t="s">
        <v>69</v>
      </c>
      <c r="C28" s="81">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5234C-102F-429D-A431-F52E5667DEC8}">
  <dimension ref="A1:L28"/>
  <sheetViews>
    <sheetView showGridLines="0" workbookViewId="0">
      <selection activeCell="G29" sqref="G29"/>
    </sheetView>
  </sheetViews>
  <sheetFormatPr defaultRowHeight="15" x14ac:dyDescent="0.25"/>
  <cols>
    <col min="3" max="3" width="13.5703125" customWidth="1"/>
    <col min="7" max="7" width="14" customWidth="1"/>
  </cols>
  <sheetData>
    <row r="1" spans="1:12" s="68" customFormat="1" ht="52.5" customHeight="1" x14ac:dyDescent="0.25">
      <c r="A1" s="67"/>
      <c r="B1" s="73">
        <v>9</v>
      </c>
      <c r="C1" s="96" t="s">
        <v>47</v>
      </c>
      <c r="D1" s="95"/>
      <c r="E1" s="95"/>
      <c r="F1" s="95"/>
      <c r="G1" s="95"/>
      <c r="H1" s="95"/>
      <c r="I1" s="95"/>
      <c r="J1" s="95"/>
    </row>
    <row r="2" spans="1:12" s="71" customFormat="1" x14ac:dyDescent="0.25">
      <c r="A2" s="72"/>
      <c r="B2" s="74" t="s">
        <v>42</v>
      </c>
    </row>
    <row r="5" spans="1:12" x14ac:dyDescent="0.25">
      <c r="B5" s="83" t="s">
        <v>77</v>
      </c>
      <c r="C5" s="83"/>
      <c r="D5" s="86" t="s">
        <v>36</v>
      </c>
    </row>
    <row r="6" spans="1:12" x14ac:dyDescent="0.25">
      <c r="L6" t="s">
        <v>76</v>
      </c>
    </row>
    <row r="7" spans="1:12" ht="15.75" thickBot="1" x14ac:dyDescent="0.3">
      <c r="B7" s="119" t="s">
        <v>78</v>
      </c>
      <c r="C7" s="120"/>
      <c r="D7" s="120"/>
      <c r="E7" s="120"/>
      <c r="G7" s="119" t="s">
        <v>79</v>
      </c>
      <c r="H7" s="120"/>
      <c r="I7" s="120"/>
      <c r="L7" t="str" cm="1">
        <f t="array" ref="L7:L12">_xlfn.UNIQUE(Data[Geography])</f>
        <v>New Zealand</v>
      </c>
    </row>
    <row r="8" spans="1:12" x14ac:dyDescent="0.25">
      <c r="H8" s="90"/>
      <c r="I8" s="91"/>
      <c r="L8" t="str">
        <v>USA</v>
      </c>
    </row>
    <row r="9" spans="1:12" x14ac:dyDescent="0.25">
      <c r="B9" s="83" t="s">
        <v>80</v>
      </c>
      <c r="C9" s="83"/>
      <c r="D9" s="83"/>
      <c r="E9" s="83">
        <f>COUNTIFS(Data[Geography],D5)</f>
        <v>50</v>
      </c>
      <c r="G9" s="106"/>
      <c r="H9" s="92" t="s">
        <v>1</v>
      </c>
      <c r="I9" s="93" t="s">
        <v>50</v>
      </c>
      <c r="J9" s="94" t="s">
        <v>85</v>
      </c>
      <c r="L9" t="str">
        <v>Canada</v>
      </c>
    </row>
    <row r="10" spans="1:12" x14ac:dyDescent="0.25">
      <c r="G10" s="105" t="s">
        <v>2</v>
      </c>
      <c r="H10" s="78">
        <f>SUMIFS(Data[Amount], Data[Sales Person],G10,Data[Geography],D5)</f>
        <v>23709</v>
      </c>
      <c r="I10" s="77">
        <f>SUMIFS(Data[Units], Data[Sales Person],G10,Data[Geography],D5)</f>
        <v>909</v>
      </c>
      <c r="J10" s="82">
        <f>IF(H10&gt;12000,1,-1)</f>
        <v>1</v>
      </c>
      <c r="L10" t="str">
        <v>UK</v>
      </c>
    </row>
    <row r="11" spans="1:12" x14ac:dyDescent="0.25">
      <c r="B11" s="84"/>
      <c r="C11" s="84"/>
      <c r="D11" s="85" t="s">
        <v>81</v>
      </c>
      <c r="E11" s="85" t="s">
        <v>59</v>
      </c>
      <c r="F11" s="70"/>
      <c r="G11" s="89" t="s">
        <v>8</v>
      </c>
      <c r="H11" s="78">
        <f>SUMIFS(Data[Amount], Data[Sales Person],G11, Data[Geography],D5)</f>
        <v>5019</v>
      </c>
      <c r="I11" s="77">
        <f>SUMIFS(Data[Units], Data[Sales Person],G11,Data[Geography],D5)</f>
        <v>150</v>
      </c>
      <c r="J11" s="82">
        <f t="shared" ref="J11:J19" si="0">IF(H11&gt;12000,1,-1)</f>
        <v>-1</v>
      </c>
      <c r="L11" t="str">
        <v>Australia</v>
      </c>
    </row>
    <row r="12" spans="1:12" x14ac:dyDescent="0.25">
      <c r="B12" t="s">
        <v>82</v>
      </c>
      <c r="D12" s="78">
        <f>SUMIFS(Data[Amount],Data[Geography],D5)</f>
        <v>237944</v>
      </c>
      <c r="E12" s="78">
        <f>AVERAGEIFS(Data[Amount],Data[Geography],D5)</f>
        <v>4758.88</v>
      </c>
      <c r="G12" s="89" t="s">
        <v>41</v>
      </c>
      <c r="H12" s="78">
        <f>SUMIFS(Data[Amount], Data[Sales Person],G12, Data[Geography],D5)</f>
        <v>39242</v>
      </c>
      <c r="I12" s="77">
        <f>SUMIFS(Data[Units], Data[Sales Person],G12,Data[Geography],D5)</f>
        <v>1482</v>
      </c>
      <c r="J12" s="82">
        <f t="shared" si="0"/>
        <v>1</v>
      </c>
      <c r="L12" t="str">
        <v>India</v>
      </c>
    </row>
    <row r="13" spans="1:12" x14ac:dyDescent="0.25">
      <c r="B13" t="s">
        <v>74</v>
      </c>
      <c r="D13" s="78">
        <f>SUMIFS(Data[Cost],Data[Geography],D5)</f>
        <v>68259.839999999997</v>
      </c>
      <c r="E13" s="78">
        <f>AVERAGEIFS(Data[Cost],Data[Geography],D5)</f>
        <v>1365.1967999999999</v>
      </c>
      <c r="G13" s="88" t="s">
        <v>7</v>
      </c>
      <c r="H13" s="78">
        <f>SUMIFS(Data[Amount], Data[Sales Person],G13, Data[Geography],D5)</f>
        <v>21931</v>
      </c>
      <c r="I13" s="77">
        <f>SUMIFS(Data[Units], Data[Sales Person],G13,Data[Geography],D5)</f>
        <v>975</v>
      </c>
      <c r="J13" s="82">
        <f t="shared" si="0"/>
        <v>1</v>
      </c>
    </row>
    <row r="14" spans="1:12" x14ac:dyDescent="0.25">
      <c r="B14" t="s">
        <v>83</v>
      </c>
      <c r="D14" s="78">
        <f>D12-D13</f>
        <v>169684.16</v>
      </c>
      <c r="E14" s="78">
        <f>E12-E13</f>
        <v>3393.6832000000004</v>
      </c>
      <c r="G14" s="88" t="s">
        <v>6</v>
      </c>
      <c r="H14" s="78">
        <f>SUMIFS(Data[Amount], Data[Sales Person],G14, Data[Geography],D5)</f>
        <v>27377</v>
      </c>
      <c r="I14" s="77">
        <f>SUMIFS(Data[Units], Data[Sales Person],G14,Data[Geography],D5)</f>
        <v>513</v>
      </c>
      <c r="J14" s="82">
        <f t="shared" si="0"/>
        <v>1</v>
      </c>
    </row>
    <row r="15" spans="1:12" x14ac:dyDescent="0.25">
      <c r="B15" t="s">
        <v>84</v>
      </c>
      <c r="D15">
        <f>SUMIFS(Data[Units],Data[Geography],D5)</f>
        <v>7302</v>
      </c>
      <c r="E15" s="87">
        <f>AVERAGEIFS(Data[Units],Data[Geography],D5)</f>
        <v>146.04</v>
      </c>
      <c r="G15" s="89" t="s">
        <v>5</v>
      </c>
      <c r="H15" s="78">
        <f>SUMIFS(Data[Amount], Data[Sales Person],G15, Data[Geography],D5)</f>
        <v>39620</v>
      </c>
      <c r="I15" s="77">
        <f>SUMIFS(Data[Units], Data[Sales Person],G15,Data[Geography],D5)</f>
        <v>573</v>
      </c>
      <c r="J15" s="82">
        <f t="shared" si="0"/>
        <v>1</v>
      </c>
    </row>
    <row r="16" spans="1:12" x14ac:dyDescent="0.25">
      <c r="G16" s="89" t="s">
        <v>3</v>
      </c>
      <c r="H16" s="78">
        <f>SUMIFS(Data[Amount], Data[Sales Person],G16, Data[Geography],D5)</f>
        <v>18564</v>
      </c>
      <c r="I16" s="77">
        <f>SUMIFS(Data[Units], Data[Sales Person],G16,Data[Geography],D5)</f>
        <v>420</v>
      </c>
      <c r="J16" s="82">
        <f t="shared" si="0"/>
        <v>1</v>
      </c>
    </row>
    <row r="17" spans="7:10" x14ac:dyDescent="0.25">
      <c r="G17" s="88" t="s">
        <v>9</v>
      </c>
      <c r="H17" s="78">
        <f>SUMIFS(Data[Amount], Data[Sales Person],G17, Data[Geography],D5)</f>
        <v>25669</v>
      </c>
      <c r="I17" s="77">
        <f>SUMIFS(Data[Units], Data[Sales Person],G17,Data[Geography],D5)</f>
        <v>564</v>
      </c>
      <c r="J17" s="82">
        <f t="shared" si="0"/>
        <v>1</v>
      </c>
    </row>
    <row r="18" spans="7:10" x14ac:dyDescent="0.25">
      <c r="G18" s="88" t="s">
        <v>10</v>
      </c>
      <c r="H18" s="78">
        <f>SUMIFS(Data[Amount], Data[Sales Person],G18, Data[Geography],D5)</f>
        <v>13797</v>
      </c>
      <c r="I18" s="77">
        <f>SUMIFS(Data[Units], Data[Sales Person],G18,Data[Geography],D5)</f>
        <v>1053</v>
      </c>
      <c r="J18" s="82">
        <f t="shared" si="0"/>
        <v>1</v>
      </c>
    </row>
    <row r="19" spans="7:10" x14ac:dyDescent="0.25">
      <c r="G19" s="89" t="s">
        <v>40</v>
      </c>
      <c r="H19" s="78">
        <f>SUMIFS(Data[Amount], Data[Sales Person],G19, Data[Geography],D5)</f>
        <v>23016</v>
      </c>
      <c r="I19" s="77">
        <f>SUMIFS(Data[Units], Data[Sales Person],G19,Data[Geography],D5)</f>
        <v>663</v>
      </c>
      <c r="J19" s="82">
        <f t="shared" si="0"/>
        <v>1</v>
      </c>
    </row>
    <row r="26" spans="7:10" x14ac:dyDescent="0.25">
      <c r="H26" s="66"/>
    </row>
    <row r="27" spans="7:10" x14ac:dyDescent="0.25">
      <c r="H27" s="66"/>
    </row>
    <row r="28" spans="7:10" x14ac:dyDescent="0.25">
      <c r="H28" s="66"/>
    </row>
  </sheetData>
  <sortState xmlns:xlrd2="http://schemas.microsoft.com/office/spreadsheetml/2017/richdata2" ref="G10:G19">
    <sortCondition ref="G9:G19"/>
  </sortState>
  <mergeCells count="2">
    <mergeCell ref="B7:E7"/>
    <mergeCell ref="G7:I7"/>
  </mergeCells>
  <conditionalFormatting sqref="H10:H19">
    <cfRule type="dataBar" priority="2">
      <dataBar>
        <cfvo type="min"/>
        <cfvo type="max"/>
        <color rgb="FFFFB628"/>
      </dataBar>
      <extLst>
        <ext xmlns:x14="http://schemas.microsoft.com/office/spreadsheetml/2009/9/main" uri="{B025F937-C7B1-47D3-B67F-A62EFF666E3E}">
          <x14:id>{3800F3A9-A70E-4536-87E4-6E750BCD68BB}</x14:id>
        </ext>
      </extLst>
    </cfRule>
  </conditionalFormatting>
  <conditionalFormatting sqref="J10:J19">
    <cfRule type="iconSet" priority="1">
      <iconSet iconSet="3Symbols" showValue="0">
        <cfvo type="percent" val="0"/>
        <cfvo type="percent" val="33"/>
        <cfvo type="percent" val="67"/>
      </iconSet>
    </cfRule>
  </conditionalFormatting>
  <dataValidations count="1">
    <dataValidation type="list" allowBlank="1" showInputMessage="1" showErrorMessage="1" sqref="D4:D5" xr:uid="{45858E6E-B3D7-4A1F-BB54-334FDF42DBA2}">
      <formula1>$L$7:$L$12</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800F3A9-A70E-4536-87E4-6E750BCD68BB}">
            <x14:dataBar minLength="0" maxLength="100" border="1" negativeBarBorderColorSameAsPositive="0">
              <x14:cfvo type="autoMin"/>
              <x14:cfvo type="autoMax"/>
              <x14:borderColor rgb="FFFFB628"/>
              <x14:negativeFillColor rgb="FFFF0000"/>
              <x14:negativeBorderColor rgb="FFFF0000"/>
              <x14:axisColor rgb="FF000000"/>
            </x14:dataBar>
          </x14:cfRule>
          <xm:sqref>H10:H19</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AEC6-B3BE-4A96-BEF0-1EB04ECBEF0D}">
  <dimension ref="A1:G25"/>
  <sheetViews>
    <sheetView topLeftCell="B1" workbookViewId="0">
      <selection activeCell="B7" sqref="B7"/>
    </sheetView>
  </sheetViews>
  <sheetFormatPr defaultRowHeight="15" x14ac:dyDescent="0.25"/>
  <cols>
    <col min="2" max="2" width="21.85546875" bestFit="1" customWidth="1"/>
    <col min="3" max="3" width="14.85546875" bestFit="1" customWidth="1"/>
    <col min="4" max="4" width="12.28515625" bestFit="1" customWidth="1"/>
    <col min="5" max="5" width="10.85546875" bestFit="1" customWidth="1"/>
    <col min="6" max="6" width="13.42578125" bestFit="1" customWidth="1"/>
  </cols>
  <sheetData>
    <row r="1" spans="1:7" s="68" customFormat="1" ht="52.5" customHeight="1" x14ac:dyDescent="0.25">
      <c r="A1" s="67"/>
      <c r="B1" s="73">
        <v>10</v>
      </c>
      <c r="C1" s="99" t="s">
        <v>48</v>
      </c>
      <c r="D1" s="98"/>
      <c r="E1" s="98"/>
      <c r="F1" s="98"/>
      <c r="G1" s="98"/>
    </row>
    <row r="2" spans="1:7" s="71" customFormat="1" x14ac:dyDescent="0.25">
      <c r="A2" s="72"/>
      <c r="B2" s="74" t="s">
        <v>42</v>
      </c>
    </row>
    <row r="6" spans="1:7" x14ac:dyDescent="0.25">
      <c r="B6" s="100" t="s">
        <v>68</v>
      </c>
      <c r="C6" s="97" t="s">
        <v>70</v>
      </c>
      <c r="D6" s="97" t="s">
        <v>71</v>
      </c>
      <c r="E6" s="97" t="s">
        <v>75</v>
      </c>
      <c r="F6" s="104" t="s">
        <v>87</v>
      </c>
    </row>
    <row r="7" spans="1:7" x14ac:dyDescent="0.25">
      <c r="B7" s="101" t="s">
        <v>26</v>
      </c>
      <c r="C7" s="102">
        <v>98</v>
      </c>
      <c r="D7" s="102">
        <v>204</v>
      </c>
      <c r="E7" s="103">
        <v>-1044.3999999999999</v>
      </c>
      <c r="F7" s="104">
        <v>-10.657142857142857</v>
      </c>
    </row>
    <row r="8" spans="1:7" x14ac:dyDescent="0.25">
      <c r="B8" s="101" t="s">
        <v>21</v>
      </c>
      <c r="C8" s="102">
        <v>497</v>
      </c>
      <c r="D8" s="102">
        <v>63</v>
      </c>
      <c r="E8" s="103">
        <v>-70</v>
      </c>
      <c r="F8" s="104">
        <v>-0.14084507042253522</v>
      </c>
    </row>
    <row r="9" spans="1:7" x14ac:dyDescent="0.25">
      <c r="B9" s="101" t="s">
        <v>28</v>
      </c>
      <c r="C9" s="102">
        <v>1827</v>
      </c>
      <c r="D9" s="102">
        <v>471</v>
      </c>
      <c r="E9" s="103">
        <v>-3061.9800000000005</v>
      </c>
      <c r="F9" s="104">
        <v>-1.6759605911330051</v>
      </c>
    </row>
    <row r="10" spans="1:7" x14ac:dyDescent="0.25">
      <c r="B10" s="101" t="s">
        <v>31</v>
      </c>
      <c r="C10" s="102">
        <v>5243</v>
      </c>
      <c r="D10" s="102">
        <v>363</v>
      </c>
      <c r="E10" s="103">
        <v>3141.23</v>
      </c>
      <c r="F10" s="104">
        <v>0.59912836162502381</v>
      </c>
    </row>
    <row r="11" spans="1:7" x14ac:dyDescent="0.25">
      <c r="B11" s="101" t="s">
        <v>19</v>
      </c>
      <c r="C11" s="102">
        <v>6076</v>
      </c>
      <c r="D11" s="102">
        <v>510</v>
      </c>
      <c r="E11" s="103">
        <v>2179.6000000000004</v>
      </c>
      <c r="F11" s="104">
        <v>0.35872284397630028</v>
      </c>
    </row>
    <row r="12" spans="1:7" x14ac:dyDescent="0.25">
      <c r="B12" s="101" t="s">
        <v>22</v>
      </c>
      <c r="C12" s="102">
        <v>8435</v>
      </c>
      <c r="D12" s="102">
        <v>42</v>
      </c>
      <c r="E12" s="103">
        <v>8024.66</v>
      </c>
      <c r="F12" s="104">
        <v>0.95135269709543568</v>
      </c>
    </row>
    <row r="13" spans="1:7" x14ac:dyDescent="0.25">
      <c r="B13" s="101" t="s">
        <v>17</v>
      </c>
      <c r="C13" s="102">
        <v>8498</v>
      </c>
      <c r="D13" s="102">
        <v>552</v>
      </c>
      <c r="E13" s="103">
        <v>6781.28</v>
      </c>
      <c r="F13" s="104">
        <v>0.7979854083313721</v>
      </c>
    </row>
    <row r="14" spans="1:7" x14ac:dyDescent="0.25">
      <c r="B14" s="101" t="s">
        <v>33</v>
      </c>
      <c r="C14" s="102">
        <v>9772</v>
      </c>
      <c r="D14" s="102">
        <v>90</v>
      </c>
      <c r="E14" s="103">
        <v>8658.7000000000007</v>
      </c>
      <c r="F14" s="104">
        <v>0.88607245190339756</v>
      </c>
    </row>
    <row r="15" spans="1:7" x14ac:dyDescent="0.25">
      <c r="B15" s="101" t="s">
        <v>4</v>
      </c>
      <c r="C15" s="102">
        <v>10290</v>
      </c>
      <c r="D15" s="102">
        <v>156</v>
      </c>
      <c r="E15" s="103">
        <v>8436.7199999999993</v>
      </c>
      <c r="F15" s="104">
        <v>0.81989504373177835</v>
      </c>
    </row>
    <row r="16" spans="1:7" x14ac:dyDescent="0.25">
      <c r="B16" s="101" t="s">
        <v>25</v>
      </c>
      <c r="C16" s="102">
        <v>10920</v>
      </c>
      <c r="D16" s="102">
        <v>183</v>
      </c>
      <c r="E16" s="103">
        <v>8513.5499999999993</v>
      </c>
      <c r="F16" s="104">
        <v>0.77962912087912084</v>
      </c>
    </row>
    <row r="17" spans="2:6" x14ac:dyDescent="0.25">
      <c r="B17" s="101" t="s">
        <v>30</v>
      </c>
      <c r="C17" s="102">
        <v>16695</v>
      </c>
      <c r="D17" s="102">
        <v>336</v>
      </c>
      <c r="E17" s="103">
        <v>11826.36</v>
      </c>
      <c r="F17" s="104">
        <v>0.70837735849056604</v>
      </c>
    </row>
    <row r="18" spans="2:6" x14ac:dyDescent="0.25">
      <c r="B18" s="101" t="s">
        <v>27</v>
      </c>
      <c r="C18" s="102">
        <v>16891</v>
      </c>
      <c r="D18" s="102">
        <v>1101</v>
      </c>
      <c r="E18" s="103">
        <v>-1528.7299999999996</v>
      </c>
      <c r="F18" s="104">
        <v>-9.0505594695399885E-2</v>
      </c>
    </row>
    <row r="19" spans="2:6" x14ac:dyDescent="0.25">
      <c r="B19" s="101" t="s">
        <v>23</v>
      </c>
      <c r="C19" s="102">
        <v>17423</v>
      </c>
      <c r="D19" s="102">
        <v>591</v>
      </c>
      <c r="E19" s="103">
        <v>13587.41</v>
      </c>
      <c r="F19" s="104">
        <v>0.77985478964587041</v>
      </c>
    </row>
    <row r="20" spans="2:6" x14ac:dyDescent="0.25">
      <c r="B20" s="101" t="s">
        <v>29</v>
      </c>
      <c r="C20" s="102">
        <v>17633</v>
      </c>
      <c r="D20" s="102">
        <v>804</v>
      </c>
      <c r="E20" s="103">
        <v>11876.36</v>
      </c>
      <c r="F20" s="104">
        <v>0.67353031248227757</v>
      </c>
    </row>
    <row r="21" spans="2:6" x14ac:dyDescent="0.25">
      <c r="B21" s="101" t="s">
        <v>18</v>
      </c>
      <c r="C21" s="102">
        <v>18389</v>
      </c>
      <c r="D21" s="102">
        <v>468</v>
      </c>
      <c r="E21" s="103">
        <v>15361.04</v>
      </c>
      <c r="F21" s="104">
        <v>0.83533851759203881</v>
      </c>
    </row>
    <row r="22" spans="2:6" x14ac:dyDescent="0.25">
      <c r="B22" s="101" t="s">
        <v>13</v>
      </c>
      <c r="C22" s="102">
        <v>26145</v>
      </c>
      <c r="D22" s="102">
        <v>600</v>
      </c>
      <c r="E22" s="103">
        <v>20547</v>
      </c>
      <c r="F22" s="104">
        <v>0.78588640275387267</v>
      </c>
    </row>
    <row r="23" spans="2:6" x14ac:dyDescent="0.25">
      <c r="B23" s="101" t="s">
        <v>32</v>
      </c>
      <c r="C23" s="102">
        <v>26313</v>
      </c>
      <c r="D23" s="102">
        <v>672</v>
      </c>
      <c r="E23" s="103">
        <v>20500.2</v>
      </c>
      <c r="F23" s="104">
        <v>0.77909018355945736</v>
      </c>
    </row>
    <row r="24" spans="2:6" x14ac:dyDescent="0.25">
      <c r="B24" s="101" t="s">
        <v>16</v>
      </c>
      <c r="C24" s="102">
        <v>36799</v>
      </c>
      <c r="D24" s="102">
        <v>96</v>
      </c>
      <c r="E24" s="103">
        <v>35955.160000000003</v>
      </c>
      <c r="F24" s="104">
        <v>0.97706894209081774</v>
      </c>
    </row>
    <row r="25" spans="2:6" x14ac:dyDescent="0.25">
      <c r="B25" s="101" t="s">
        <v>69</v>
      </c>
      <c r="C25" s="102">
        <v>237944</v>
      </c>
      <c r="D25" s="102">
        <v>7302</v>
      </c>
      <c r="E25" s="103">
        <v>169684.16</v>
      </c>
      <c r="F25" s="104">
        <v>0.71312644992098984</v>
      </c>
    </row>
  </sheetData>
  <conditionalFormatting pivot="1">
    <cfRule type="colorScale" priority="3">
      <colorScale>
        <cfvo type="min"/>
        <cfvo type="max"/>
        <color rgb="FFFCFCFF"/>
        <color rgb="FF63BE7B"/>
      </colorScale>
    </cfRule>
  </conditionalFormatting>
  <conditionalFormatting sqref="F6">
    <cfRule type="colorScale" priority="2">
      <colorScale>
        <cfvo type="min"/>
        <cfvo type="max"/>
        <color rgb="FFFCFCFF"/>
        <color rgb="FF63BE7B"/>
      </colorScale>
    </cfRule>
  </conditionalFormatting>
  <conditionalFormatting pivot="1" sqref="F7:F25">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Statistics</vt:lpstr>
      <vt:lpstr>EDA</vt:lpstr>
      <vt:lpstr>Sales by country with formula</vt:lpstr>
      <vt:lpstr>Sales(Pivot)</vt:lpstr>
      <vt:lpstr>Product price per unit</vt:lpstr>
      <vt:lpstr>Anomalies</vt:lpstr>
      <vt:lpstr>Best Salesperson by Country</vt:lpstr>
      <vt:lpstr>Profits by Products</vt:lpstr>
      <vt:lpstr>Country-Level Sales Report</vt:lpstr>
      <vt:lpstr>Products to Discontinue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Soorya</cp:lastModifiedBy>
  <cp:lastPrinted>2022-05-13T14:12:05Z</cp:lastPrinted>
  <dcterms:created xsi:type="dcterms:W3CDTF">2021-03-14T20:21:32Z</dcterms:created>
  <dcterms:modified xsi:type="dcterms:W3CDTF">2022-05-13T14:12:31Z</dcterms:modified>
</cp:coreProperties>
</file>