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sophiagoeppinger/Library/Mobile Documents/com~apple~CloudDocs/Documents/3 - Academics/2 - Universities/1 - HSG/0 - Academics/8 - Publication/0 - Conferences/0 - ICIS 24/Submission 2.0/DIAA toolkit/"/>
    </mc:Choice>
  </mc:AlternateContent>
  <xr:revisionPtr revIDLastSave="0" documentId="13_ncr:1_{32B0A4F2-4C91-D140-9761-AEA50E8F411E}" xr6:coauthVersionLast="47" xr6:coauthVersionMax="47" xr10:uidLastSave="{00000000-0000-0000-0000-000000000000}"/>
  <bookViews>
    <workbookView xWindow="0" yWindow="740" windowWidth="29400" windowHeight="17320" activeTab="1" xr2:uid="{26E25D1A-D04D-4648-AA09-20F92AC111DA}"/>
  </bookViews>
  <sheets>
    <sheet name="Copyright" sheetId="12" r:id="rId1"/>
    <sheet name="Welcome - Start here!" sheetId="13" r:id="rId2"/>
    <sheet name="Output section &gt;&gt;" sheetId="14" r:id="rId3"/>
    <sheet name="Summary" sheetId="2" r:id="rId4"/>
    <sheet name="Detailed view of Tier II" sheetId="9" r:id="rId5"/>
    <sheet name="Input section &gt;&gt;" sheetId="4" r:id="rId6"/>
    <sheet name="Preparation" sheetId="11" r:id="rId7"/>
    <sheet name="Tier I (Tech division)" sheetId="6" r:id="rId8"/>
    <sheet name="Tier I (Commercial division)" sheetId="7" r:id="rId9"/>
    <sheet name="Tier II (Commercial division)" sheetId="10" r:id="rId10"/>
    <sheet name="Tier II (Tech division)" sheetId="1" r:id="rId11"/>
    <sheet name="Dimension importance rating" sheetId="15"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3" i="9" l="1"/>
  <c r="C17" i="1" l="1"/>
  <c r="C17" i="10" l="1"/>
  <c r="C14" i="7"/>
  <c r="B45" i="6"/>
  <c r="E18" i="6"/>
  <c r="C18" i="15"/>
  <c r="D13" i="15" s="1"/>
  <c r="F154" i="9" s="1"/>
  <c r="F37" i="9"/>
  <c r="F35" i="9"/>
  <c r="B25" i="7"/>
  <c r="B15" i="11"/>
  <c r="E143" i="9"/>
  <c r="E141" i="9"/>
  <c r="E139" i="9"/>
  <c r="E137" i="9"/>
  <c r="E135" i="9"/>
  <c r="E133" i="9"/>
  <c r="E131" i="9"/>
  <c r="E129" i="9"/>
  <c r="E127" i="9"/>
  <c r="E125" i="9"/>
  <c r="E123" i="9"/>
  <c r="E121" i="9"/>
  <c r="E119" i="9"/>
  <c r="E117" i="9"/>
  <c r="E115" i="9"/>
  <c r="E113" i="9"/>
  <c r="E111" i="9"/>
  <c r="E109" i="9"/>
  <c r="E107" i="9"/>
  <c r="E149" i="9"/>
  <c r="E147" i="9"/>
  <c r="E103" i="9"/>
  <c r="E101" i="9"/>
  <c r="E99" i="9"/>
  <c r="E95" i="9"/>
  <c r="E93" i="9"/>
  <c r="E91" i="9"/>
  <c r="E89" i="9"/>
  <c r="E87" i="9"/>
  <c r="E85" i="9"/>
  <c r="E83" i="9"/>
  <c r="E81" i="9"/>
  <c r="E79" i="9"/>
  <c r="E77" i="9"/>
  <c r="E75" i="9"/>
  <c r="E73" i="9"/>
  <c r="E71" i="9"/>
  <c r="E69" i="9"/>
  <c r="E65" i="9"/>
  <c r="E63" i="9"/>
  <c r="E61" i="9"/>
  <c r="E59" i="9"/>
  <c r="E57" i="9"/>
  <c r="E55" i="9"/>
  <c r="E53" i="9"/>
  <c r="E51" i="9"/>
  <c r="E49" i="9"/>
  <c r="E47" i="9"/>
  <c r="E45" i="9"/>
  <c r="E43" i="9"/>
  <c r="E41" i="9"/>
  <c r="E37" i="9"/>
  <c r="E35" i="9"/>
  <c r="E33" i="9"/>
  <c r="E31" i="9"/>
  <c r="E29" i="9"/>
  <c r="E27" i="9"/>
  <c r="E25" i="9"/>
  <c r="E23" i="9"/>
  <c r="E21" i="9"/>
  <c r="E19" i="9"/>
  <c r="J143" i="9"/>
  <c r="I143" i="9"/>
  <c r="H143" i="9"/>
  <c r="G143" i="9"/>
  <c r="J141" i="9"/>
  <c r="I141" i="9"/>
  <c r="H141" i="9"/>
  <c r="G141" i="9"/>
  <c r="J139" i="9"/>
  <c r="I139" i="9"/>
  <c r="H139" i="9"/>
  <c r="G139" i="9"/>
  <c r="J137" i="9"/>
  <c r="I137" i="9"/>
  <c r="H137" i="9"/>
  <c r="G137" i="9"/>
  <c r="J135" i="9"/>
  <c r="I135" i="9"/>
  <c r="H135" i="9"/>
  <c r="G135" i="9"/>
  <c r="J133" i="9"/>
  <c r="I133" i="9"/>
  <c r="H133" i="9"/>
  <c r="G133" i="9"/>
  <c r="J131" i="9"/>
  <c r="I131" i="9"/>
  <c r="H131" i="9"/>
  <c r="G131" i="9"/>
  <c r="J129" i="9"/>
  <c r="I129" i="9"/>
  <c r="H129" i="9"/>
  <c r="G129" i="9"/>
  <c r="J127" i="9"/>
  <c r="I127" i="9"/>
  <c r="H127" i="9"/>
  <c r="G127" i="9"/>
  <c r="J125" i="9"/>
  <c r="I125" i="9"/>
  <c r="H125" i="9"/>
  <c r="G125" i="9"/>
  <c r="J123" i="9"/>
  <c r="I123" i="9"/>
  <c r="H123" i="9"/>
  <c r="G123" i="9"/>
  <c r="J121" i="9"/>
  <c r="I121" i="9"/>
  <c r="H121" i="9"/>
  <c r="G121" i="9"/>
  <c r="J119" i="9"/>
  <c r="I119" i="9"/>
  <c r="H119" i="9"/>
  <c r="G119" i="9"/>
  <c r="J117" i="9"/>
  <c r="I117" i="9"/>
  <c r="H117" i="9"/>
  <c r="G117" i="9"/>
  <c r="J115" i="9"/>
  <c r="I115" i="9"/>
  <c r="H115" i="9"/>
  <c r="G115" i="9"/>
  <c r="J113" i="9"/>
  <c r="I113" i="9"/>
  <c r="H113" i="9"/>
  <c r="G113" i="9"/>
  <c r="J111" i="9"/>
  <c r="I111" i="9"/>
  <c r="H111" i="9"/>
  <c r="G111" i="9"/>
  <c r="J109" i="9"/>
  <c r="I109" i="9"/>
  <c r="H109" i="9"/>
  <c r="G109" i="9"/>
  <c r="J107" i="9"/>
  <c r="I107" i="9"/>
  <c r="H107" i="9"/>
  <c r="G107" i="9"/>
  <c r="J149" i="9"/>
  <c r="I149" i="9"/>
  <c r="H149" i="9"/>
  <c r="G149" i="9"/>
  <c r="J147" i="9"/>
  <c r="I147" i="9"/>
  <c r="H147" i="9"/>
  <c r="G147" i="9"/>
  <c r="J103" i="9"/>
  <c r="I103" i="9"/>
  <c r="H103" i="9"/>
  <c r="G103" i="9"/>
  <c r="J101" i="9"/>
  <c r="I101" i="9"/>
  <c r="H101" i="9"/>
  <c r="G101" i="9"/>
  <c r="J99" i="9"/>
  <c r="I99" i="9"/>
  <c r="H99" i="9"/>
  <c r="G99" i="9"/>
  <c r="J95" i="9"/>
  <c r="I95" i="9"/>
  <c r="H95" i="9"/>
  <c r="G95" i="9"/>
  <c r="J93" i="9"/>
  <c r="I93" i="9"/>
  <c r="H93" i="9"/>
  <c r="G93" i="9"/>
  <c r="J91" i="9"/>
  <c r="I91" i="9"/>
  <c r="H91" i="9"/>
  <c r="G91" i="9"/>
  <c r="J89" i="9"/>
  <c r="I89" i="9"/>
  <c r="H89" i="9"/>
  <c r="G89" i="9"/>
  <c r="J87" i="9"/>
  <c r="I87" i="9"/>
  <c r="H87" i="9"/>
  <c r="G87" i="9"/>
  <c r="J85" i="9"/>
  <c r="I85" i="9"/>
  <c r="H85" i="9"/>
  <c r="G85" i="9"/>
  <c r="J83" i="9"/>
  <c r="I83" i="9"/>
  <c r="H83" i="9"/>
  <c r="G83" i="9"/>
  <c r="J81" i="9"/>
  <c r="I81" i="9"/>
  <c r="H81" i="9"/>
  <c r="G81" i="9"/>
  <c r="J79" i="9"/>
  <c r="I79" i="9"/>
  <c r="H79" i="9"/>
  <c r="G79" i="9"/>
  <c r="J77" i="9"/>
  <c r="I77" i="9"/>
  <c r="H77" i="9"/>
  <c r="G77" i="9"/>
  <c r="J75" i="9"/>
  <c r="I75" i="9"/>
  <c r="H75" i="9"/>
  <c r="G75" i="9"/>
  <c r="J73" i="9"/>
  <c r="I73" i="9"/>
  <c r="H73" i="9"/>
  <c r="G73" i="9"/>
  <c r="J71" i="9"/>
  <c r="I71" i="9"/>
  <c r="H71" i="9"/>
  <c r="G71" i="9"/>
  <c r="J69" i="9"/>
  <c r="I69" i="9"/>
  <c r="H69" i="9"/>
  <c r="G69" i="9"/>
  <c r="J65" i="9"/>
  <c r="I65" i="9"/>
  <c r="H65" i="9"/>
  <c r="J63" i="9"/>
  <c r="I63" i="9"/>
  <c r="H63" i="9"/>
  <c r="J61" i="9"/>
  <c r="I61" i="9"/>
  <c r="H61" i="9"/>
  <c r="J59" i="9"/>
  <c r="I59" i="9"/>
  <c r="H59" i="9"/>
  <c r="J57" i="9"/>
  <c r="I57" i="9"/>
  <c r="H57" i="9"/>
  <c r="J55" i="9"/>
  <c r="I55" i="9"/>
  <c r="H55" i="9"/>
  <c r="J53" i="9"/>
  <c r="I53" i="9"/>
  <c r="H53" i="9"/>
  <c r="J51" i="9"/>
  <c r="I51" i="9"/>
  <c r="H51" i="9"/>
  <c r="J49" i="9"/>
  <c r="I49" i="9"/>
  <c r="H49" i="9"/>
  <c r="J47" i="9"/>
  <c r="I47" i="9"/>
  <c r="H47" i="9"/>
  <c r="J45" i="9"/>
  <c r="I45" i="9"/>
  <c r="H45" i="9"/>
  <c r="J43" i="9"/>
  <c r="I43" i="9"/>
  <c r="H43" i="9"/>
  <c r="J41" i="9"/>
  <c r="I41" i="9"/>
  <c r="H41" i="9"/>
  <c r="G65" i="9"/>
  <c r="G63" i="9"/>
  <c r="G61" i="9"/>
  <c r="G59" i="9"/>
  <c r="G57" i="9"/>
  <c r="G55" i="9"/>
  <c r="G53" i="9"/>
  <c r="G51" i="9"/>
  <c r="G49" i="9"/>
  <c r="G47" i="9"/>
  <c r="G45" i="9"/>
  <c r="G43" i="9"/>
  <c r="G41" i="9"/>
  <c r="J37" i="9"/>
  <c r="J35" i="9"/>
  <c r="I37" i="9"/>
  <c r="I35" i="9"/>
  <c r="J33" i="9"/>
  <c r="J31" i="9"/>
  <c r="J29" i="9"/>
  <c r="J27" i="9"/>
  <c r="J25" i="9"/>
  <c r="J23" i="9"/>
  <c r="J21" i="9"/>
  <c r="J19" i="9"/>
  <c r="I33" i="9"/>
  <c r="I31" i="9"/>
  <c r="I29" i="9"/>
  <c r="I27" i="9"/>
  <c r="I25" i="9"/>
  <c r="I23" i="9"/>
  <c r="I21" i="9"/>
  <c r="I19" i="9"/>
  <c r="H37" i="9"/>
  <c r="H35" i="9"/>
  <c r="H31" i="9"/>
  <c r="H29" i="9"/>
  <c r="H27" i="9"/>
  <c r="H25" i="9"/>
  <c r="H23" i="9"/>
  <c r="H21" i="9"/>
  <c r="H19" i="9"/>
  <c r="G37" i="9"/>
  <c r="G35" i="9"/>
  <c r="G33" i="9"/>
  <c r="G31" i="9"/>
  <c r="G29" i="9"/>
  <c r="G27" i="9"/>
  <c r="G25" i="9"/>
  <c r="G23" i="9"/>
  <c r="G21" i="9"/>
  <c r="G19" i="9"/>
  <c r="D12" i="15" l="1"/>
  <c r="F153" i="9" s="1"/>
  <c r="D17" i="15"/>
  <c r="F158" i="9" s="1"/>
  <c r="D15" i="15"/>
  <c r="F156" i="9" s="1"/>
  <c r="D16" i="15"/>
  <c r="F157" i="9" s="1"/>
  <c r="D14" i="15"/>
  <c r="F155" i="9" s="1"/>
  <c r="F66" i="1"/>
  <c r="G64" i="1" s="1"/>
  <c r="F60" i="1"/>
  <c r="G52" i="1" s="1"/>
  <c r="F89" i="9" s="1"/>
  <c r="F120" i="10"/>
  <c r="G108" i="10" s="1"/>
  <c r="F131" i="9" s="1"/>
  <c r="F128" i="10"/>
  <c r="F80" i="10"/>
  <c r="F70" i="10"/>
  <c r="G68" i="10" s="1"/>
  <c r="F65" i="9" s="1"/>
  <c r="F40" i="10"/>
  <c r="B22" i="6"/>
  <c r="F28" i="1"/>
  <c r="F159" i="9" l="1"/>
  <c r="D18" i="15"/>
  <c r="G126" i="10"/>
  <c r="F149" i="9" s="1"/>
  <c r="G124" i="10"/>
  <c r="H130" i="10" s="1"/>
  <c r="G78" i="10"/>
  <c r="G76" i="10"/>
  <c r="F101" i="9" s="1"/>
  <c r="G74" i="10"/>
  <c r="F99" i="9" s="1"/>
  <c r="G26" i="1"/>
  <c r="G24" i="1"/>
  <c r="H30" i="1" s="1"/>
  <c r="H68" i="1"/>
  <c r="F143" i="9"/>
  <c r="G38" i="10"/>
  <c r="F33" i="9" s="1"/>
  <c r="G24" i="10"/>
  <c r="F19" i="9" s="1"/>
  <c r="G58" i="1"/>
  <c r="F95" i="9" s="1"/>
  <c r="G66" i="1"/>
  <c r="G54" i="1"/>
  <c r="F91" i="9" s="1"/>
  <c r="G38" i="1"/>
  <c r="F75" i="9" s="1"/>
  <c r="G40" i="1"/>
  <c r="F77" i="9" s="1"/>
  <c r="G56" i="1"/>
  <c r="F93" i="9" s="1"/>
  <c r="G42" i="1"/>
  <c r="F79" i="9" s="1"/>
  <c r="G46" i="1"/>
  <c r="F83" i="9" s="1"/>
  <c r="G32" i="1"/>
  <c r="G48" i="1"/>
  <c r="F85" i="9" s="1"/>
  <c r="G44" i="1"/>
  <c r="F81" i="9" s="1"/>
  <c r="G34" i="1"/>
  <c r="F71" i="9" s="1"/>
  <c r="G50" i="1"/>
  <c r="F87" i="9" s="1"/>
  <c r="G36" i="1"/>
  <c r="F73" i="9" s="1"/>
  <c r="G96" i="10"/>
  <c r="F119" i="9" s="1"/>
  <c r="G98" i="10"/>
  <c r="F121" i="9" s="1"/>
  <c r="G118" i="10"/>
  <c r="F141" i="9" s="1"/>
  <c r="G100" i="10"/>
  <c r="F123" i="9" s="1"/>
  <c r="G102" i="10"/>
  <c r="F125" i="9" s="1"/>
  <c r="G84" i="10"/>
  <c r="F107" i="9" s="1"/>
  <c r="G112" i="10"/>
  <c r="F135" i="9" s="1"/>
  <c r="G86" i="10"/>
  <c r="F109" i="9" s="1"/>
  <c r="G114" i="10"/>
  <c r="F137" i="9" s="1"/>
  <c r="G110" i="10"/>
  <c r="F133" i="9" s="1"/>
  <c r="G94" i="10"/>
  <c r="F117" i="9" s="1"/>
  <c r="G116" i="10"/>
  <c r="F139" i="9" s="1"/>
  <c r="F103" i="9"/>
  <c r="G54" i="10"/>
  <c r="F51" i="9" s="1"/>
  <c r="G56" i="10"/>
  <c r="F53" i="9" s="1"/>
  <c r="G48" i="10"/>
  <c r="F45" i="9" s="1"/>
  <c r="G64" i="10"/>
  <c r="F61" i="9" s="1"/>
  <c r="G88" i="10"/>
  <c r="F111" i="9" s="1"/>
  <c r="G104" i="10"/>
  <c r="F127" i="9" s="1"/>
  <c r="G44" i="10"/>
  <c r="F41" i="9" s="1"/>
  <c r="G46" i="10"/>
  <c r="F43" i="9" s="1"/>
  <c r="G62" i="10"/>
  <c r="F59" i="9" s="1"/>
  <c r="G50" i="10"/>
  <c r="F47" i="9" s="1"/>
  <c r="G66" i="10"/>
  <c r="F63" i="9" s="1"/>
  <c r="G90" i="10"/>
  <c r="F113" i="9" s="1"/>
  <c r="G106" i="10"/>
  <c r="F129" i="9" s="1"/>
  <c r="G58" i="10"/>
  <c r="F55" i="9" s="1"/>
  <c r="G60" i="10"/>
  <c r="F57" i="9" s="1"/>
  <c r="G52" i="10"/>
  <c r="F49" i="9" s="1"/>
  <c r="G92" i="10"/>
  <c r="F115" i="9" s="1"/>
  <c r="G26" i="10"/>
  <c r="F21" i="9" s="1"/>
  <c r="G28" i="10"/>
  <c r="F23" i="9" s="1"/>
  <c r="G30" i="10"/>
  <c r="F25" i="9" s="1"/>
  <c r="G32" i="10"/>
  <c r="F27" i="9" s="1"/>
  <c r="G36" i="10"/>
  <c r="F31" i="9" s="1"/>
  <c r="G34" i="10"/>
  <c r="F29" i="9" s="1"/>
  <c r="G145" i="9" l="1"/>
  <c r="C11" i="2" s="1"/>
  <c r="H82" i="10"/>
  <c r="G105" i="9"/>
  <c r="C10" i="2" s="1"/>
  <c r="G67" i="9"/>
  <c r="C8" i="2" s="1"/>
  <c r="F69" i="9"/>
  <c r="G97" i="9" s="1"/>
  <c r="C9" i="2" s="1"/>
  <c r="H62" i="1"/>
  <c r="G39" i="9"/>
  <c r="F147" i="9"/>
  <c r="H72" i="10"/>
  <c r="H122" i="10"/>
  <c r="H42" i="10"/>
  <c r="G60" i="1"/>
  <c r="G28" i="1"/>
  <c r="G80" i="10"/>
  <c r="G120" i="10"/>
  <c r="G128" i="10"/>
  <c r="G70" i="10"/>
  <c r="G40" i="10"/>
  <c r="C7" i="2" l="1"/>
  <c r="F161" i="9"/>
  <c r="G151" i="9"/>
  <c r="C12" i="2" s="1"/>
  <c r="C4" i="2" l="1"/>
</calcChain>
</file>

<file path=xl/sharedStrings.xml><?xml version="1.0" encoding="utf-8"?>
<sst xmlns="http://schemas.openxmlformats.org/spreadsheetml/2006/main" count="403" uniqueCount="252">
  <si>
    <t>Information</t>
  </si>
  <si>
    <t>Prior information technology experience</t>
  </si>
  <si>
    <t>Pivotal insights</t>
  </si>
  <si>
    <t>Change in workflow</t>
  </si>
  <si>
    <t>Expected workload</t>
  </si>
  <si>
    <t>Patient and immediate lay caregiver engagement</t>
  </si>
  <si>
    <t>Subjective trust in digital medium</t>
  </si>
  <si>
    <t>Generational divide</t>
  </si>
  <si>
    <t>Job insecurity</t>
  </si>
  <si>
    <t>User input in design</t>
  </si>
  <si>
    <t>#</t>
  </si>
  <si>
    <t>Endeavor-strategy alignment</t>
  </si>
  <si>
    <t>Digital agency</t>
  </si>
  <si>
    <t>Innovation pace</t>
  </si>
  <si>
    <t>Resource availability</t>
  </si>
  <si>
    <t>Internal sponsorship</t>
  </si>
  <si>
    <t xml:space="preserve">Organizational/ cultural change </t>
  </si>
  <si>
    <t>Operational change</t>
  </si>
  <si>
    <t xml:space="preserve">Expectation management </t>
  </si>
  <si>
    <t>Regulatory body</t>
  </si>
  <si>
    <t>Medicare support</t>
  </si>
  <si>
    <t xml:space="preserve">Support from Medicare, the governmental-run and -sponsored agency that is widely recognized as the driving force behind healthcare reform, is not required. </t>
  </si>
  <si>
    <t>Externally generated data trust</t>
  </si>
  <si>
    <t>External data access</t>
  </si>
  <si>
    <t>Piloting</t>
  </si>
  <si>
    <t>Decentralized key management</t>
  </si>
  <si>
    <t>Offline access</t>
  </si>
  <si>
    <t>Interoperability</t>
  </si>
  <si>
    <t>Transition period</t>
  </si>
  <si>
    <t>Information quality</t>
  </si>
  <si>
    <t>Phishing opportunities</t>
  </si>
  <si>
    <t>Back-end implementation</t>
  </si>
  <si>
    <t>User-friendly interface</t>
  </si>
  <si>
    <t>Sustainability</t>
  </si>
  <si>
    <t>Digital trust problem spread</t>
  </si>
  <si>
    <t>Pull-innovation</t>
  </si>
  <si>
    <t>Perceived legislative compliance</t>
  </si>
  <si>
    <t>Media</t>
  </si>
  <si>
    <t>Regulatory frameworks</t>
  </si>
  <si>
    <t>Equivalence</t>
  </si>
  <si>
    <t>Comparability</t>
  </si>
  <si>
    <t>Resource complementarity</t>
  </si>
  <si>
    <t>Strategic fit</t>
  </si>
  <si>
    <t>Cognitive alignment</t>
  </si>
  <si>
    <t>Organizational fit</t>
  </si>
  <si>
    <t>Operational fit</t>
  </si>
  <si>
    <t>Cultural fit</t>
  </si>
  <si>
    <t>Human fit</t>
  </si>
  <si>
    <t>Collaboration willingness</t>
  </si>
  <si>
    <t>Disintermediation</t>
  </si>
  <si>
    <t>Shift in power structures</t>
  </si>
  <si>
    <t>Perverse incentives</t>
  </si>
  <si>
    <t>Regulatory interest alignment</t>
  </si>
  <si>
    <t>Cold-start problem</t>
  </si>
  <si>
    <t>The patients and/or immediate caregivers (e.g., family members) do not have to engage more and/or incur additional costs compared to the status quo.</t>
  </si>
  <si>
    <t>Data subject privacy and security concerns</t>
  </si>
  <si>
    <t xml:space="preserve">Data subjects involved perceive data movement and ubiquity as a desirable state.  </t>
  </si>
  <si>
    <t>The purpose of the endeavor aligns with our organizational strategy and the long-term benefits are expected to outweigh the costs in the ratio mandated by our organization.</t>
  </si>
  <si>
    <t>Investment appraisal</t>
  </si>
  <si>
    <t>The endeavor does not require any substantial organizational and/or cultural change and is not expected to be impacted by major organizational/cultural change, such as a leadership transition.</t>
  </si>
  <si>
    <t>Existing operational processes can be extended as opposed to overhauling them.</t>
  </si>
  <si>
    <t>Our organization is willing to trust, rely on, and make use of externally generated data.</t>
  </si>
  <si>
    <t>Technology qualities</t>
  </si>
  <si>
    <t>Existing standards</t>
  </si>
  <si>
    <t>Existing minimum viable solution</t>
  </si>
  <si>
    <t xml:space="preserve">Technical literacy </t>
  </si>
  <si>
    <t>No special technical literacy is required from the end-users.</t>
  </si>
  <si>
    <t>Federal and state efforts and laws relevant to the use case do not work in opposition to one another.</t>
  </si>
  <si>
    <t>Scope and vision</t>
  </si>
  <si>
    <t>The scope and vision of the endeavor can be well defined.</t>
  </si>
  <si>
    <t>Regulatory support</t>
  </si>
  <si>
    <t>No job positions within our organization are expected to be discontinued upon decentralized identity introduction.</t>
  </si>
  <si>
    <t xml:space="preserve">An investment appraisal framework can be developed to help evaluate broad concepts such as decentralized identity that can be implemented in several ways against the status quo and alternative investment options. </t>
  </si>
  <si>
    <t>Our organization is willing to embrace a phased approach to decentralized identity adoption as opposed to expecting an immediate paradigm shift.</t>
  </si>
  <si>
    <t>Use case appropriate decentralized identity standards exist.</t>
  </si>
  <si>
    <t xml:space="preserve">A decentralized identity minimum viable solution already exists that can be leveraged. </t>
  </si>
  <si>
    <t>The media and wider public have a positive or neutral opinion about decentralized technologies.</t>
  </si>
  <si>
    <t>Step 1</t>
  </si>
  <si>
    <t>Step 2</t>
  </si>
  <si>
    <t>Instruction</t>
  </si>
  <si>
    <t>Your answer space</t>
  </si>
  <si>
    <t>Step #</t>
  </si>
  <si>
    <t>Step 3</t>
  </si>
  <si>
    <t xml:space="preserve">Assess whether you face at least one of the following problems when interacting with an actor digitally: </t>
  </si>
  <si>
    <t>3.1.1</t>
  </si>
  <si>
    <t>3.1.2</t>
  </si>
  <si>
    <t>3.1.3</t>
  </si>
  <si>
    <t>3.1.4</t>
  </si>
  <si>
    <t>(Auto-) identification</t>
  </si>
  <si>
    <t>(Auto-) authentication</t>
  </si>
  <si>
    <t>(Auto-) authorization</t>
  </si>
  <si>
    <t>(Auto-) eligibility</t>
  </si>
  <si>
    <t>3.2.1</t>
  </si>
  <si>
    <t>Data accuracy (including data provenance)</t>
  </si>
  <si>
    <t>3.2.2</t>
  </si>
  <si>
    <t>Data completeness (including depth)</t>
  </si>
  <si>
    <t>Data availability</t>
  </si>
  <si>
    <t>Data timelines</t>
  </si>
  <si>
    <t>Data non-repudiation</t>
  </si>
  <si>
    <t>Data relevance</t>
  </si>
  <si>
    <t>Data legibility</t>
  </si>
  <si>
    <t>Data consistency</t>
  </si>
  <si>
    <t>3.2.3</t>
  </si>
  <si>
    <t>3.2.4</t>
  </si>
  <si>
    <t>3.2.5</t>
  </si>
  <si>
    <t>3.2.6</t>
  </si>
  <si>
    <t>3.2.7</t>
  </si>
  <si>
    <t>3.2.8</t>
  </si>
  <si>
    <r>
      <t xml:space="preserve">Do you experience any </t>
    </r>
    <r>
      <rPr>
        <b/>
        <i/>
        <sz val="12"/>
        <color theme="1"/>
        <rFont val="Calibri"/>
        <family val="2"/>
        <scheme val="minor"/>
      </rPr>
      <t>relevant</t>
    </r>
    <r>
      <rPr>
        <b/>
        <sz val="12"/>
        <color theme="1"/>
        <rFont val="Calibri"/>
        <family val="2"/>
        <scheme val="minor"/>
      </rPr>
      <t xml:space="preserve"> data quality problem(s) upon having entered a digital interaction with an actor ?</t>
    </r>
  </si>
  <si>
    <r>
      <t xml:space="preserve">Do you experience any </t>
    </r>
    <r>
      <rPr>
        <b/>
        <i/>
        <sz val="12"/>
        <color theme="1"/>
        <rFont val="Calibri"/>
        <family val="2"/>
        <scheme val="minor"/>
      </rPr>
      <t>relevant</t>
    </r>
    <r>
      <rPr>
        <b/>
        <sz val="12"/>
        <color theme="1"/>
        <rFont val="Calibri"/>
        <family val="2"/>
        <scheme val="minor"/>
      </rPr>
      <t xml:space="preserve"> pain points when bringing an actor within the trust boundary to enable a digital interaction?</t>
    </r>
  </si>
  <si>
    <t>Does a third party mediate your digital interaction(s) with another actor? If so, is it a concern for you?</t>
  </si>
  <si>
    <r>
      <t xml:space="preserve">Is there an incentive for every </t>
    </r>
    <r>
      <rPr>
        <b/>
        <i/>
        <sz val="12"/>
        <color theme="1"/>
        <rFont val="Calibri"/>
        <family val="2"/>
        <scheme val="minor"/>
      </rPr>
      <t>MVE</t>
    </r>
    <r>
      <rPr>
        <b/>
        <sz val="12"/>
        <color theme="1"/>
        <rFont val="Calibri"/>
        <family val="2"/>
        <scheme val="minor"/>
      </rPr>
      <t xml:space="preserve"> stakeholder to address the digital trust problem(s)?</t>
    </r>
  </si>
  <si>
    <r>
      <t xml:space="preserve">The endeavor has clear, readily identifiable sponsorship reflective of its importance within our organization, and some of these internal sponsors may act as boundary spanners who can influence other organizations necessary for the </t>
    </r>
    <r>
      <rPr>
        <i/>
        <sz val="12"/>
        <color theme="1"/>
        <rFont val="Calibri"/>
        <family val="2"/>
        <scheme val="minor"/>
      </rPr>
      <t>minimum viable ecosystem (MVE)</t>
    </r>
    <r>
      <rPr>
        <sz val="12"/>
        <color theme="1"/>
        <rFont val="Calibri"/>
        <family val="2"/>
        <scheme val="minor"/>
      </rPr>
      <t xml:space="preserve"> to collaborate.</t>
    </r>
  </si>
  <si>
    <r>
      <t xml:space="preserve">Our organization is willing to allow for patients to pass data generated at our organization onto other </t>
    </r>
    <r>
      <rPr>
        <i/>
        <sz val="12"/>
        <color theme="1"/>
        <rFont val="Calibri"/>
        <family val="2"/>
        <scheme val="minor"/>
      </rPr>
      <t>MVE</t>
    </r>
    <r>
      <rPr>
        <sz val="12"/>
        <color theme="1"/>
        <rFont val="Calibri"/>
        <family val="2"/>
        <scheme val="minor"/>
      </rPr>
      <t xml:space="preserve"> members in a legible format. </t>
    </r>
  </si>
  <si>
    <r>
      <t xml:space="preserve">The </t>
    </r>
    <r>
      <rPr>
        <i/>
        <sz val="12"/>
        <color theme="1"/>
        <rFont val="Calibri"/>
        <family val="2"/>
        <scheme val="minor"/>
      </rPr>
      <t>MVE</t>
    </r>
    <r>
      <rPr>
        <sz val="12"/>
        <color theme="1"/>
        <rFont val="Calibri"/>
        <family val="2"/>
        <scheme val="minor"/>
      </rPr>
      <t xml:space="preserve"> stakeholders have comparable innovation capabilities, such as budget.</t>
    </r>
  </si>
  <si>
    <r>
      <t xml:space="preserve">The </t>
    </r>
    <r>
      <rPr>
        <i/>
        <sz val="12"/>
        <color theme="1"/>
        <rFont val="Calibri"/>
        <family val="2"/>
        <scheme val="minor"/>
      </rPr>
      <t>MVE</t>
    </r>
    <r>
      <rPr>
        <sz val="12"/>
        <color theme="1"/>
        <rFont val="Calibri"/>
        <family val="2"/>
        <scheme val="minor"/>
      </rPr>
      <t xml:space="preserve"> stakeholders have complementary resources, and there is minimal resource redundancy.</t>
    </r>
  </si>
  <si>
    <r>
      <t xml:space="preserve">The </t>
    </r>
    <r>
      <rPr>
        <i/>
        <sz val="12"/>
        <color theme="1"/>
        <rFont val="Calibri"/>
        <family val="2"/>
        <scheme val="minor"/>
      </rPr>
      <t>MVE</t>
    </r>
    <r>
      <rPr>
        <sz val="12"/>
        <color theme="1"/>
        <rFont val="Calibri"/>
        <family val="2"/>
        <scheme val="minor"/>
      </rPr>
      <t xml:space="preserve"> stakeholders have a compatible strategic views and orientation. </t>
    </r>
  </si>
  <si>
    <r>
      <t xml:space="preserve">The </t>
    </r>
    <r>
      <rPr>
        <i/>
        <sz val="12"/>
        <color theme="1"/>
        <rFont val="Calibri"/>
        <family val="2"/>
        <scheme val="minor"/>
      </rPr>
      <t>MVE</t>
    </r>
    <r>
      <rPr>
        <sz val="12"/>
        <color theme="1"/>
        <rFont val="Calibri"/>
        <family val="2"/>
        <scheme val="minor"/>
      </rPr>
      <t xml:space="preserve"> stakeholders share comparable perceptions and perspectives regarding the endeavor and its context.</t>
    </r>
  </si>
  <si>
    <r>
      <t xml:space="preserve">The </t>
    </r>
    <r>
      <rPr>
        <i/>
        <sz val="12"/>
        <color theme="1"/>
        <rFont val="Calibri"/>
        <family val="2"/>
        <scheme val="minor"/>
      </rPr>
      <t>MVE</t>
    </r>
    <r>
      <rPr>
        <sz val="12"/>
        <color theme="1"/>
        <rFont val="Calibri"/>
        <family val="2"/>
        <scheme val="minor"/>
      </rPr>
      <t xml:space="preserve"> stakeholders have compatible organizational structures.</t>
    </r>
  </si>
  <si>
    <r>
      <t xml:space="preserve">The </t>
    </r>
    <r>
      <rPr>
        <i/>
        <sz val="12"/>
        <color theme="1"/>
        <rFont val="Calibri"/>
        <family val="2"/>
        <scheme val="minor"/>
      </rPr>
      <t>MVE</t>
    </r>
    <r>
      <rPr>
        <sz val="12"/>
        <color theme="1"/>
        <rFont val="Calibri"/>
        <family val="2"/>
        <scheme val="minor"/>
      </rPr>
      <t xml:space="preserve"> stakeholders have compatible operations.</t>
    </r>
  </si>
  <si>
    <r>
      <t xml:space="preserve">The backgrounds and experiences of the in the </t>
    </r>
    <r>
      <rPr>
        <i/>
        <sz val="12"/>
        <color theme="1"/>
        <rFont val="Calibri"/>
        <family val="2"/>
        <scheme val="minor"/>
      </rPr>
      <t>MVE</t>
    </r>
    <r>
      <rPr>
        <sz val="12"/>
        <color theme="1"/>
        <rFont val="Calibri"/>
        <family val="2"/>
        <scheme val="minor"/>
      </rPr>
      <t xml:space="preserve"> involved employees are compatible. </t>
    </r>
  </si>
  <si>
    <r>
      <t xml:space="preserve">The </t>
    </r>
    <r>
      <rPr>
        <i/>
        <sz val="12"/>
        <color theme="1"/>
        <rFont val="Calibri"/>
        <family val="2"/>
        <scheme val="minor"/>
      </rPr>
      <t>MVE</t>
    </r>
    <r>
      <rPr>
        <sz val="12"/>
        <color theme="1"/>
        <rFont val="Calibri"/>
        <family val="2"/>
        <scheme val="minor"/>
      </rPr>
      <t xml:space="preserve"> includes stakeholders who are willing to be system pioneers.</t>
    </r>
  </si>
  <si>
    <r>
      <t xml:space="preserve">The endeavor does not involve a major change in the power structure among </t>
    </r>
    <r>
      <rPr>
        <i/>
        <sz val="12"/>
        <color theme="1"/>
        <rFont val="Calibri"/>
        <family val="2"/>
        <scheme val="minor"/>
      </rPr>
      <t>MVE</t>
    </r>
    <r>
      <rPr>
        <sz val="12"/>
        <color theme="1"/>
        <rFont val="Calibri"/>
        <family val="2"/>
        <scheme val="minor"/>
      </rPr>
      <t xml:space="preserve"> stakeholders.</t>
    </r>
  </si>
  <si>
    <r>
      <t xml:space="preserve">The </t>
    </r>
    <r>
      <rPr>
        <i/>
        <sz val="12"/>
        <color theme="1"/>
        <rFont val="Calibri"/>
        <family val="2"/>
        <scheme val="minor"/>
      </rPr>
      <t>MVE</t>
    </r>
    <r>
      <rPr>
        <sz val="12"/>
        <color theme="1"/>
        <rFont val="Calibri"/>
        <family val="2"/>
        <scheme val="minor"/>
      </rPr>
      <t xml:space="preserve"> stakeholders' conflicting interests and incentives are acknowledged and can be addressed.</t>
    </r>
  </si>
  <si>
    <t>Step 4</t>
  </si>
  <si>
    <t>Step 5</t>
  </si>
  <si>
    <t>Your use case</t>
  </si>
  <si>
    <r>
      <t>Decentralized identity enables inclusive, trusted digital interactions. Does the use case involve one or more actors (i.e., individuals, organizations, things) that need to be brought within the</t>
    </r>
    <r>
      <rPr>
        <b/>
        <i/>
        <sz val="12"/>
        <color theme="1"/>
        <rFont val="Calibri"/>
        <family val="2"/>
        <scheme val="minor"/>
      </rPr>
      <t xml:space="preserve"> trust boundary</t>
    </r>
    <r>
      <rPr>
        <b/>
        <sz val="12"/>
        <color theme="1"/>
        <rFont val="Calibri"/>
        <family val="2"/>
        <scheme val="minor"/>
      </rPr>
      <t xml:space="preserve"> in order to interact with you, and is this process expensive?</t>
    </r>
  </si>
  <si>
    <t>Have your decentralized identity use case in text form readily available for the assessment.</t>
  </si>
  <si>
    <t>Write your decentralized identity use case in text form.</t>
  </si>
  <si>
    <t>Tech stack fit</t>
  </si>
  <si>
    <r>
      <t xml:space="preserve">The </t>
    </r>
    <r>
      <rPr>
        <i/>
        <sz val="12"/>
        <color theme="1"/>
        <rFont val="Calibri"/>
        <family val="2"/>
        <scheme val="minor"/>
      </rPr>
      <t>MVE</t>
    </r>
    <r>
      <rPr>
        <sz val="12"/>
        <color theme="1"/>
        <rFont val="Calibri"/>
        <family val="2"/>
        <scheme val="minor"/>
      </rPr>
      <t xml:space="preserve"> stakeholders have compatible tech stacks.</t>
    </r>
  </si>
  <si>
    <t>Copyright Sophia Goeppinger</t>
  </si>
  <si>
    <t>CONFIDENTIAL AND PROPRIETARY</t>
  </si>
  <si>
    <t>Our organization is willing to collaborate with other organizations (including competitors) on a solution for the identified digital trust problems that cannot be solved independently.</t>
  </si>
  <si>
    <t>(%)</t>
  </si>
  <si>
    <t>Peer pressure</t>
  </si>
  <si>
    <t>Amenability factor</t>
  </si>
  <si>
    <t>Amenability factor keyword</t>
  </si>
  <si>
    <t>Relative relevance rating</t>
  </si>
  <si>
    <t>Relevance to your use case</t>
  </si>
  <si>
    <t>Alignment with your use case</t>
  </si>
  <si>
    <t>Your pivotal insights</t>
  </si>
  <si>
    <t>Total relative relevance score</t>
  </si>
  <si>
    <t>Alignment rating
(-2 to 2)</t>
  </si>
  <si>
    <t>Human-related amenability factors</t>
  </si>
  <si>
    <t>Organization-related amenability factors</t>
  </si>
  <si>
    <t>System-related amenability factors</t>
  </si>
  <si>
    <t>Wider macro-economic-related amenability factors</t>
  </si>
  <si>
    <t>Collaboration-related amenability factors</t>
  </si>
  <si>
    <t>Amenability of human-related use case characteristics</t>
  </si>
  <si>
    <t>Amenability of organization-related use case characteristics</t>
  </si>
  <si>
    <t>Amenability of system-related use case characteristics</t>
  </si>
  <si>
    <t>Amenability of wider macro-economic-related use case characteristics</t>
  </si>
  <si>
    <t>Amenability of collaboration-related use case characteristics</t>
  </si>
  <si>
    <t>Amenability of technology-related use case characteristics</t>
  </si>
  <si>
    <t>Human-related use case characteristics</t>
  </si>
  <si>
    <t>Organization-related use case characteristics</t>
  </si>
  <si>
    <t>Technology-related use case characteristics</t>
  </si>
  <si>
    <t>System-related use case characteristics</t>
  </si>
  <si>
    <t>Wider macro-economic-related use case characteristics</t>
  </si>
  <si>
    <t>Collaboration-related use case characteristics</t>
  </si>
  <si>
    <t xml:space="preserve">Our business partner(s) require us to adopt decentralized identity infrastructure to be able to do business with them. </t>
  </si>
  <si>
    <t xml:space="preserve">Do you expect this situation to remain stable (i.e., NOT to change)? (Y/N) </t>
  </si>
  <si>
    <t>If you answered "No" to any amenability factor remaining stable, this provides you with space to make any comments to keep in mind in case of implementation to come back to later on.</t>
  </si>
  <si>
    <t xml:space="preserve">Do you expect this situation to remain stable (i.e., NOT to change)? (Yes/No) </t>
  </si>
  <si>
    <t xml:space="preserve">Relative relevance rating (factors) </t>
  </si>
  <si>
    <t>Welcome to the Input Section!</t>
  </si>
  <si>
    <t>Welcome to the Output Section!</t>
  </si>
  <si>
    <t>Instructions for Use:</t>
  </si>
  <si>
    <t>Follow the sequence of tabs to enter your data. Each tab is clearly labeled to guide you through the necessary information required for the analysis.</t>
  </si>
  <si>
    <t>Subsequent tabs will display the analysis results, including data visualizations and summaries based on your inputs.</t>
  </si>
  <si>
    <t>Remember to save your progress regularly to avoid data loss.</t>
  </si>
  <si>
    <t>1. Starting with Input:</t>
  </si>
  <si>
    <t>2.Viewing the Output:</t>
  </si>
  <si>
    <t xml:space="preserve">The "Input" section is located at the very right of this workbook. </t>
  </si>
  <si>
    <t>The "Output" section is situated at the very beginning of the workbook for quick access.</t>
  </si>
  <si>
    <t xml:space="preserve">The notion that the perception of a technology’s security relies on circumstantial information (e.g., opinions of friends and family, company reputation, etc.) rather than the technology’s inherent security features and actual capabilities can be addressed. </t>
  </si>
  <si>
    <t>Our organization can make decisions regarding the adoption of general information systems without being subject to the will of external stakeholders.</t>
  </si>
  <si>
    <t xml:space="preserve">Our organization is willing to engage in decentralized identity pilots aimed at testing solutions that will handle highly sensitive and confidential data. </t>
  </si>
  <si>
    <t xml:space="preserve">The infrastructure for interoperability, in terms of scalability across different use cases and interchangeability of decentralized identity solution providers, is mature. </t>
  </si>
  <si>
    <t xml:space="preserve">The organizational stack does not require significant change and the decentralized identity solution can be seamlessly integrated into our organization’s current systems. </t>
  </si>
  <si>
    <t>Integration</t>
  </si>
  <si>
    <t>The decentralized identity solution will be a matter of a back-end implementation to an existing tunable front-end.</t>
  </si>
  <si>
    <t xml:space="preserve">The decentralized identity solution can be deployed sustainably. </t>
  </si>
  <si>
    <t>The decentralized identity solution can be developed to be available, dependable, secure, adaptable, and flexible as local needs and context change.</t>
  </si>
  <si>
    <t>The endeavor aligns well with the goals (e.g., interoperability) of the identified federal agencies.</t>
  </si>
  <si>
    <t>Once you have completed your data entry, navigate to the "Output section" tab.</t>
  </si>
  <si>
    <t>3. Additional Information:</t>
  </si>
  <si>
    <t>Preparation</t>
  </si>
  <si>
    <t>Legend for the preparation stage:</t>
  </si>
  <si>
    <t>Let's get started with the preparation stage</t>
  </si>
  <si>
    <t>Please type in your comments/notes.</t>
  </si>
  <si>
    <t>Please use the drop-down menu.</t>
  </si>
  <si>
    <t>Tells you whether to proceed with the assessment or not.</t>
  </si>
  <si>
    <r>
      <t xml:space="preserve">Do you experience any </t>
    </r>
    <r>
      <rPr>
        <b/>
        <i/>
        <sz val="12"/>
        <color theme="1"/>
        <rFont val="Calibri"/>
        <family val="2"/>
        <scheme val="minor"/>
      </rPr>
      <t>relevant</t>
    </r>
    <r>
      <rPr>
        <b/>
        <sz val="12"/>
        <color theme="1"/>
        <rFont val="Calibri"/>
        <family val="2"/>
        <scheme val="minor"/>
      </rPr>
      <t xml:space="preserve"> pain points in achieving any of 3.1 (i.e., identification, authentication, authorization, and/or eligibility) and 3.2 (i.e., data quality) in a secure, privacy-preserving, and regulatory-compliant manner?</t>
    </r>
  </si>
  <si>
    <r>
      <t xml:space="preserve">A decentralized identity’s full potential can only be realized when all entities within the use case's </t>
    </r>
    <r>
      <rPr>
        <b/>
        <i/>
        <sz val="12"/>
        <color theme="1"/>
        <rFont val="Calibri"/>
        <family val="2"/>
        <scheme val="minor"/>
      </rPr>
      <t xml:space="preserve">minimum viable ecosystem (MVE) </t>
    </r>
    <r>
      <rPr>
        <b/>
        <sz val="12"/>
        <color theme="1"/>
        <rFont val="Calibri"/>
        <family val="2"/>
        <scheme val="minor"/>
      </rPr>
      <t xml:space="preserve">adopt it. Thus, list all involved entities that form the </t>
    </r>
    <r>
      <rPr>
        <b/>
        <i/>
        <sz val="12"/>
        <color theme="1"/>
        <rFont val="Calibri"/>
        <family val="2"/>
        <scheme val="minor"/>
      </rPr>
      <t>MVE</t>
    </r>
    <r>
      <rPr>
        <b/>
        <sz val="12"/>
        <color theme="1"/>
        <rFont val="Calibri"/>
        <family val="2"/>
        <scheme val="minor"/>
      </rPr>
      <t xml:space="preserve"> and would have to collaborate for the use case to materialize and be addressed.</t>
    </r>
  </si>
  <si>
    <t>Comprehensive amenability assessment</t>
  </si>
  <si>
    <t>Rating scale: -2 = strongly misaligns, -1 = somewhat misaligns, 0 = neutral, 1 = somewhat aligns, 2 = strongly aligns. Rating -2 to 2 assumes higher values imply higher amenability of the use case to decentralized identity.</t>
  </si>
  <si>
    <r>
      <t xml:space="preserve">As a reminder, a </t>
    </r>
    <r>
      <rPr>
        <i/>
        <sz val="12"/>
        <color theme="1"/>
        <rFont val="Calibri"/>
        <family val="2"/>
        <scheme val="minor"/>
      </rPr>
      <t>minimum viable ecosystem (MVE)</t>
    </r>
    <r>
      <rPr>
        <sz val="12"/>
        <color theme="1"/>
        <rFont val="Calibri"/>
        <family val="2"/>
        <scheme val="minor"/>
      </rPr>
      <t xml:space="preserve"> represents the minimum stakeholders and stakeholder groups necessary for the use case to materialize and be addressed. It serves as the catalyst for the joint endeavor, forming the foundation for the further development of the ecosystem.</t>
    </r>
  </si>
  <si>
    <r>
      <rPr>
        <i/>
        <sz val="12"/>
        <color theme="1"/>
        <rFont val="Calibri"/>
        <family val="2"/>
        <scheme val="minor"/>
      </rPr>
      <t>End-users</t>
    </r>
    <r>
      <rPr>
        <sz val="12"/>
        <color theme="1"/>
        <rFont val="Calibri"/>
        <family val="2"/>
        <scheme val="minor"/>
      </rPr>
      <t xml:space="preserve"> and/or decentralized identity adoption decision-makers have a positive or neutral experience with information systems (including blockchain).</t>
    </r>
  </si>
  <si>
    <r>
      <t xml:space="preserve">The workload of the decentralized identity solution’s </t>
    </r>
    <r>
      <rPr>
        <i/>
        <sz val="12"/>
        <color theme="1"/>
        <rFont val="Calibri"/>
        <family val="2"/>
        <scheme val="minor"/>
      </rPr>
      <t>end-users</t>
    </r>
    <r>
      <rPr>
        <sz val="12"/>
        <color theme="1"/>
        <rFont val="Calibri"/>
        <family val="2"/>
        <scheme val="minor"/>
      </rPr>
      <t xml:space="preserve"> is not expected to increase.</t>
    </r>
  </si>
  <si>
    <t>Please use the dropdown menu.</t>
  </si>
  <si>
    <t>Please enter text (optional).</t>
  </si>
  <si>
    <t>Do not type anything - Excel magic happens here.</t>
  </si>
  <si>
    <r>
      <t xml:space="preserve">The generational divide of the </t>
    </r>
    <r>
      <rPr>
        <i/>
        <sz val="12"/>
        <color theme="1"/>
        <rFont val="Calibri"/>
        <family val="2"/>
        <scheme val="minor"/>
      </rPr>
      <t xml:space="preserve">end-user </t>
    </r>
    <r>
      <rPr>
        <sz val="12"/>
        <color theme="1"/>
        <rFont val="Calibri"/>
        <family val="2"/>
        <scheme val="minor"/>
      </rPr>
      <t>population can be addressed.</t>
    </r>
  </si>
  <si>
    <r>
      <t xml:space="preserve">In our organization, decentralized identity is </t>
    </r>
    <r>
      <rPr>
        <u/>
        <sz val="12"/>
        <color theme="1"/>
        <rFont val="Calibri (Body)"/>
      </rPr>
      <t>perceived</t>
    </r>
    <r>
      <rPr>
        <sz val="12"/>
        <color theme="1"/>
        <rFont val="Calibri"/>
        <family val="2"/>
        <scheme val="minor"/>
      </rPr>
      <t xml:space="preserve"> as compliant with federal and state-specific legislation, such as HIPAA or the 21st Century Cures Act.</t>
    </r>
  </si>
  <si>
    <t xml:space="preserve">Resources (e.g., budget, facilities, employees and/or talent pool knowledgeable about decentralized identity, training, technical support, etc.) can be accessible and made available when needed. </t>
  </si>
  <si>
    <t>The digital trust problem(s) identified in Tier I are shared across and within several stakeholder groups of the healthcare system, to provide the leverage for network effects to propel the decentralized identity solution to ubiquity.</t>
  </si>
  <si>
    <r>
      <rPr>
        <i/>
        <sz val="12"/>
        <color theme="1"/>
        <rFont val="Calibri"/>
        <family val="2"/>
        <scheme val="minor"/>
      </rPr>
      <t>End-users</t>
    </r>
    <r>
      <rPr>
        <sz val="12"/>
        <color theme="1"/>
        <rFont val="Calibri"/>
        <family val="2"/>
        <scheme val="minor"/>
      </rPr>
      <t xml:space="preserve"> are demanding a solution to the use case’s problem(s).</t>
    </r>
  </si>
  <si>
    <r>
      <t xml:space="preserve">The </t>
    </r>
    <r>
      <rPr>
        <i/>
        <sz val="12"/>
        <color theme="1"/>
        <rFont val="Calibri"/>
        <family val="2"/>
        <scheme val="minor"/>
      </rPr>
      <t>MVE</t>
    </r>
    <r>
      <rPr>
        <sz val="12"/>
        <color theme="1"/>
        <rFont val="Calibri"/>
        <family val="2"/>
        <scheme val="minor"/>
      </rPr>
      <t xml:space="preserve"> stakeholders can collaborate on an equal footing, wherein they bear proportional levels of risk, distribute the expected workload proportionally, and the ratio of outcomes to inputs ist equal for all stakeholders.</t>
    </r>
  </si>
  <si>
    <r>
      <t xml:space="preserve">The </t>
    </r>
    <r>
      <rPr>
        <i/>
        <sz val="12"/>
        <color theme="1"/>
        <rFont val="Calibri"/>
        <family val="2"/>
        <scheme val="minor"/>
      </rPr>
      <t>MVE</t>
    </r>
    <r>
      <rPr>
        <sz val="12"/>
        <color theme="1"/>
        <rFont val="Calibri"/>
        <family val="2"/>
        <scheme val="minor"/>
      </rPr>
      <t xml:space="preserve"> stakeholders have compatible organizational cultures.</t>
    </r>
  </si>
  <si>
    <t>Regulatory support, in the form of mandates, enforcement, or financial incentives, is not necessary; if it is, the federal agencies are willing to provide such support.</t>
  </si>
  <si>
    <t>Legend for comprehensive amenability assessment:</t>
  </si>
  <si>
    <t>Legend for the comprehensive amenability assessment:</t>
  </si>
  <si>
    <t>Comprehensive Amenability Assessment (Commercial Division)</t>
  </si>
  <si>
    <t>Comprehensive Amenability Assessment (Tech Division)</t>
  </si>
  <si>
    <r>
      <t xml:space="preserve">The workflow of the decentralized identity solution’s </t>
    </r>
    <r>
      <rPr>
        <i/>
        <sz val="12"/>
        <color theme="1"/>
        <rFont val="Calibri"/>
        <family val="2"/>
        <scheme val="minor"/>
      </rPr>
      <t>end-users</t>
    </r>
    <r>
      <rPr>
        <sz val="12"/>
        <color theme="1"/>
        <rFont val="Calibri"/>
        <family val="2"/>
        <scheme val="minor"/>
      </rPr>
      <t xml:space="preserve"> is not expected to change.</t>
    </r>
  </si>
  <si>
    <r>
      <t xml:space="preserve">The </t>
    </r>
    <r>
      <rPr>
        <i/>
        <sz val="12"/>
        <color theme="1"/>
        <rFont val="Calibri"/>
        <family val="2"/>
        <scheme val="minor"/>
      </rPr>
      <t>end-users</t>
    </r>
    <r>
      <rPr>
        <sz val="12"/>
        <color theme="1"/>
        <rFont val="Calibri"/>
        <family val="2"/>
        <scheme val="minor"/>
      </rPr>
      <t xml:space="preserve"> can play an active role in the design of the decentralized identity solution.</t>
    </r>
  </si>
  <si>
    <t>Technology-related amenability factors</t>
  </si>
  <si>
    <r>
      <t xml:space="preserve">Robust decentralized key recovery solutions exist that can be leveraged and adhere to the following criteria: they (a) do not have any centralized authority to fall back on for a “password reset” option, (b) do not come from a single entity or consortium, (c) do not dictate a single cryptographic algorithm or cipher suite that everyone must use, (d) the keys and wallet data are portable across multiple decentralized identity providers, and (e) do not assume any specialized knowledge or skills from the </t>
    </r>
    <r>
      <rPr>
        <i/>
        <sz val="12"/>
        <color theme="1"/>
        <rFont val="Calibri"/>
        <family val="2"/>
        <scheme val="minor"/>
      </rPr>
      <t>end-users</t>
    </r>
    <r>
      <rPr>
        <sz val="12"/>
        <color theme="1"/>
        <rFont val="Calibri"/>
        <family val="2"/>
        <scheme val="minor"/>
      </rPr>
      <t>.</t>
    </r>
  </si>
  <si>
    <r>
      <t>Accidental data disclosure from</t>
    </r>
    <r>
      <rPr>
        <i/>
        <sz val="12"/>
        <color theme="1"/>
        <rFont val="Calibri"/>
        <family val="2"/>
        <scheme val="minor"/>
      </rPr>
      <t xml:space="preserve"> end-users</t>
    </r>
    <r>
      <rPr>
        <sz val="12"/>
        <color theme="1"/>
        <rFont val="Calibri"/>
        <family val="2"/>
        <scheme val="minor"/>
      </rPr>
      <t xml:space="preserve"> and phishing attempts from malicious counterparties can be prevented.</t>
    </r>
  </si>
  <si>
    <r>
      <t xml:space="preserve">An </t>
    </r>
    <r>
      <rPr>
        <i/>
        <sz val="12"/>
        <color theme="1"/>
        <rFont val="Calibri"/>
        <family val="2"/>
        <scheme val="minor"/>
      </rPr>
      <t>end-user</t>
    </r>
    <r>
      <rPr>
        <sz val="12"/>
        <color theme="1"/>
        <rFont val="Calibri"/>
        <family val="2"/>
        <scheme val="minor"/>
      </rPr>
      <t>-friendly interface for the decentralized identity solution can be developed.</t>
    </r>
  </si>
  <si>
    <t>Amenability Summary Chart</t>
  </si>
  <si>
    <t>Overview of the Comprehensive Amenability Assessment</t>
  </si>
  <si>
    <t>Please enter a number (no percentage).</t>
  </si>
  <si>
    <t>The top 10% amenability factors in terms of relative importance per amenability dimension and the amenability factors with a rating of -1 or lower are highlighted in red.</t>
  </si>
  <si>
    <t>Any use of this material without the specific permission of Sophia Goeppinger is strictly prohibited.</t>
  </si>
  <si>
    <r>
      <t xml:space="preserve">As a reminder, the </t>
    </r>
    <r>
      <rPr>
        <i/>
        <sz val="12"/>
        <color theme="1"/>
        <rFont val="Calibri"/>
        <family val="2"/>
        <scheme val="minor"/>
      </rPr>
      <t xml:space="preserve">end-user </t>
    </r>
    <r>
      <rPr>
        <sz val="12"/>
        <color theme="1"/>
        <rFont val="Calibri"/>
        <family val="2"/>
        <scheme val="minor"/>
      </rPr>
      <t>refers to individuals part of the US healthcare system that will interact with the decentralized identity solution.</t>
    </r>
  </si>
  <si>
    <t>Use case dimensions</t>
  </si>
  <si>
    <t>Final amenability score</t>
  </si>
  <si>
    <t xml:space="preserve">The decentralized identity solution can run in parallel with our legacy systems until it is institutionalized. </t>
  </si>
  <si>
    <t xml:space="preserve">The federal agencies with regulatory responsibility for the use case can be clearly identified.  </t>
  </si>
  <si>
    <r>
      <t xml:space="preserve">The </t>
    </r>
    <r>
      <rPr>
        <i/>
        <sz val="12"/>
        <color theme="1"/>
        <rFont val="Calibri"/>
        <family val="2"/>
        <scheme val="minor"/>
      </rPr>
      <t>MVE</t>
    </r>
    <r>
      <rPr>
        <sz val="12"/>
        <color theme="1"/>
        <rFont val="Calibri"/>
        <family val="2"/>
        <scheme val="minor"/>
      </rPr>
      <t xml:space="preserve"> does not involve stakeholders who may act as change resistors due to potential losses from disintermediation or significant negative effects on their current business model; if it does, such potential disintermediation can be effectively addressed.</t>
    </r>
  </si>
  <si>
    <t>Dimension importance</t>
  </si>
  <si>
    <t>The organization can be clearly informed about what decentralized identity can and cannot do.</t>
  </si>
  <si>
    <t xml:space="preserve">The information provided through the decentralized identity solution can be made legible and relevant. </t>
  </si>
  <si>
    <t xml:space="preserve">The decentralized identity solution can be provided offline, even with sporadic or uncertain connectivity. </t>
  </si>
  <si>
    <r>
      <t xml:space="preserve">This tab serves as a </t>
    </r>
    <r>
      <rPr>
        <b/>
        <sz val="28"/>
        <color theme="1"/>
        <rFont val="Calibri"/>
        <family val="2"/>
        <scheme val="minor"/>
      </rPr>
      <t>starting point for the input section</t>
    </r>
    <r>
      <rPr>
        <sz val="28"/>
        <color theme="1"/>
        <rFont val="Calibri"/>
        <family val="2"/>
        <scheme val="minor"/>
      </rPr>
      <t xml:space="preserve"> of this workbook. Please note that </t>
    </r>
    <r>
      <rPr>
        <b/>
        <sz val="28"/>
        <color theme="1"/>
        <rFont val="Calibri"/>
        <family val="2"/>
        <scheme val="minor"/>
      </rPr>
      <t xml:space="preserve">this tab itself does </t>
    </r>
    <r>
      <rPr>
        <b/>
        <u/>
        <sz val="28"/>
        <color theme="1"/>
        <rFont val="Calibri (Body)"/>
      </rPr>
      <t>not</t>
    </r>
    <r>
      <rPr>
        <b/>
        <sz val="28"/>
        <color theme="1"/>
        <rFont val="Calibri"/>
        <family val="2"/>
        <scheme val="minor"/>
      </rPr>
      <t xml:space="preserve"> contain any input</t>
    </r>
    <r>
      <rPr>
        <sz val="28"/>
        <color theme="1"/>
        <rFont val="Calibri"/>
        <family val="2"/>
        <scheme val="minor"/>
      </rPr>
      <t xml:space="preserve"> fields. It is designed to guide you towards the specific tabs where you can enter your data. Follow the tabs to the right of this one to begin inputting your information. Please proceed to the "Preparation" tab.</t>
    </r>
  </si>
  <si>
    <t>Begin by selecting the tab labeled "Input section."</t>
  </si>
  <si>
    <r>
      <t xml:space="preserve">The words in </t>
    </r>
    <r>
      <rPr>
        <i/>
        <sz val="12"/>
        <color theme="1"/>
        <rFont val="Calibri"/>
        <family val="2"/>
        <scheme val="minor"/>
      </rPr>
      <t>italic</t>
    </r>
    <r>
      <rPr>
        <sz val="12"/>
        <color theme="1"/>
        <rFont val="Calibri"/>
        <family val="2"/>
        <scheme val="minor"/>
      </rPr>
      <t xml:space="preserve"> are further specified in the textual reference manual of the multi-media companion guide.</t>
    </r>
  </si>
  <si>
    <t>Critical Amenability Assessment (Tech Division)</t>
  </si>
  <si>
    <t>Critical amenability assessment</t>
  </si>
  <si>
    <t>Critical Amenability Assessment (Commercial Division)</t>
  </si>
  <si>
    <t>Legend for the critical amenability assessment stage:</t>
  </si>
  <si>
    <t>Your technical counterpart has already successfully concluded Step 1 to Step 3. Thus, they ask you now to proceed with Step 4, relying on your domain knowledge, and thereby complete Tier I of the framework.</t>
  </si>
  <si>
    <t>Overall amenability</t>
  </si>
  <si>
    <t>Legend for dimension importance rating:</t>
  </si>
  <si>
    <t>Welcome to the Decentralized ID Amenability Assessment (DIAA)!</t>
  </si>
  <si>
    <t>Welcome to the DIAA! This analytical tool is designed to streamline your data input and analysis process. It is organized it into two main sections: "Input" and "Output."</t>
  </si>
  <si>
    <r>
      <t xml:space="preserve">This tab is your </t>
    </r>
    <r>
      <rPr>
        <b/>
        <sz val="28"/>
        <color theme="1"/>
        <rFont val="Calibri"/>
        <family val="2"/>
        <scheme val="minor"/>
      </rPr>
      <t>gateway to the output results</t>
    </r>
    <r>
      <rPr>
        <sz val="28"/>
        <color theme="1"/>
        <rFont val="Calibri"/>
        <family val="2"/>
        <scheme val="minor"/>
      </rPr>
      <t xml:space="preserve"> of the DIAA. Please be aware that </t>
    </r>
    <r>
      <rPr>
        <b/>
        <sz val="28"/>
        <color theme="1"/>
        <rFont val="Calibri"/>
        <family val="2"/>
        <scheme val="minor"/>
      </rPr>
      <t xml:space="preserve">this tab itself does </t>
    </r>
    <r>
      <rPr>
        <b/>
        <u/>
        <sz val="28"/>
        <color theme="1"/>
        <rFont val="Calibri (Body)"/>
      </rPr>
      <t>not</t>
    </r>
    <r>
      <rPr>
        <b/>
        <sz val="28"/>
        <color theme="1"/>
        <rFont val="Calibri"/>
        <family val="2"/>
        <scheme val="minor"/>
      </rPr>
      <t xml:space="preserve"> display results</t>
    </r>
    <r>
      <rPr>
        <sz val="28"/>
        <color theme="1"/>
        <rFont val="Calibri"/>
        <family val="2"/>
        <scheme val="minor"/>
      </rPr>
      <t>. It acts as a navigational guide to direct you to the two output tabs located to the right. To view a summary of the outputs, please navigate to the "Summary" tab. For an overview of the aggregated inputs from the Tech and Commercial Divisions in one, simply select the tab "Detailed view of Tier II." I hope you find the results insightful.</t>
    </r>
  </si>
  <si>
    <t xml:space="preserve">Thank you for employing the DIAA. Should you have any feedback or suggestions, please do not hesitate to contact us (researchproject.decentralizedid@gmail.com or sophia.goeppinger@gmx.de)!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</si>
</sst>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3" x14ac:knownFonts="1">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b/>
      <sz val="16"/>
      <color theme="1"/>
      <name val="Calibri"/>
      <family val="2"/>
      <scheme val="minor"/>
    </font>
    <font>
      <b/>
      <sz val="12"/>
      <color rgb="FF2251FF"/>
      <name val="Calibri"/>
      <family val="2"/>
      <scheme val="minor"/>
    </font>
    <font>
      <b/>
      <sz val="18"/>
      <color theme="1"/>
      <name val="Calibri"/>
      <family val="2"/>
      <scheme val="minor"/>
    </font>
    <font>
      <i/>
      <sz val="12"/>
      <color theme="1"/>
      <name val="Calibri"/>
      <family val="2"/>
      <scheme val="minor"/>
    </font>
    <font>
      <u/>
      <sz val="12"/>
      <color theme="1"/>
      <name val="Calibri (Body)"/>
    </font>
    <font>
      <sz val="8"/>
      <name val="Calibri"/>
      <family val="2"/>
      <scheme val="minor"/>
    </font>
    <font>
      <b/>
      <i/>
      <sz val="12"/>
      <color theme="1"/>
      <name val="Calibri"/>
      <family val="2"/>
      <scheme val="minor"/>
    </font>
    <font>
      <sz val="12"/>
      <color rgb="FF000000"/>
      <name val="Calibri"/>
      <family val="2"/>
      <scheme val="minor"/>
    </font>
    <font>
      <sz val="12"/>
      <color rgb="FFC00000"/>
      <name val="Calibri"/>
      <family val="2"/>
      <scheme val="minor"/>
    </font>
    <font>
      <sz val="12"/>
      <color rgb="FFFFC7CE"/>
      <name val="Calibri"/>
      <family val="2"/>
      <scheme val="minor"/>
    </font>
    <font>
      <b/>
      <sz val="12"/>
      <color rgb="FF000000"/>
      <name val="Calibri"/>
      <family val="2"/>
      <scheme val="minor"/>
    </font>
    <font>
      <sz val="22"/>
      <color theme="1"/>
      <name val="Calibri"/>
      <family val="2"/>
      <scheme val="minor"/>
    </font>
    <font>
      <sz val="28"/>
      <color theme="1"/>
      <name val="Calibri"/>
      <family val="2"/>
      <scheme val="minor"/>
    </font>
    <font>
      <b/>
      <sz val="28"/>
      <color theme="1"/>
      <name val="Calibri"/>
      <family val="2"/>
      <scheme val="minor"/>
    </font>
    <font>
      <b/>
      <u/>
      <sz val="28"/>
      <color theme="1"/>
      <name val="Calibri (Body)"/>
    </font>
    <font>
      <sz val="22"/>
      <color theme="1"/>
      <name val="Calibri"/>
      <family val="2"/>
      <scheme val="minor"/>
    </font>
    <font>
      <sz val="28"/>
      <color theme="1"/>
      <name val="Calibri"/>
      <family val="2"/>
      <scheme val="minor"/>
    </font>
    <font>
      <b/>
      <sz val="48"/>
      <color theme="0"/>
      <name val="Calibri"/>
      <family val="2"/>
      <scheme val="minor"/>
    </font>
  </fonts>
  <fills count="11">
    <fill>
      <patternFill patternType="none"/>
    </fill>
    <fill>
      <patternFill patternType="gray125"/>
    </fill>
    <fill>
      <patternFill patternType="solid">
        <fgColor rgb="FF051B2C"/>
        <bgColor indexed="64"/>
      </patternFill>
    </fill>
    <fill>
      <patternFill patternType="solid">
        <fgColor rgb="FF2251FF"/>
        <bgColor indexed="64"/>
      </patternFill>
    </fill>
    <fill>
      <patternFill patternType="solid">
        <fgColor rgb="FFE6E6E6"/>
        <bgColor indexed="64"/>
      </patternFill>
    </fill>
    <fill>
      <patternFill patternType="solid">
        <fgColor rgb="FFAAE6F1"/>
        <bgColor indexed="64"/>
      </patternFill>
    </fill>
    <fill>
      <patternFill patternType="solid">
        <fgColor rgb="FFCAEFFF"/>
        <bgColor indexed="64"/>
      </patternFill>
    </fill>
    <fill>
      <patternFill patternType="solid">
        <fgColor theme="0"/>
        <bgColor indexed="64"/>
      </patternFill>
    </fill>
    <fill>
      <patternFill patternType="solid">
        <fgColor rgb="FFAAE6F1"/>
        <bgColor rgb="FF000000"/>
      </patternFill>
    </fill>
    <fill>
      <patternFill patternType="solid">
        <fgColor rgb="FFFFC7CE"/>
        <bgColor indexed="64"/>
      </patternFill>
    </fill>
    <fill>
      <patternFill patternType="solid">
        <fgColor rgb="FF3B96B4"/>
        <bgColor indexed="64"/>
      </patternFill>
    </fill>
  </fills>
  <borders count="22">
    <border>
      <left/>
      <right/>
      <top/>
      <bottom/>
      <diagonal/>
    </border>
    <border>
      <left/>
      <right/>
      <top/>
      <bottom style="thin">
        <color rgb="FF2251FF"/>
      </bottom>
      <diagonal/>
    </border>
    <border>
      <left/>
      <right/>
      <top style="thin">
        <color theme="1"/>
      </top>
      <bottom/>
      <diagonal/>
    </border>
    <border>
      <left/>
      <right/>
      <top style="thin">
        <color rgb="FF2251FF"/>
      </top>
      <bottom/>
      <diagonal/>
    </border>
    <border>
      <left/>
      <right/>
      <top/>
      <bottom style="medium">
        <color rgb="FF2251FF"/>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style="medium">
        <color rgb="FF2251FF"/>
      </bottom>
      <diagonal/>
    </border>
    <border>
      <left/>
      <right style="thin">
        <color theme="1"/>
      </right>
      <top/>
      <bottom/>
      <diagonal/>
    </border>
    <border>
      <left/>
      <right style="thin">
        <color theme="1"/>
      </right>
      <top style="thin">
        <color rgb="FF2251FF"/>
      </top>
      <bottom/>
      <diagonal/>
    </border>
    <border>
      <left/>
      <right style="thin">
        <color theme="1"/>
      </right>
      <top/>
      <bottom style="thin">
        <color rgb="FF2251FF"/>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right/>
      <top style="thin">
        <color theme="0"/>
      </top>
      <bottom style="medium">
        <color rgb="FF2251FF"/>
      </bottom>
      <diagonal/>
    </border>
    <border>
      <left style="thin">
        <color theme="0"/>
      </left>
      <right/>
      <top style="thin">
        <color theme="0"/>
      </top>
      <bottom style="medium">
        <color rgb="FF2251FF"/>
      </bottom>
      <diagonal/>
    </border>
    <border>
      <left/>
      <right/>
      <top style="thin">
        <color rgb="FF2251FF"/>
      </top>
      <bottom style="medium">
        <color rgb="FF2251FF"/>
      </bottom>
      <diagonal/>
    </border>
    <border>
      <left/>
      <right/>
      <top style="thin">
        <color theme="1"/>
      </top>
      <bottom style="thin">
        <color theme="0"/>
      </bottom>
      <diagonal/>
    </border>
    <border>
      <left/>
      <right style="thin">
        <color theme="1"/>
      </right>
      <top style="thin">
        <color rgb="FF2251FF"/>
      </top>
      <bottom style="medium">
        <color rgb="FF2251FF"/>
      </bottom>
      <diagonal/>
    </border>
    <border>
      <left/>
      <right/>
      <top/>
      <bottom style="thin">
        <color indexed="64"/>
      </bottom>
      <diagonal/>
    </border>
    <border>
      <left style="thin">
        <color indexed="64"/>
      </left>
      <right/>
      <top/>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197">
    <xf numFmtId="0" fontId="0" fillId="0" borderId="0" xfId="0"/>
    <xf numFmtId="0" fontId="7" fillId="0" borderId="0" xfId="0" applyFont="1"/>
    <xf numFmtId="0" fontId="2" fillId="3" borderId="0" xfId="0" applyFont="1" applyFill="1"/>
    <xf numFmtId="0" fontId="5" fillId="0" borderId="0" xfId="0" applyFont="1" applyProtection="1">
      <protection locked="0"/>
    </xf>
    <xf numFmtId="0" fontId="0" fillId="0" borderId="0" xfId="0" applyAlignment="1" applyProtection="1">
      <alignment wrapText="1"/>
      <protection locked="0"/>
    </xf>
    <xf numFmtId="0" fontId="0" fillId="0" borderId="0" xfId="0" applyAlignment="1" applyProtection="1">
      <alignment horizontal="center"/>
      <protection locked="0"/>
    </xf>
    <xf numFmtId="0" fontId="0" fillId="0" borderId="0" xfId="0" applyProtection="1">
      <protection locked="0"/>
    </xf>
    <xf numFmtId="0" fontId="2" fillId="2" borderId="0" xfId="0" applyFont="1" applyFill="1" applyProtection="1">
      <protection locked="0"/>
    </xf>
    <xf numFmtId="0" fontId="2" fillId="2" borderId="0" xfId="0" applyFont="1" applyFill="1" applyAlignment="1" applyProtection="1">
      <alignment wrapText="1"/>
      <protection locked="0"/>
    </xf>
    <xf numFmtId="0" fontId="2" fillId="2" borderId="0" xfId="0" applyFont="1" applyFill="1" applyAlignment="1" applyProtection="1">
      <alignment horizontal="center"/>
      <protection locked="0"/>
    </xf>
    <xf numFmtId="0" fontId="3" fillId="0" borderId="0" xfId="0" applyFont="1" applyProtection="1">
      <protection locked="0"/>
    </xf>
    <xf numFmtId="0" fontId="0" fillId="5" borderId="0" xfId="0" applyFill="1" applyProtection="1">
      <protection locked="0"/>
    </xf>
    <xf numFmtId="0" fontId="0" fillId="5" borderId="0" xfId="0" applyFill="1" applyAlignment="1" applyProtection="1">
      <alignment wrapText="1"/>
      <protection locked="0"/>
    </xf>
    <xf numFmtId="0" fontId="0" fillId="6" borderId="0" xfId="0" applyFill="1" applyProtection="1">
      <protection locked="0"/>
    </xf>
    <xf numFmtId="0" fontId="0" fillId="6" borderId="0" xfId="0" applyFill="1" applyAlignment="1" applyProtection="1">
      <alignment wrapText="1"/>
      <protection locked="0"/>
    </xf>
    <xf numFmtId="0" fontId="4" fillId="3" borderId="5" xfId="0" applyFont="1" applyFill="1" applyBorder="1" applyProtection="1">
      <protection locked="0"/>
    </xf>
    <xf numFmtId="0" fontId="4" fillId="3" borderId="7" xfId="0" applyFont="1" applyFill="1" applyBorder="1" applyProtection="1">
      <protection locked="0"/>
    </xf>
    <xf numFmtId="0" fontId="4" fillId="3" borderId="4" xfId="0" applyFont="1" applyFill="1" applyBorder="1" applyAlignment="1" applyProtection="1">
      <alignment horizontal="left"/>
      <protection locked="0"/>
    </xf>
    <xf numFmtId="0" fontId="2" fillId="3" borderId="4" xfId="0" applyFont="1" applyFill="1" applyBorder="1" applyAlignment="1" applyProtection="1">
      <alignment wrapText="1"/>
      <protection locked="0"/>
    </xf>
    <xf numFmtId="0" fontId="2" fillId="3" borderId="15" xfId="0" applyFont="1" applyFill="1" applyBorder="1" applyAlignment="1" applyProtection="1">
      <alignment horizontal="center"/>
      <protection locked="0"/>
    </xf>
    <xf numFmtId="0" fontId="0" fillId="6" borderId="9" xfId="0" applyFill="1" applyBorder="1" applyAlignment="1" applyProtection="1">
      <alignment horizontal="right"/>
      <protection locked="0"/>
    </xf>
    <xf numFmtId="9" fontId="0" fillId="0" borderId="0" xfId="1" applyFont="1" applyBorder="1" applyAlignment="1" applyProtection="1">
      <alignment horizontal="center"/>
      <protection locked="0"/>
    </xf>
    <xf numFmtId="9" fontId="0" fillId="7" borderId="0" xfId="1" applyFont="1" applyFill="1" applyBorder="1" applyAlignment="1" applyProtection="1">
      <alignment horizontal="center"/>
      <protection locked="0"/>
    </xf>
    <xf numFmtId="0" fontId="0" fillId="7" borderId="0" xfId="0" applyFill="1" applyProtection="1">
      <protection locked="0"/>
    </xf>
    <xf numFmtId="9" fontId="0" fillId="0" borderId="0" xfId="1" applyFont="1" applyFill="1" applyBorder="1" applyAlignment="1" applyProtection="1">
      <alignment horizontal="center"/>
      <protection locked="0"/>
    </xf>
    <xf numFmtId="0" fontId="0" fillId="0" borderId="3" xfId="0" applyBorder="1" applyAlignment="1" applyProtection="1">
      <alignment horizontal="left"/>
      <protection locked="0"/>
    </xf>
    <xf numFmtId="0" fontId="0" fillId="0" borderId="3" xfId="0" applyBorder="1" applyAlignment="1" applyProtection="1">
      <alignment wrapText="1"/>
      <protection locked="0"/>
    </xf>
    <xf numFmtId="0" fontId="0" fillId="0" borderId="10" xfId="0" applyBorder="1" applyAlignment="1" applyProtection="1">
      <alignment horizontal="right"/>
      <protection locked="0"/>
    </xf>
    <xf numFmtId="0" fontId="0" fillId="0" borderId="1" xfId="0" applyBorder="1" applyAlignment="1" applyProtection="1">
      <alignment horizontal="left"/>
      <protection locked="0"/>
    </xf>
    <xf numFmtId="0" fontId="0" fillId="0" borderId="1" xfId="0" applyBorder="1" applyAlignment="1" applyProtection="1">
      <alignment wrapText="1"/>
      <protection locked="0"/>
    </xf>
    <xf numFmtId="0" fontId="0" fillId="0" borderId="1" xfId="0" applyBorder="1" applyAlignment="1" applyProtection="1">
      <alignment horizontal="center"/>
      <protection locked="0"/>
    </xf>
    <xf numFmtId="0" fontId="0" fillId="0" borderId="11" xfId="0" applyBorder="1" applyAlignment="1" applyProtection="1">
      <alignment horizontal="right"/>
      <protection locked="0"/>
    </xf>
    <xf numFmtId="0" fontId="3" fillId="0" borderId="3" xfId="0" applyFont="1" applyBorder="1" applyAlignment="1" applyProtection="1">
      <alignment horizontal="right" wrapText="1"/>
      <protection locked="0"/>
    </xf>
    <xf numFmtId="0" fontId="3" fillId="0" borderId="3" xfId="0" applyFont="1" applyBorder="1" applyAlignment="1" applyProtection="1">
      <alignment horizontal="center"/>
      <protection locked="0"/>
    </xf>
    <xf numFmtId="0" fontId="0" fillId="0" borderId="4" xfId="0" applyBorder="1" applyAlignment="1" applyProtection="1">
      <alignment horizontal="left"/>
      <protection locked="0"/>
    </xf>
    <xf numFmtId="0" fontId="0" fillId="0" borderId="4" xfId="0" applyBorder="1" applyAlignment="1" applyProtection="1">
      <alignment wrapText="1"/>
      <protection locked="0"/>
    </xf>
    <xf numFmtId="0" fontId="3" fillId="0" borderId="4" xfId="0" applyFont="1" applyBorder="1" applyAlignment="1" applyProtection="1">
      <alignment horizontal="right" wrapText="1"/>
      <protection locked="0"/>
    </xf>
    <xf numFmtId="0" fontId="3" fillId="0" borderId="4" xfId="0" applyFont="1" applyBorder="1" applyAlignment="1" applyProtection="1">
      <alignment horizontal="center"/>
      <protection locked="0"/>
    </xf>
    <xf numFmtId="0" fontId="0" fillId="0" borderId="8" xfId="0" applyBorder="1" applyAlignment="1" applyProtection="1">
      <alignment horizontal="right"/>
      <protection locked="0"/>
    </xf>
    <xf numFmtId="0" fontId="3" fillId="0" borderId="7" xfId="0" applyFont="1" applyBorder="1" applyAlignment="1" applyProtection="1">
      <alignment horizontal="center" vertical="center" textRotation="90"/>
      <protection locked="0"/>
    </xf>
    <xf numFmtId="0" fontId="0" fillId="0" borderId="7" xfId="0" applyBorder="1" applyProtection="1">
      <protection locked="0"/>
    </xf>
    <xf numFmtId="0" fontId="0" fillId="0" borderId="13" xfId="0" applyBorder="1" applyProtection="1">
      <protection locked="0"/>
    </xf>
    <xf numFmtId="0" fontId="0" fillId="0" borderId="13" xfId="0" applyBorder="1" applyAlignment="1" applyProtection="1">
      <alignment wrapText="1"/>
      <protection locked="0"/>
    </xf>
    <xf numFmtId="0" fontId="3" fillId="0" borderId="13" xfId="0" applyFont="1" applyBorder="1" applyAlignment="1" applyProtection="1">
      <alignment horizontal="right" wrapText="1"/>
      <protection locked="0"/>
    </xf>
    <xf numFmtId="0" fontId="3" fillId="0" borderId="0" xfId="0" applyFont="1"/>
    <xf numFmtId="0" fontId="2" fillId="7" borderId="0" xfId="0" applyFont="1" applyFill="1"/>
    <xf numFmtId="0" fontId="0" fillId="7" borderId="0" xfId="0" applyFill="1"/>
    <xf numFmtId="0" fontId="3" fillId="7" borderId="0" xfId="0" applyFont="1" applyFill="1"/>
    <xf numFmtId="0" fontId="2" fillId="0" borderId="0" xfId="0" applyFont="1"/>
    <xf numFmtId="0" fontId="3" fillId="4" borderId="0" xfId="0" applyFont="1" applyFill="1"/>
    <xf numFmtId="0" fontId="0" fillId="3" borderId="0" xfId="0" applyFill="1"/>
    <xf numFmtId="0" fontId="0" fillId="2" borderId="0" xfId="0" applyFill="1"/>
    <xf numFmtId="0" fontId="0" fillId="0" borderId="0" xfId="0" applyAlignment="1">
      <alignment horizontal="left"/>
    </xf>
    <xf numFmtId="0" fontId="3" fillId="0" borderId="0" xfId="0" applyFont="1" applyAlignment="1">
      <alignment wrapText="1"/>
    </xf>
    <xf numFmtId="0" fontId="0" fillId="7" borderId="0" xfId="0" applyFill="1" applyAlignment="1">
      <alignment horizontal="left"/>
    </xf>
    <xf numFmtId="0" fontId="4" fillId="3" borderId="0" xfId="0" applyFont="1" applyFill="1" applyProtection="1">
      <protection locked="0"/>
    </xf>
    <xf numFmtId="0" fontId="2" fillId="0" borderId="0" xfId="0" applyFont="1" applyProtection="1">
      <protection locked="0"/>
    </xf>
    <xf numFmtId="0" fontId="0" fillId="6" borderId="0" xfId="0" applyFill="1"/>
    <xf numFmtId="0" fontId="3" fillId="0" borderId="1" xfId="0" applyFont="1" applyBorder="1" applyAlignment="1" applyProtection="1">
      <alignment wrapText="1"/>
      <protection locked="0"/>
    </xf>
    <xf numFmtId="9" fontId="1" fillId="0" borderId="1" xfId="1" applyFont="1" applyBorder="1" applyAlignment="1" applyProtection="1">
      <alignment horizontal="center"/>
    </xf>
    <xf numFmtId="0" fontId="3" fillId="0" borderId="1" xfId="0" applyFont="1" applyBorder="1" applyAlignment="1" applyProtection="1">
      <alignment horizontal="center"/>
      <protection locked="0"/>
    </xf>
    <xf numFmtId="9" fontId="0" fillId="4" borderId="0" xfId="1" applyFont="1" applyFill="1" applyBorder="1" applyAlignment="1" applyProtection="1">
      <alignment horizontal="center"/>
    </xf>
    <xf numFmtId="0" fontId="0" fillId="5" borderId="0" xfId="0" applyFill="1" applyAlignment="1" applyProtection="1">
      <alignment horizontal="center"/>
      <protection locked="0"/>
    </xf>
    <xf numFmtId="0" fontId="0" fillId="7" borderId="0" xfId="0" applyFill="1" applyAlignment="1" applyProtection="1">
      <alignment horizontal="center"/>
      <protection locked="0"/>
    </xf>
    <xf numFmtId="0" fontId="0" fillId="7" borderId="0" xfId="0" applyFill="1" applyAlignment="1" applyProtection="1">
      <alignment horizontal="center" vertical="center"/>
      <protection locked="0"/>
    </xf>
    <xf numFmtId="0" fontId="2" fillId="3" borderId="2" xfId="0" applyFont="1" applyFill="1" applyBorder="1" applyAlignment="1" applyProtection="1">
      <alignment horizontal="center"/>
      <protection locked="0"/>
    </xf>
    <xf numFmtId="164" fontId="0" fillId="0" borderId="0" xfId="2" applyNumberFormat="1" applyFont="1" applyBorder="1" applyAlignment="1" applyProtection="1">
      <alignment horizontal="center"/>
      <protection locked="0"/>
    </xf>
    <xf numFmtId="164" fontId="0" fillId="7" borderId="0" xfId="2" applyNumberFormat="1" applyFont="1" applyFill="1" applyBorder="1" applyAlignment="1" applyProtection="1">
      <alignment horizontal="center"/>
      <protection locked="0"/>
    </xf>
    <xf numFmtId="1" fontId="0" fillId="5" borderId="0" xfId="1" applyNumberFormat="1" applyFont="1" applyFill="1" applyBorder="1" applyAlignment="1" applyProtection="1">
      <alignment horizontal="center"/>
      <protection locked="0"/>
    </xf>
    <xf numFmtId="1" fontId="0" fillId="5" borderId="0" xfId="2" applyNumberFormat="1" applyFont="1" applyFill="1" applyBorder="1" applyAlignment="1" applyProtection="1">
      <alignment horizontal="center"/>
      <protection locked="0"/>
    </xf>
    <xf numFmtId="9" fontId="0" fillId="0" borderId="0" xfId="1" applyFont="1" applyBorder="1" applyAlignment="1" applyProtection="1">
      <alignment horizontal="center"/>
    </xf>
    <xf numFmtId="9" fontId="0" fillId="7" borderId="0" xfId="1" applyFont="1" applyFill="1" applyBorder="1" applyAlignment="1" applyProtection="1">
      <alignment horizontal="center"/>
    </xf>
    <xf numFmtId="9" fontId="0" fillId="0" borderId="0" xfId="1" applyFont="1" applyFill="1" applyBorder="1" applyAlignment="1" applyProtection="1">
      <alignment horizontal="center"/>
    </xf>
    <xf numFmtId="0" fontId="0" fillId="0" borderId="1" xfId="0" applyBorder="1" applyAlignment="1">
      <alignment horizontal="center"/>
    </xf>
    <xf numFmtId="0" fontId="3" fillId="0" borderId="4" xfId="0" applyFont="1" applyBorder="1" applyAlignment="1">
      <alignment horizontal="center"/>
    </xf>
    <xf numFmtId="0" fontId="13" fillId="9" borderId="0" xfId="0" applyFont="1" applyFill="1" applyProtection="1">
      <protection locked="0"/>
    </xf>
    <xf numFmtId="0" fontId="13" fillId="9" borderId="0" xfId="0" applyFont="1" applyFill="1" applyAlignment="1" applyProtection="1">
      <alignment wrapText="1"/>
      <protection locked="0"/>
    </xf>
    <xf numFmtId="0" fontId="14" fillId="9" borderId="0" xfId="0" applyFont="1" applyFill="1" applyAlignment="1" applyProtection="1">
      <alignment horizontal="center"/>
      <protection locked="0"/>
    </xf>
    <xf numFmtId="0" fontId="2" fillId="3" borderId="0" xfId="0" applyFont="1" applyFill="1" applyAlignment="1" applyProtection="1">
      <alignment horizontal="left"/>
      <protection locked="0"/>
    </xf>
    <xf numFmtId="0" fontId="0" fillId="2" borderId="0" xfId="0" applyFill="1" applyProtection="1">
      <protection locked="0"/>
    </xf>
    <xf numFmtId="0" fontId="0" fillId="0" borderId="0" xfId="0" applyAlignment="1" applyProtection="1">
      <alignment horizontal="right"/>
      <protection locked="0"/>
    </xf>
    <xf numFmtId="0" fontId="2" fillId="2" borderId="0" xfId="0" applyFont="1" applyFill="1" applyAlignment="1" applyProtection="1">
      <alignment horizontal="right"/>
      <protection locked="0"/>
    </xf>
    <xf numFmtId="0" fontId="6" fillId="0" borderId="0" xfId="0" applyFont="1" applyAlignment="1" applyProtection="1">
      <alignment horizontal="left"/>
      <protection locked="0"/>
    </xf>
    <xf numFmtId="0" fontId="0" fillId="6" borderId="0" xfId="0" applyFill="1" applyAlignment="1" applyProtection="1">
      <alignment horizontal="right"/>
      <protection locked="0"/>
    </xf>
    <xf numFmtId="0" fontId="0" fillId="0" borderId="3" xfId="0" applyBorder="1" applyAlignment="1" applyProtection="1">
      <alignment horizontal="right"/>
      <protection locked="0"/>
    </xf>
    <xf numFmtId="0" fontId="0" fillId="0" borderId="1" xfId="0" applyBorder="1" applyAlignment="1" applyProtection="1">
      <alignment horizontal="right"/>
      <protection locked="0"/>
    </xf>
    <xf numFmtId="0" fontId="0" fillId="0" borderId="4" xfId="0" applyBorder="1" applyAlignment="1" applyProtection="1">
      <alignment horizontal="right"/>
      <protection locked="0"/>
    </xf>
    <xf numFmtId="0" fontId="0" fillId="0" borderId="13" xfId="0" applyBorder="1" applyAlignment="1" applyProtection="1">
      <alignment horizontal="right"/>
      <protection locked="0"/>
    </xf>
    <xf numFmtId="0" fontId="2" fillId="3" borderId="15" xfId="0" applyFont="1" applyFill="1" applyBorder="1" applyAlignment="1" applyProtection="1">
      <alignment horizontal="center" wrapText="1"/>
      <protection locked="0"/>
    </xf>
    <xf numFmtId="0" fontId="2" fillId="3" borderId="16" xfId="0" applyFont="1" applyFill="1" applyBorder="1" applyAlignment="1" applyProtection="1">
      <alignment horizontal="center" wrapText="1"/>
      <protection locked="0"/>
    </xf>
    <xf numFmtId="0" fontId="0" fillId="0" borderId="17" xfId="0" applyBorder="1" applyAlignment="1" applyProtection="1">
      <alignment horizontal="left"/>
      <protection locked="0"/>
    </xf>
    <xf numFmtId="0" fontId="0" fillId="0" borderId="17" xfId="0" applyBorder="1" applyAlignment="1" applyProtection="1">
      <alignment wrapText="1"/>
      <protection locked="0"/>
    </xf>
    <xf numFmtId="0" fontId="3" fillId="0" borderId="17" xfId="0" applyFont="1" applyBorder="1" applyAlignment="1" applyProtection="1">
      <alignment horizontal="right" wrapText="1"/>
      <protection locked="0"/>
    </xf>
    <xf numFmtId="0" fontId="3" fillId="0" borderId="17" xfId="0" applyFont="1" applyBorder="1" applyAlignment="1" applyProtection="1">
      <alignment horizontal="center"/>
      <protection locked="0"/>
    </xf>
    <xf numFmtId="0" fontId="0" fillId="0" borderId="17" xfId="0" applyBorder="1" applyAlignment="1" applyProtection="1">
      <alignment horizontal="right"/>
      <protection locked="0"/>
    </xf>
    <xf numFmtId="0" fontId="0" fillId="4" borderId="0" xfId="0" applyFill="1" applyProtection="1">
      <protection locked="0"/>
    </xf>
    <xf numFmtId="0" fontId="0" fillId="4" borderId="0" xfId="0" applyFill="1" applyAlignment="1" applyProtection="1">
      <alignment wrapText="1"/>
      <protection locked="0"/>
    </xf>
    <xf numFmtId="164" fontId="3" fillId="4" borderId="3" xfId="2" applyNumberFormat="1" applyFont="1" applyFill="1" applyBorder="1" applyAlignment="1" applyProtection="1">
      <alignment horizontal="center"/>
    </xf>
    <xf numFmtId="9" fontId="3" fillId="4" borderId="3" xfId="1" applyFont="1" applyFill="1" applyBorder="1" applyAlignment="1" applyProtection="1">
      <alignment horizontal="center"/>
    </xf>
    <xf numFmtId="1" fontId="3" fillId="4" borderId="3" xfId="1" applyNumberFormat="1" applyFont="1" applyFill="1" applyBorder="1" applyAlignment="1" applyProtection="1">
      <alignment horizontal="center"/>
    </xf>
    <xf numFmtId="0" fontId="2" fillId="3" borderId="8" xfId="0" applyFont="1" applyFill="1" applyBorder="1" applyAlignment="1" applyProtection="1">
      <alignment horizontal="left" wrapText="1"/>
      <protection locked="0"/>
    </xf>
    <xf numFmtId="0" fontId="0" fillId="3" borderId="5" xfId="0" applyFill="1" applyBorder="1" applyProtection="1">
      <protection locked="0"/>
    </xf>
    <xf numFmtId="0" fontId="0" fillId="3" borderId="2" xfId="0" applyFill="1" applyBorder="1" applyProtection="1">
      <protection locked="0"/>
    </xf>
    <xf numFmtId="0" fontId="0" fillId="3" borderId="2" xfId="0" applyFill="1" applyBorder="1" applyAlignment="1" applyProtection="1">
      <alignment wrapText="1"/>
      <protection locked="0"/>
    </xf>
    <xf numFmtId="0" fontId="2" fillId="3" borderId="2" xfId="0" applyFont="1" applyFill="1" applyBorder="1" applyAlignment="1" applyProtection="1">
      <alignment horizontal="center" wrapText="1"/>
      <protection locked="0"/>
    </xf>
    <xf numFmtId="0" fontId="0" fillId="3" borderId="6" xfId="0" applyFill="1" applyBorder="1" applyProtection="1">
      <protection locked="0"/>
    </xf>
    <xf numFmtId="0" fontId="0" fillId="0" borderId="0" xfId="0" applyAlignment="1" applyProtection="1">
      <alignment horizontal="left"/>
      <protection locked="0"/>
    </xf>
    <xf numFmtId="0" fontId="6" fillId="0" borderId="0" xfId="0" applyFont="1" applyAlignment="1" applyProtection="1">
      <alignment wrapText="1"/>
      <protection locked="0"/>
    </xf>
    <xf numFmtId="0" fontId="6" fillId="0" borderId="0" xfId="0" applyFont="1" applyAlignment="1" applyProtection="1">
      <alignment horizontal="center"/>
      <protection locked="0"/>
    </xf>
    <xf numFmtId="0" fontId="0" fillId="0" borderId="9" xfId="0" applyBorder="1" applyProtection="1">
      <protection locked="0"/>
    </xf>
    <xf numFmtId="0" fontId="0" fillId="0" borderId="19" xfId="0" applyBorder="1" applyAlignment="1" applyProtection="1">
      <alignment horizontal="right"/>
      <protection locked="0"/>
    </xf>
    <xf numFmtId="0" fontId="3" fillId="0" borderId="0" xfId="0" applyFont="1" applyAlignment="1" applyProtection="1">
      <alignment wrapText="1"/>
      <protection locked="0"/>
    </xf>
    <xf numFmtId="0" fontId="3" fillId="0" borderId="0" xfId="0" applyFont="1" applyAlignment="1" applyProtection="1">
      <alignment horizontal="center"/>
      <protection locked="0"/>
    </xf>
    <xf numFmtId="2" fontId="0" fillId="0" borderId="0" xfId="0" applyNumberFormat="1" applyAlignment="1" applyProtection="1">
      <alignment horizontal="left"/>
      <protection locked="0"/>
    </xf>
    <xf numFmtId="0" fontId="3" fillId="0" borderId="0" xfId="0" applyFont="1" applyAlignment="1" applyProtection="1">
      <alignment horizontal="right" wrapText="1"/>
      <protection locked="0"/>
    </xf>
    <xf numFmtId="0" fontId="0" fillId="0" borderId="14" xfId="0" applyBorder="1" applyProtection="1">
      <protection locked="0"/>
    </xf>
    <xf numFmtId="1" fontId="12" fillId="8" borderId="0" xfId="0" applyNumberFormat="1" applyFont="1" applyFill="1" applyAlignment="1" applyProtection="1">
      <alignment horizontal="center"/>
      <protection locked="0"/>
    </xf>
    <xf numFmtId="0" fontId="3" fillId="0" borderId="0" xfId="0" applyFont="1" applyAlignment="1">
      <alignment horizontal="center"/>
    </xf>
    <xf numFmtId="0" fontId="12" fillId="0" borderId="0" xfId="0" applyFont="1"/>
    <xf numFmtId="0" fontId="2" fillId="0" borderId="0" xfId="0" applyFont="1" applyAlignment="1" applyProtection="1">
      <alignment wrapText="1"/>
      <protection locked="0"/>
    </xf>
    <xf numFmtId="0" fontId="2" fillId="0" borderId="0" xfId="0" applyFont="1" applyAlignment="1" applyProtection="1">
      <alignment horizontal="center"/>
      <protection locked="0"/>
    </xf>
    <xf numFmtId="0" fontId="2" fillId="0" borderId="0" xfId="0" applyFont="1" applyAlignment="1" applyProtection="1">
      <alignment horizontal="right"/>
      <protection locked="0"/>
    </xf>
    <xf numFmtId="0" fontId="0" fillId="0" borderId="0" xfId="0" applyAlignment="1">
      <alignment horizontal="right"/>
    </xf>
    <xf numFmtId="0" fontId="0" fillId="0" borderId="1" xfId="0" applyBorder="1" applyAlignment="1">
      <alignment horizontal="right"/>
    </xf>
    <xf numFmtId="0" fontId="0" fillId="0" borderId="4" xfId="0" applyBorder="1" applyAlignment="1">
      <alignment horizontal="right"/>
    </xf>
    <xf numFmtId="0" fontId="13" fillId="4" borderId="0" xfId="0" applyFont="1" applyFill="1" applyProtection="1">
      <protection locked="0"/>
    </xf>
    <xf numFmtId="0" fontId="13" fillId="4" borderId="0" xfId="0" applyFont="1" applyFill="1" applyAlignment="1" applyProtection="1">
      <alignment wrapText="1"/>
      <protection locked="0"/>
    </xf>
    <xf numFmtId="0" fontId="0" fillId="4" borderId="0" xfId="0" applyFill="1" applyAlignment="1" applyProtection="1">
      <alignment horizontal="center"/>
      <protection locked="0"/>
    </xf>
    <xf numFmtId="0" fontId="3" fillId="0" borderId="17" xfId="0" applyFont="1" applyBorder="1" applyAlignment="1">
      <alignment horizontal="center"/>
    </xf>
    <xf numFmtId="0" fontId="0" fillId="0" borderId="17" xfId="0" applyBorder="1" applyAlignment="1">
      <alignment horizontal="right"/>
    </xf>
    <xf numFmtId="0" fontId="4" fillId="3" borderId="2" xfId="0" applyFont="1" applyFill="1" applyBorder="1" applyAlignment="1" applyProtection="1">
      <alignment horizontal="left"/>
      <protection locked="0"/>
    </xf>
    <xf numFmtId="0" fontId="2" fillId="3" borderId="2" xfId="0" applyFont="1" applyFill="1" applyBorder="1" applyAlignment="1" applyProtection="1">
      <alignment wrapText="1"/>
      <protection locked="0"/>
    </xf>
    <xf numFmtId="0" fontId="2" fillId="3" borderId="2" xfId="0" applyFont="1" applyFill="1" applyBorder="1" applyAlignment="1" applyProtection="1">
      <alignment horizontal="left"/>
      <protection locked="0"/>
    </xf>
    <xf numFmtId="0" fontId="0" fillId="0" borderId="19" xfId="0" applyBorder="1" applyAlignment="1">
      <alignment horizontal="right"/>
    </xf>
    <xf numFmtId="0" fontId="0" fillId="0" borderId="0" xfId="0" applyAlignment="1">
      <alignment horizontal="center"/>
    </xf>
    <xf numFmtId="0" fontId="15" fillId="0" borderId="4" xfId="0" applyFont="1" applyBorder="1" applyAlignment="1" applyProtection="1">
      <alignment horizontal="right" wrapText="1"/>
      <protection locked="0"/>
    </xf>
    <xf numFmtId="0" fontId="15" fillId="0" borderId="17" xfId="0" applyFont="1" applyBorder="1" applyAlignment="1" applyProtection="1">
      <alignment horizontal="right" wrapText="1"/>
      <protection locked="0"/>
    </xf>
    <xf numFmtId="0" fontId="4" fillId="10" borderId="0" xfId="0" applyFont="1" applyFill="1" applyProtection="1">
      <protection locked="0"/>
    </xf>
    <xf numFmtId="0" fontId="2" fillId="10" borderId="0" xfId="0" applyFont="1" applyFill="1" applyProtection="1">
      <protection locked="0"/>
    </xf>
    <xf numFmtId="0" fontId="4" fillId="10" borderId="0" xfId="0" applyFont="1" applyFill="1" applyAlignment="1" applyProtection="1">
      <alignment wrapText="1"/>
      <protection locked="0"/>
    </xf>
    <xf numFmtId="0" fontId="2" fillId="3" borderId="0" xfId="0" applyFont="1" applyFill="1" applyAlignment="1" applyProtection="1">
      <alignment horizontal="left" wrapText="1"/>
      <protection locked="0"/>
    </xf>
    <xf numFmtId="2" fontId="3" fillId="4" borderId="4" xfId="0" applyNumberFormat="1" applyFont="1" applyFill="1" applyBorder="1" applyAlignment="1">
      <alignment horizontal="center"/>
    </xf>
    <xf numFmtId="2" fontId="3" fillId="4" borderId="17" xfId="0" applyNumberFormat="1" applyFont="1" applyFill="1" applyBorder="1" applyAlignment="1">
      <alignment horizontal="center"/>
    </xf>
    <xf numFmtId="2" fontId="0" fillId="4" borderId="0" xfId="0" applyNumberFormat="1" applyFill="1"/>
    <xf numFmtId="2" fontId="0" fillId="0" borderId="0" xfId="0" applyNumberFormat="1" applyAlignment="1">
      <alignment horizontal="center"/>
    </xf>
    <xf numFmtId="2" fontId="0" fillId="0" borderId="1" xfId="0" applyNumberFormat="1" applyBorder="1" applyAlignment="1">
      <alignment horizontal="center"/>
    </xf>
    <xf numFmtId="2" fontId="3" fillId="0" borderId="0" xfId="0" applyNumberFormat="1" applyFont="1" applyAlignment="1">
      <alignment horizontal="center"/>
    </xf>
    <xf numFmtId="2" fontId="0" fillId="0" borderId="0" xfId="0" applyNumberFormat="1" applyAlignment="1" applyProtection="1">
      <alignment horizontal="center"/>
      <protection locked="0"/>
    </xf>
    <xf numFmtId="1" fontId="0" fillId="0" borderId="0" xfId="0" applyNumberFormat="1" applyAlignment="1">
      <alignment horizontal="center"/>
    </xf>
    <xf numFmtId="1" fontId="0" fillId="7" borderId="0" xfId="0" applyNumberFormat="1" applyFill="1" applyAlignment="1">
      <alignment horizontal="center"/>
    </xf>
    <xf numFmtId="0" fontId="15" fillId="0" borderId="0" xfId="0" applyFont="1" applyAlignment="1" applyProtection="1">
      <alignment horizontal="left" wrapText="1"/>
      <protection locked="0"/>
    </xf>
    <xf numFmtId="0" fontId="3" fillId="0" borderId="0" xfId="0" applyFont="1" applyAlignment="1" applyProtection="1">
      <alignment horizontal="left" wrapText="1"/>
      <protection locked="0"/>
    </xf>
    <xf numFmtId="2" fontId="0" fillId="4" borderId="0" xfId="1" applyNumberFormat="1" applyFont="1" applyFill="1" applyBorder="1" applyAlignment="1" applyProtection="1">
      <alignment horizontal="center"/>
    </xf>
    <xf numFmtId="1" fontId="0" fillId="4" borderId="0" xfId="0" applyNumberFormat="1" applyFill="1" applyAlignment="1">
      <alignment horizontal="center"/>
    </xf>
    <xf numFmtId="0" fontId="0" fillId="4" borderId="0" xfId="0" applyFill="1" applyAlignment="1">
      <alignment horizontal="right"/>
    </xf>
    <xf numFmtId="0" fontId="0" fillId="4" borderId="9" xfId="0" applyFill="1" applyBorder="1" applyAlignment="1">
      <alignment horizontal="right"/>
    </xf>
    <xf numFmtId="0" fontId="0" fillId="0" borderId="3" xfId="0" applyBorder="1" applyAlignment="1" applyProtection="1">
      <alignment horizontal="center"/>
      <protection locked="0"/>
    </xf>
    <xf numFmtId="0" fontId="4" fillId="10" borderId="0" xfId="0" applyFont="1" applyFill="1" applyAlignment="1" applyProtection="1">
      <alignment horizontal="center"/>
      <protection locked="0"/>
    </xf>
    <xf numFmtId="0" fontId="4" fillId="0" borderId="0" xfId="0" applyFont="1" applyAlignment="1" applyProtection="1">
      <alignment horizontal="center"/>
      <protection locked="0"/>
    </xf>
    <xf numFmtId="0" fontId="4" fillId="0" borderId="3" xfId="0" applyFont="1" applyBorder="1" applyAlignment="1" applyProtection="1">
      <alignment horizontal="center"/>
      <protection locked="0"/>
    </xf>
    <xf numFmtId="0" fontId="4" fillId="0" borderId="1" xfId="0" applyFont="1" applyBorder="1" applyAlignment="1" applyProtection="1">
      <alignment horizontal="center"/>
      <protection locked="0"/>
    </xf>
    <xf numFmtId="0" fontId="4" fillId="0" borderId="4" xfId="0" applyFont="1" applyBorder="1" applyAlignment="1" applyProtection="1">
      <alignment horizontal="center"/>
      <protection locked="0"/>
    </xf>
    <xf numFmtId="0" fontId="4" fillId="0" borderId="17" xfId="0" applyFont="1" applyBorder="1" applyAlignment="1" applyProtection="1">
      <alignment horizontal="center"/>
      <protection locked="0"/>
    </xf>
    <xf numFmtId="0" fontId="4" fillId="10" borderId="0" xfId="0" applyFont="1" applyFill="1" applyAlignment="1" applyProtection="1">
      <alignment horizontal="center" vertical="center"/>
      <protection locked="0"/>
    </xf>
    <xf numFmtId="0" fontId="4" fillId="10" borderId="0" xfId="0" applyFont="1" applyFill="1"/>
    <xf numFmtId="2" fontId="0" fillId="0" borderId="0" xfId="0" applyNumberFormat="1"/>
    <xf numFmtId="0" fontId="5" fillId="0" borderId="0" xfId="0" applyFont="1" applyAlignment="1" applyProtection="1">
      <alignment wrapText="1"/>
      <protection locked="0"/>
    </xf>
    <xf numFmtId="0" fontId="0" fillId="0" borderId="0" xfId="0" applyAlignment="1">
      <alignment wrapText="1"/>
    </xf>
    <xf numFmtId="0" fontId="16" fillId="0" borderId="0" xfId="0" applyFont="1" applyAlignment="1">
      <alignment wrapText="1"/>
    </xf>
    <xf numFmtId="0" fontId="17"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2" fillId="2" borderId="0" xfId="0" applyFont="1" applyFill="1" applyAlignment="1">
      <alignment wrapText="1"/>
    </xf>
    <xf numFmtId="0" fontId="22" fillId="2" borderId="0" xfId="0" applyFont="1" applyFill="1"/>
    <xf numFmtId="9" fontId="0" fillId="4" borderId="0" xfId="0" applyNumberFormat="1" applyFill="1" applyAlignment="1">
      <alignment horizontal="center"/>
    </xf>
    <xf numFmtId="9" fontId="3" fillId="0" borderId="0" xfId="0" applyNumberFormat="1" applyFont="1" applyAlignment="1">
      <alignment horizontal="center"/>
    </xf>
    <xf numFmtId="0" fontId="0" fillId="0" borderId="20" xfId="0" applyBorder="1" applyAlignment="1" applyProtection="1">
      <alignment horizontal="center"/>
      <protection locked="0"/>
    </xf>
    <xf numFmtId="0" fontId="0" fillId="4" borderId="0" xfId="0" applyFill="1"/>
    <xf numFmtId="0" fontId="0" fillId="2" borderId="0" xfId="0" applyFill="1" applyAlignment="1">
      <alignment wrapText="1"/>
    </xf>
    <xf numFmtId="0" fontId="0" fillId="6" borderId="0" xfId="0" applyFill="1" applyAlignment="1">
      <alignment wrapText="1"/>
    </xf>
    <xf numFmtId="0" fontId="4" fillId="10" borderId="0" xfId="0" applyFont="1" applyFill="1" applyAlignment="1">
      <alignment wrapText="1"/>
    </xf>
    <xf numFmtId="0" fontId="0" fillId="3" borderId="0" xfId="0" applyFill="1" applyAlignment="1">
      <alignment wrapText="1"/>
    </xf>
    <xf numFmtId="0" fontId="0" fillId="4" borderId="0" xfId="0" applyFill="1" applyAlignment="1">
      <alignment wrapText="1"/>
    </xf>
    <xf numFmtId="0" fontId="0" fillId="7" borderId="0" xfId="0" applyFill="1" applyAlignment="1">
      <alignment wrapText="1"/>
    </xf>
    <xf numFmtId="0" fontId="3" fillId="4" borderId="0" xfId="0" applyFont="1" applyFill="1" applyAlignment="1">
      <alignment wrapText="1"/>
    </xf>
    <xf numFmtId="0" fontId="3" fillId="7" borderId="0" xfId="0" applyFont="1" applyFill="1" applyAlignment="1">
      <alignment wrapText="1"/>
    </xf>
    <xf numFmtId="0" fontId="0" fillId="9" borderId="0" xfId="0" applyFill="1" applyAlignment="1" applyProtection="1">
      <alignment horizontal="center"/>
      <protection locked="0"/>
    </xf>
    <xf numFmtId="0" fontId="0" fillId="0" borderId="21" xfId="0" applyBorder="1" applyProtection="1">
      <protection locked="0"/>
    </xf>
    <xf numFmtId="0" fontId="0" fillId="0" borderId="9" xfId="0" applyBorder="1" applyAlignment="1">
      <alignment horizontal="right"/>
    </xf>
    <xf numFmtId="0" fontId="15" fillId="0" borderId="0" xfId="0" applyFont="1" applyAlignment="1" applyProtection="1">
      <alignment horizontal="right" wrapText="1"/>
      <protection locked="0"/>
    </xf>
    <xf numFmtId="1" fontId="3" fillId="4" borderId="13" xfId="0" applyNumberFormat="1" applyFont="1" applyFill="1" applyBorder="1" applyAlignment="1">
      <alignment horizontal="center"/>
    </xf>
    <xf numFmtId="0" fontId="3" fillId="4" borderId="7" xfId="0" applyFont="1" applyFill="1" applyBorder="1" applyAlignment="1" applyProtection="1">
      <alignment horizontal="center" vertical="center" textRotation="90" wrapText="1"/>
      <protection locked="0"/>
    </xf>
    <xf numFmtId="0" fontId="3" fillId="4" borderId="12" xfId="0" applyFont="1" applyFill="1" applyBorder="1" applyAlignment="1" applyProtection="1">
      <alignment horizontal="center" vertical="center" textRotation="90" wrapText="1"/>
      <protection locked="0"/>
    </xf>
    <xf numFmtId="0" fontId="3" fillId="4" borderId="7" xfId="0" applyFont="1" applyFill="1" applyBorder="1" applyAlignment="1" applyProtection="1">
      <alignment horizontal="center" vertical="center" textRotation="90"/>
      <protection locked="0"/>
    </xf>
    <xf numFmtId="0" fontId="0" fillId="0" borderId="0" xfId="0"/>
    <xf numFmtId="0" fontId="2" fillId="3" borderId="18" xfId="0" applyFont="1" applyFill="1" applyBorder="1" applyAlignment="1" applyProtection="1">
      <alignment horizontal="center"/>
      <protection locked="0"/>
    </xf>
    <xf numFmtId="0" fontId="16" fillId="0" borderId="0" xfId="0" applyFont="1" applyAlignment="1">
      <alignment horizontal="left" wrapText="1"/>
    </xf>
  </cellXfs>
  <cellStyles count="3">
    <cellStyle name="Comma" xfId="2" builtinId="3"/>
    <cellStyle name="Normal" xfId="0" builtinId="0"/>
    <cellStyle name="Percent" xfId="1" builtinId="5"/>
  </cellStyles>
  <dxfs count="22">
    <dxf>
      <font>
        <b/>
        <i val="0"/>
        <color theme="0"/>
      </font>
      <fill>
        <patternFill>
          <bgColor rgb="FF2251FF"/>
        </patternFill>
      </fill>
    </dxf>
    <dxf>
      <font>
        <b/>
        <i val="0"/>
        <color theme="0"/>
      </font>
      <fill>
        <patternFill>
          <bgColor rgb="FFFF0000"/>
        </patternFill>
      </fill>
    </dxf>
    <dxf>
      <font>
        <b/>
        <i val="0"/>
        <color theme="0"/>
      </font>
      <fill>
        <patternFill>
          <fgColor auto="1"/>
          <bgColor rgb="FFFF0000"/>
        </patternFill>
      </fill>
    </dxf>
    <dxf>
      <font>
        <b/>
        <i val="0"/>
        <color theme="0"/>
      </font>
      <fill>
        <patternFill>
          <bgColor rgb="FF2251FF"/>
        </patternFill>
      </fill>
    </dxf>
    <dxf>
      <font>
        <b/>
        <i val="0"/>
        <color theme="0"/>
      </font>
      <fill>
        <patternFill>
          <fgColor auto="1"/>
          <bgColor rgb="FFFF0000"/>
        </patternFill>
      </fill>
    </dxf>
    <dxf>
      <font>
        <b/>
        <i val="0"/>
        <color theme="0"/>
      </font>
      <fill>
        <patternFill>
          <bgColor rgb="FF2251FF"/>
        </patternFill>
      </fill>
    </dxf>
    <dxf>
      <font>
        <b/>
        <i val="0"/>
        <color theme="0"/>
      </font>
      <fill>
        <patternFill>
          <bgColor rgb="FFFF0000"/>
        </patternFill>
      </fill>
    </dxf>
    <dxf>
      <font>
        <b/>
        <i val="0"/>
        <color theme="0"/>
      </font>
      <fill>
        <patternFill>
          <bgColor rgb="FF2251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51B2C"/>
      <color rgb="FFAAE6F1"/>
      <color rgb="FFE6E6E6"/>
      <color rgb="FFFFC7CE"/>
      <color rgb="FF2251FF"/>
      <color rgb="FF3B96B4"/>
      <color rgb="FFB0C3FF"/>
      <color rgb="FFCAEFFF"/>
      <color rgb="FF03A9F5"/>
      <color rgb="FF0283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Amenability summary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Summary!$C$6</c:f>
              <c:strCache>
                <c:ptCount val="1"/>
                <c:pt idx="0">
                  <c:v>Amenability factor</c:v>
                </c:pt>
              </c:strCache>
            </c:strRef>
          </c:tx>
          <c:spPr>
            <a:ln w="28575" cap="rnd">
              <a:solidFill>
                <a:srgbClr val="2251FF"/>
              </a:solidFill>
              <a:round/>
            </a:ln>
            <a:effectLst/>
          </c:spPr>
          <c:marker>
            <c:symbol val="circle"/>
            <c:size val="5"/>
            <c:spPr>
              <a:solidFill>
                <a:srgbClr val="2251FF"/>
              </a:solidFill>
              <a:ln w="9525">
                <a:solidFill>
                  <a:srgbClr val="2251FF"/>
                </a:solidFill>
              </a:ln>
              <a:effectLst/>
            </c:spPr>
          </c:marker>
          <c:cat>
            <c:strRef>
              <c:f>Summary!$B$7:$B$12</c:f>
              <c:strCache>
                <c:ptCount val="6"/>
                <c:pt idx="0">
                  <c:v>Human-related use case characteristics</c:v>
                </c:pt>
                <c:pt idx="1">
                  <c:v>Organization-related use case characteristics</c:v>
                </c:pt>
                <c:pt idx="2">
                  <c:v>Technology-related use case characteristics</c:v>
                </c:pt>
                <c:pt idx="3">
                  <c:v>System-related use case characteristics</c:v>
                </c:pt>
                <c:pt idx="4">
                  <c:v>Collaboration-related use case characteristics</c:v>
                </c:pt>
                <c:pt idx="5">
                  <c:v>Wider macro-economic-related use case characteristics</c:v>
                </c:pt>
              </c:strCache>
            </c:strRef>
          </c:cat>
          <c:val>
            <c:numRef>
              <c:f>Summary!$C$7:$C$12</c:f>
              <c:numCache>
                <c:formatCode>0.00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F5D2-AF40-B862-47DA0C5DEEBE}"/>
            </c:ext>
          </c:extLst>
        </c:ser>
        <c:dLbls>
          <c:showLegendKey val="0"/>
          <c:showVal val="0"/>
          <c:showCatName val="0"/>
          <c:showSerName val="0"/>
          <c:showPercent val="0"/>
          <c:showBubbleSize val="0"/>
        </c:dLbls>
        <c:axId val="2091774015"/>
        <c:axId val="2100144303"/>
      </c:radarChart>
      <c:catAx>
        <c:axId val="209177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144303"/>
        <c:crosses val="autoZero"/>
        <c:auto val="1"/>
        <c:lblAlgn val="ctr"/>
        <c:lblOffset val="100"/>
        <c:noMultiLvlLbl val="0"/>
      </c:catAx>
      <c:valAx>
        <c:axId val="2100144303"/>
        <c:scaling>
          <c:orientation val="minMax"/>
          <c:max val="2"/>
          <c:min val="-2"/>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774015"/>
        <c:crosses val="autoZero"/>
        <c:crossBetween val="between"/>
        <c:majorUnit val="1"/>
        <c:minorUnit val="1"/>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482884</xdr:colOff>
      <xdr:row>2</xdr:row>
      <xdr:rowOff>294565</xdr:rowOff>
    </xdr:from>
    <xdr:to>
      <xdr:col>11</xdr:col>
      <xdr:colOff>565434</xdr:colOff>
      <xdr:row>26</xdr:row>
      <xdr:rowOff>101410</xdr:rowOff>
    </xdr:to>
    <xdr:graphicFrame macro="">
      <xdr:nvGraphicFramePr>
        <xdr:cNvPr id="4" name="Chart 3">
          <a:extLst>
            <a:ext uri="{FF2B5EF4-FFF2-40B4-BE49-F238E27FC236}">
              <a16:creationId xmlns:a16="http://schemas.microsoft.com/office/drawing/2014/main" id="{7810F340-CDBF-2DD8-0DB3-98AF9C139D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21A1D32E-834B-9549-BF8C-C6E95E0E4B13}">
  <we:reference id="026e7b2b-fa4d-4fe0-bf3b-b965f6f25bee" version="1.0.0.57" store="EXCatalog" storeType="EXCatalog"/>
  <we:alternateReferences>
    <we:reference id="WA200000565" version="1.0.0.57" store=""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RDP.Data</we:customFunctionIds>
        <we:customFunctionIds>RDP.Price</we:customFunctionIds>
        <we:customFunctionIds>RDP.HistoricalPricing</we:customFunctionIds>
        <we:customFunctionIds>RDP.Analytics</we:customFunctionIds>
        <we:customFunctionIds>RDP.Search</we:customFunctionIds>
        <we:customFunctionIds>RDP.Now</we:customFunctionIds>
        <we:customFunctionIds>RDP.Today</we:customFunctionIds>
      </we:customFunctionIdList>
    </a:ext>
  </we:extLst>
</we:webextension>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F32FE-0B43-A843-ACD0-8835D0BA8470}">
  <sheetPr>
    <tabColor rgb="FF051B2C"/>
  </sheetPr>
  <dimension ref="B2:B5"/>
  <sheetViews>
    <sheetView showGridLines="0" workbookViewId="0">
      <selection activeCell="B6" sqref="B6"/>
    </sheetView>
  </sheetViews>
  <sheetFormatPr baseColWidth="10" defaultRowHeight="16" x14ac:dyDescent="0.2"/>
  <cols>
    <col min="2" max="2" width="25.1640625" bestFit="1" customWidth="1"/>
  </cols>
  <sheetData>
    <row r="2" spans="2:2" x14ac:dyDescent="0.2">
      <c r="B2" t="s">
        <v>132</v>
      </c>
    </row>
    <row r="4" spans="2:2" x14ac:dyDescent="0.2">
      <c r="B4" t="s">
        <v>133</v>
      </c>
    </row>
    <row r="5" spans="2:2" x14ac:dyDescent="0.2">
      <c r="B5" t="s">
        <v>227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33E88-A4CB-5C42-92C7-1FBC93E2E6AF}">
  <sheetPr>
    <tabColor rgb="FFAAE6F1"/>
  </sheetPr>
  <dimension ref="B2:K153"/>
  <sheetViews>
    <sheetView showGridLines="0" zoomScale="125" zoomScaleNormal="115" workbookViewId="0">
      <selection activeCell="F24" sqref="F24"/>
    </sheetView>
  </sheetViews>
  <sheetFormatPr baseColWidth="10" defaultRowHeight="16" x14ac:dyDescent="0.2"/>
  <cols>
    <col min="1" max="1" width="10.83203125" style="6"/>
    <col min="2" max="2" width="13.1640625" style="6" customWidth="1"/>
    <col min="3" max="3" width="7.1640625" style="6" bestFit="1" customWidth="1"/>
    <col min="4" max="4" width="17.6640625" style="4" bestFit="1" customWidth="1"/>
    <col min="5" max="5" width="68" style="4" bestFit="1" customWidth="1"/>
    <col min="6" max="6" width="15.83203125" style="5" bestFit="1" customWidth="1"/>
    <col min="7" max="7" width="5.6640625" style="5" bestFit="1" customWidth="1"/>
    <col min="8" max="8" width="15" style="6" bestFit="1" customWidth="1"/>
    <col min="9" max="9" width="67.83203125" style="80" customWidth="1"/>
    <col min="10" max="10" width="33.83203125" style="80" customWidth="1"/>
    <col min="11" max="11" width="67.83203125" style="6" customWidth="1"/>
    <col min="12" max="16384" width="10.83203125" style="6"/>
  </cols>
  <sheetData>
    <row r="2" spans="2:11" ht="21" x14ac:dyDescent="0.25">
      <c r="B2" s="3" t="s">
        <v>215</v>
      </c>
      <c r="C2" s="3"/>
    </row>
    <row r="4" spans="2:11" x14ac:dyDescent="0.2">
      <c r="B4" s="7" t="s">
        <v>0</v>
      </c>
      <c r="C4" s="7"/>
      <c r="D4" s="8"/>
      <c r="E4" s="8"/>
      <c r="F4" s="9"/>
      <c r="G4" s="9"/>
      <c r="H4" s="7"/>
      <c r="I4" s="81"/>
      <c r="J4" s="81"/>
      <c r="K4" s="79"/>
    </row>
    <row r="5" spans="2:11" x14ac:dyDescent="0.2">
      <c r="B5" s="10"/>
      <c r="C5" s="10"/>
    </row>
    <row r="6" spans="2:11" x14ac:dyDescent="0.2">
      <c r="B6" s="6" t="s">
        <v>198</v>
      </c>
    </row>
    <row r="7" spans="2:11" x14ac:dyDescent="0.2">
      <c r="B7" s="6" t="s">
        <v>228</v>
      </c>
    </row>
    <row r="8" spans="2:11" x14ac:dyDescent="0.2">
      <c r="B8" s="6" t="s">
        <v>199</v>
      </c>
      <c r="C8" s="10"/>
    </row>
    <row r="9" spans="2:11" x14ac:dyDescent="0.2">
      <c r="B9" s="10"/>
      <c r="C9" s="10"/>
    </row>
    <row r="10" spans="2:11" x14ac:dyDescent="0.2">
      <c r="B10" s="10"/>
      <c r="C10" s="10"/>
    </row>
    <row r="11" spans="2:11" x14ac:dyDescent="0.2">
      <c r="B11" s="6" t="s">
        <v>214</v>
      </c>
      <c r="C11" s="10"/>
    </row>
    <row r="12" spans="2:11" x14ac:dyDescent="0.2">
      <c r="B12" s="137" t="s">
        <v>202</v>
      </c>
      <c r="C12" s="138"/>
      <c r="D12" s="139"/>
      <c r="E12" s="139"/>
    </row>
    <row r="13" spans="2:11" x14ac:dyDescent="0.2">
      <c r="B13" s="11" t="s">
        <v>225</v>
      </c>
      <c r="C13" s="11"/>
      <c r="D13" s="12"/>
      <c r="E13" s="12"/>
    </row>
    <row r="14" spans="2:11" x14ac:dyDescent="0.2">
      <c r="B14" s="13" t="s">
        <v>203</v>
      </c>
      <c r="C14" s="13"/>
      <c r="D14" s="14"/>
      <c r="E14" s="14"/>
    </row>
    <row r="15" spans="2:11" x14ac:dyDescent="0.2">
      <c r="B15" s="95" t="s">
        <v>204</v>
      </c>
      <c r="C15" s="95"/>
      <c r="D15" s="96"/>
      <c r="E15" s="96"/>
    </row>
    <row r="17" spans="2:11" x14ac:dyDescent="0.2">
      <c r="B17" s="44" t="s">
        <v>126</v>
      </c>
      <c r="C17" s="177" t="str">
        <f>IF(Preparation!B13="","Please type your use case in Cell B13 of the Preparation tab.",Preparation!B13)</f>
        <v>Please type your use case in Cell B13 of the Preparation tab.</v>
      </c>
      <c r="D17" s="96"/>
      <c r="E17" s="96"/>
    </row>
    <row r="19" spans="2:11" x14ac:dyDescent="0.2">
      <c r="B19" s="7" t="s">
        <v>197</v>
      </c>
      <c r="C19" s="7"/>
      <c r="D19" s="8"/>
      <c r="E19" s="8"/>
      <c r="F19" s="9"/>
      <c r="G19" s="9"/>
      <c r="H19" s="7"/>
      <c r="I19" s="81"/>
      <c r="J19" s="81"/>
      <c r="K19" s="79"/>
    </row>
    <row r="21" spans="2:11" ht="34" x14ac:dyDescent="0.2">
      <c r="B21" s="101"/>
      <c r="C21" s="102"/>
      <c r="D21" s="103"/>
      <c r="E21" s="103"/>
      <c r="F21" s="195" t="s">
        <v>139</v>
      </c>
      <c r="G21" s="195"/>
      <c r="H21" s="104" t="s">
        <v>144</v>
      </c>
      <c r="I21" s="65"/>
      <c r="J21" s="65"/>
      <c r="K21" s="105"/>
    </row>
    <row r="22" spans="2:11" ht="52" thickBot="1" x14ac:dyDescent="0.25">
      <c r="B22" s="16"/>
      <c r="C22" s="17" t="s">
        <v>10</v>
      </c>
      <c r="D22" s="18" t="s">
        <v>138</v>
      </c>
      <c r="E22" s="18" t="s">
        <v>137</v>
      </c>
      <c r="F22" s="88" t="s">
        <v>140</v>
      </c>
      <c r="G22" s="19" t="s">
        <v>135</v>
      </c>
      <c r="H22" s="89" t="s">
        <v>141</v>
      </c>
      <c r="I22" s="78" t="s">
        <v>142</v>
      </c>
      <c r="J22" s="140" t="s">
        <v>165</v>
      </c>
      <c r="K22" s="100" t="s">
        <v>164</v>
      </c>
    </row>
    <row r="23" spans="2:11" x14ac:dyDescent="0.2">
      <c r="B23" s="193" t="s">
        <v>145</v>
      </c>
      <c r="C23" s="106"/>
      <c r="D23" s="107"/>
      <c r="E23" s="107"/>
      <c r="F23" s="108"/>
      <c r="G23" s="108"/>
      <c r="H23" s="108"/>
      <c r="I23" s="82"/>
      <c r="J23" s="82"/>
      <c r="K23" s="109"/>
    </row>
    <row r="24" spans="2:11" ht="51" x14ac:dyDescent="0.2">
      <c r="B24" s="193"/>
      <c r="C24" s="106">
        <v>1.1000000000000001</v>
      </c>
      <c r="D24" s="4" t="s">
        <v>1</v>
      </c>
      <c r="E24" s="4" t="s">
        <v>200</v>
      </c>
      <c r="F24" s="69">
        <v>10</v>
      </c>
      <c r="G24" s="61">
        <f>F24/$F$40</f>
        <v>0.125</v>
      </c>
      <c r="H24" s="62"/>
      <c r="I24" s="83"/>
      <c r="J24" s="157"/>
      <c r="K24" s="20"/>
    </row>
    <row r="25" spans="2:11" x14ac:dyDescent="0.2">
      <c r="B25" s="193"/>
      <c r="C25" s="106"/>
      <c r="F25" s="66"/>
      <c r="G25" s="21"/>
      <c r="H25" s="5"/>
      <c r="J25" s="158"/>
      <c r="K25" s="109"/>
    </row>
    <row r="26" spans="2:11" ht="34" x14ac:dyDescent="0.2">
      <c r="B26" s="193"/>
      <c r="C26" s="106">
        <v>1.2</v>
      </c>
      <c r="D26" s="4" t="s">
        <v>4</v>
      </c>
      <c r="E26" s="4" t="s">
        <v>201</v>
      </c>
      <c r="F26" s="69">
        <v>10</v>
      </c>
      <c r="G26" s="61">
        <f>F26/$F$40</f>
        <v>0.125</v>
      </c>
      <c r="H26" s="62"/>
      <c r="I26" s="83"/>
      <c r="J26" s="157"/>
      <c r="K26" s="20"/>
    </row>
    <row r="27" spans="2:11" x14ac:dyDescent="0.2">
      <c r="B27" s="193"/>
      <c r="C27" s="106"/>
      <c r="F27" s="67"/>
      <c r="G27" s="22"/>
      <c r="H27" s="63"/>
      <c r="J27" s="158"/>
      <c r="K27" s="109"/>
    </row>
    <row r="28" spans="2:11" ht="51" x14ac:dyDescent="0.2">
      <c r="B28" s="193"/>
      <c r="C28" s="106">
        <v>1.3</v>
      </c>
      <c r="D28" s="4" t="s">
        <v>36</v>
      </c>
      <c r="E28" s="4" t="s">
        <v>206</v>
      </c>
      <c r="F28" s="69">
        <v>10</v>
      </c>
      <c r="G28" s="61">
        <f>F28/$F$40</f>
        <v>0.125</v>
      </c>
      <c r="H28" s="62"/>
      <c r="I28" s="83"/>
      <c r="J28" s="157"/>
      <c r="K28" s="20"/>
    </row>
    <row r="29" spans="2:11" x14ac:dyDescent="0.2">
      <c r="B29" s="193"/>
      <c r="C29" s="106"/>
      <c r="F29" s="66"/>
      <c r="G29" s="21"/>
      <c r="H29" s="5"/>
      <c r="J29" s="158"/>
      <c r="K29" s="109"/>
    </row>
    <row r="30" spans="2:11" ht="68" x14ac:dyDescent="0.2">
      <c r="B30" s="193"/>
      <c r="C30" s="106">
        <v>1.4</v>
      </c>
      <c r="D30" s="4" t="s">
        <v>5</v>
      </c>
      <c r="E30" s="4" t="s">
        <v>54</v>
      </c>
      <c r="F30" s="69">
        <v>10</v>
      </c>
      <c r="G30" s="61">
        <f>F30/$F$40</f>
        <v>0.125</v>
      </c>
      <c r="H30" s="62"/>
      <c r="I30" s="83"/>
      <c r="J30" s="157"/>
      <c r="K30" s="20"/>
    </row>
    <row r="31" spans="2:11" x14ac:dyDescent="0.2">
      <c r="B31" s="193"/>
      <c r="C31" s="106"/>
      <c r="F31" s="66"/>
      <c r="G31" s="21"/>
      <c r="H31" s="5"/>
      <c r="J31" s="158"/>
      <c r="K31" s="109"/>
    </row>
    <row r="32" spans="2:11" ht="68" x14ac:dyDescent="0.2">
      <c r="B32" s="193"/>
      <c r="C32" s="106">
        <v>1.5</v>
      </c>
      <c r="D32" s="4" t="s">
        <v>6</v>
      </c>
      <c r="E32" s="4" t="s">
        <v>177</v>
      </c>
      <c r="F32" s="69">
        <v>10</v>
      </c>
      <c r="G32" s="61">
        <f>F32/$F$40</f>
        <v>0.125</v>
      </c>
      <c r="H32" s="62"/>
      <c r="I32" s="83"/>
      <c r="J32" s="157"/>
      <c r="K32" s="20"/>
    </row>
    <row r="33" spans="2:11" x14ac:dyDescent="0.2">
      <c r="B33" s="193"/>
      <c r="C33" s="106"/>
      <c r="F33" s="66"/>
      <c r="G33" s="21"/>
      <c r="H33" s="5"/>
      <c r="J33" s="158"/>
      <c r="K33" s="109"/>
    </row>
    <row r="34" spans="2:11" ht="51" x14ac:dyDescent="0.2">
      <c r="B34" s="193"/>
      <c r="C34" s="106">
        <v>1.6</v>
      </c>
      <c r="D34" s="4" t="s">
        <v>55</v>
      </c>
      <c r="E34" s="4" t="s">
        <v>56</v>
      </c>
      <c r="F34" s="69">
        <v>10</v>
      </c>
      <c r="G34" s="61">
        <f>F34/$F$40</f>
        <v>0.125</v>
      </c>
      <c r="H34" s="62"/>
      <c r="I34" s="83"/>
      <c r="J34" s="157"/>
      <c r="K34" s="20"/>
    </row>
    <row r="35" spans="2:11" x14ac:dyDescent="0.2">
      <c r="B35" s="193"/>
      <c r="C35" s="106"/>
      <c r="F35" s="66"/>
      <c r="G35" s="21"/>
      <c r="H35" s="5"/>
      <c r="J35" s="158"/>
      <c r="K35" s="109"/>
    </row>
    <row r="36" spans="2:11" ht="17" x14ac:dyDescent="0.2">
      <c r="B36" s="193"/>
      <c r="C36" s="106">
        <v>1.7</v>
      </c>
      <c r="D36" s="4" t="s">
        <v>7</v>
      </c>
      <c r="E36" s="4" t="s">
        <v>205</v>
      </c>
      <c r="F36" s="69">
        <v>10</v>
      </c>
      <c r="G36" s="61">
        <f>F36/$F$40</f>
        <v>0.125</v>
      </c>
      <c r="H36" s="62"/>
      <c r="I36" s="83"/>
      <c r="J36" s="157"/>
      <c r="K36" s="20"/>
    </row>
    <row r="37" spans="2:11" x14ac:dyDescent="0.2">
      <c r="B37" s="193"/>
      <c r="C37" s="106"/>
      <c r="F37" s="66"/>
      <c r="G37" s="21"/>
      <c r="H37" s="5"/>
      <c r="J37" s="158"/>
      <c r="K37" s="109"/>
    </row>
    <row r="38" spans="2:11" ht="34" x14ac:dyDescent="0.2">
      <c r="B38" s="193"/>
      <c r="C38" s="106">
        <v>1.8</v>
      </c>
      <c r="D38" s="4" t="s">
        <v>8</v>
      </c>
      <c r="E38" s="4" t="s">
        <v>71</v>
      </c>
      <c r="F38" s="69">
        <v>10</v>
      </c>
      <c r="G38" s="61">
        <f>F38/$F$40</f>
        <v>0.125</v>
      </c>
      <c r="H38" s="62"/>
      <c r="I38" s="83"/>
      <c r="J38" s="157"/>
      <c r="K38" s="20"/>
    </row>
    <row r="39" spans="2:11" x14ac:dyDescent="0.2">
      <c r="B39" s="193"/>
      <c r="C39" s="106"/>
      <c r="F39" s="24"/>
      <c r="G39" s="24"/>
      <c r="H39" s="5"/>
      <c r="J39" s="158"/>
      <c r="K39" s="109"/>
    </row>
    <row r="40" spans="2:11" ht="17" x14ac:dyDescent="0.2">
      <c r="B40" s="193"/>
      <c r="C40" s="25"/>
      <c r="D40" s="26"/>
      <c r="E40" s="32" t="s">
        <v>143</v>
      </c>
      <c r="F40" s="97">
        <f>SUM(F24:F38)</f>
        <v>80</v>
      </c>
      <c r="G40" s="98">
        <f>SUM(G24:G38)</f>
        <v>1</v>
      </c>
      <c r="H40" s="156"/>
      <c r="I40" s="84"/>
      <c r="J40" s="159"/>
      <c r="K40" s="27"/>
    </row>
    <row r="41" spans="2:11" x14ac:dyDescent="0.2">
      <c r="B41" s="193"/>
      <c r="C41" s="28"/>
      <c r="D41" s="29"/>
      <c r="E41" s="29"/>
      <c r="F41" s="30"/>
      <c r="G41" s="30"/>
      <c r="H41" s="30"/>
      <c r="I41" s="85"/>
      <c r="J41" s="160"/>
      <c r="K41" s="31"/>
    </row>
    <row r="42" spans="2:11" ht="18" thickBot="1" x14ac:dyDescent="0.25">
      <c r="B42" s="193"/>
      <c r="C42" s="34"/>
      <c r="D42" s="35"/>
      <c r="E42" s="36" t="s">
        <v>150</v>
      </c>
      <c r="F42" s="37"/>
      <c r="G42" s="37"/>
      <c r="H42" s="141">
        <f>SUMPRODUCT(G24:G38,H24:H38)/SUMIF(G24:G38,"&lt;&gt;0",G24:G38)</f>
        <v>0</v>
      </c>
      <c r="I42" s="86"/>
      <c r="J42" s="161"/>
      <c r="K42" s="110"/>
    </row>
    <row r="43" spans="2:11" x14ac:dyDescent="0.2">
      <c r="B43" s="39"/>
      <c r="C43" s="106"/>
      <c r="E43" s="111"/>
      <c r="F43" s="112"/>
      <c r="G43" s="112"/>
      <c r="H43" s="112"/>
      <c r="J43" s="158"/>
      <c r="K43" s="109"/>
    </row>
    <row r="44" spans="2:11" ht="34" x14ac:dyDescent="0.2">
      <c r="B44" s="193" t="s">
        <v>146</v>
      </c>
      <c r="C44" s="106">
        <v>2.1</v>
      </c>
      <c r="D44" s="4" t="s">
        <v>18</v>
      </c>
      <c r="E44" s="4" t="s">
        <v>235</v>
      </c>
      <c r="F44" s="68">
        <v>10</v>
      </c>
      <c r="G44" s="61">
        <f>F44/$F$70</f>
        <v>7.6923076923076927E-2</v>
      </c>
      <c r="H44" s="62"/>
      <c r="I44" s="83"/>
      <c r="J44" s="157"/>
      <c r="K44" s="20"/>
    </row>
    <row r="45" spans="2:11" x14ac:dyDescent="0.2">
      <c r="B45" s="193"/>
      <c r="C45" s="106"/>
      <c r="F45" s="21"/>
      <c r="G45" s="21"/>
      <c r="H45" s="5"/>
      <c r="J45" s="158"/>
      <c r="K45" s="109"/>
    </row>
    <row r="46" spans="2:11" ht="51" x14ac:dyDescent="0.2">
      <c r="B46" s="193"/>
      <c r="C46" s="106">
        <v>2.2000000000000002</v>
      </c>
      <c r="D46" s="4" t="s">
        <v>11</v>
      </c>
      <c r="E46" s="4" t="s">
        <v>57</v>
      </c>
      <c r="F46" s="68">
        <v>10</v>
      </c>
      <c r="G46" s="61">
        <f>F46/$F$70</f>
        <v>7.6923076923076927E-2</v>
      </c>
      <c r="H46" s="62"/>
      <c r="I46" s="83"/>
      <c r="J46" s="157"/>
      <c r="K46" s="20"/>
    </row>
    <row r="47" spans="2:11" x14ac:dyDescent="0.2">
      <c r="B47" s="193"/>
      <c r="C47" s="106"/>
      <c r="F47" s="21"/>
      <c r="G47" s="21"/>
      <c r="H47" s="5"/>
      <c r="J47" s="158"/>
      <c r="K47" s="109"/>
    </row>
    <row r="48" spans="2:11" ht="34" x14ac:dyDescent="0.2">
      <c r="B48" s="193"/>
      <c r="C48" s="106">
        <v>2.2999999999999998</v>
      </c>
      <c r="D48" s="4" t="s">
        <v>12</v>
      </c>
      <c r="E48" s="4" t="s">
        <v>178</v>
      </c>
      <c r="F48" s="68">
        <v>10</v>
      </c>
      <c r="G48" s="61">
        <f>F48/$F$70</f>
        <v>7.6923076923076927E-2</v>
      </c>
      <c r="H48" s="62"/>
      <c r="I48" s="83"/>
      <c r="J48" s="157"/>
      <c r="K48" s="20"/>
    </row>
    <row r="49" spans="2:11" x14ac:dyDescent="0.2">
      <c r="B49" s="193"/>
      <c r="C49" s="106"/>
      <c r="F49" s="21"/>
      <c r="G49" s="21"/>
      <c r="H49" s="5"/>
      <c r="J49" s="158"/>
      <c r="K49" s="109"/>
    </row>
    <row r="50" spans="2:11" ht="51" x14ac:dyDescent="0.2">
      <c r="B50" s="193"/>
      <c r="C50" s="106">
        <v>2.4</v>
      </c>
      <c r="D50" s="4" t="s">
        <v>58</v>
      </c>
      <c r="E50" s="4" t="s">
        <v>72</v>
      </c>
      <c r="F50" s="68">
        <v>10</v>
      </c>
      <c r="G50" s="61">
        <f>F50/$F$70</f>
        <v>7.6923076923076927E-2</v>
      </c>
      <c r="H50" s="62"/>
      <c r="I50" s="83"/>
      <c r="J50" s="157"/>
      <c r="K50" s="20"/>
    </row>
    <row r="51" spans="2:11" x14ac:dyDescent="0.2">
      <c r="B51" s="193"/>
      <c r="C51" s="106"/>
      <c r="F51" s="21"/>
      <c r="G51" s="21"/>
      <c r="H51" s="5"/>
      <c r="J51" s="158"/>
      <c r="K51" s="109"/>
    </row>
    <row r="52" spans="2:11" ht="34" x14ac:dyDescent="0.2">
      <c r="B52" s="193"/>
      <c r="C52" s="106">
        <v>2.5</v>
      </c>
      <c r="D52" s="4" t="s">
        <v>13</v>
      </c>
      <c r="E52" s="4" t="s">
        <v>73</v>
      </c>
      <c r="F52" s="68">
        <v>10</v>
      </c>
      <c r="G52" s="61">
        <f>F52/$F$70</f>
        <v>7.6923076923076927E-2</v>
      </c>
      <c r="H52" s="62"/>
      <c r="I52" s="83"/>
      <c r="J52" s="157"/>
      <c r="K52" s="20"/>
    </row>
    <row r="53" spans="2:11" x14ac:dyDescent="0.2">
      <c r="B53" s="193"/>
      <c r="C53" s="106"/>
      <c r="F53" s="21"/>
      <c r="G53" s="21"/>
      <c r="H53" s="5"/>
      <c r="J53" s="158"/>
      <c r="K53" s="109"/>
    </row>
    <row r="54" spans="2:11" ht="51" x14ac:dyDescent="0.2">
      <c r="B54" s="193"/>
      <c r="C54" s="106">
        <v>2.6</v>
      </c>
      <c r="D54" s="4" t="s">
        <v>14</v>
      </c>
      <c r="E54" s="4" t="s">
        <v>207</v>
      </c>
      <c r="F54" s="68">
        <v>10</v>
      </c>
      <c r="G54" s="61">
        <f>F54/$F$70</f>
        <v>7.6923076923076927E-2</v>
      </c>
      <c r="H54" s="62"/>
      <c r="I54" s="83"/>
      <c r="J54" s="157"/>
      <c r="K54" s="20"/>
    </row>
    <row r="55" spans="2:11" x14ac:dyDescent="0.2">
      <c r="B55" s="193"/>
      <c r="C55" s="106"/>
      <c r="F55" s="21"/>
      <c r="G55" s="21"/>
      <c r="H55" s="5"/>
      <c r="J55" s="158"/>
      <c r="K55" s="109"/>
    </row>
    <row r="56" spans="2:11" ht="68" x14ac:dyDescent="0.2">
      <c r="B56" s="193"/>
      <c r="C56" s="106">
        <v>2.7</v>
      </c>
      <c r="D56" s="4" t="s">
        <v>15</v>
      </c>
      <c r="E56" s="4" t="s">
        <v>112</v>
      </c>
      <c r="F56" s="68">
        <v>10</v>
      </c>
      <c r="G56" s="61">
        <f>F56/$F$70</f>
        <v>7.6923076923076927E-2</v>
      </c>
      <c r="H56" s="62"/>
      <c r="I56" s="83"/>
      <c r="J56" s="157"/>
      <c r="K56" s="20"/>
    </row>
    <row r="57" spans="2:11" x14ac:dyDescent="0.2">
      <c r="B57" s="193"/>
      <c r="C57" s="106"/>
      <c r="F57" s="21"/>
      <c r="G57" s="21"/>
      <c r="H57" s="5"/>
      <c r="J57" s="158"/>
      <c r="K57" s="109"/>
    </row>
    <row r="58" spans="2:11" ht="51" x14ac:dyDescent="0.2">
      <c r="B58" s="193"/>
      <c r="C58" s="106">
        <v>2.8</v>
      </c>
      <c r="D58" s="4" t="s">
        <v>16</v>
      </c>
      <c r="E58" s="4" t="s">
        <v>59</v>
      </c>
      <c r="F58" s="68">
        <v>10</v>
      </c>
      <c r="G58" s="61">
        <f>F58/$F$70</f>
        <v>7.6923076923076927E-2</v>
      </c>
      <c r="H58" s="62"/>
      <c r="I58" s="83"/>
      <c r="J58" s="157"/>
      <c r="K58" s="20"/>
    </row>
    <row r="59" spans="2:11" x14ac:dyDescent="0.2">
      <c r="B59" s="193"/>
      <c r="C59" s="106"/>
      <c r="F59" s="21"/>
      <c r="G59" s="21"/>
      <c r="H59" s="5"/>
      <c r="J59" s="158"/>
      <c r="K59" s="109"/>
    </row>
    <row r="60" spans="2:11" ht="34" x14ac:dyDescent="0.2">
      <c r="B60" s="193"/>
      <c r="C60" s="106">
        <v>2.9</v>
      </c>
      <c r="D60" s="4" t="s">
        <v>17</v>
      </c>
      <c r="E60" s="4" t="s">
        <v>60</v>
      </c>
      <c r="F60" s="68">
        <v>10</v>
      </c>
      <c r="G60" s="61">
        <f>F60/$F$70</f>
        <v>7.6923076923076927E-2</v>
      </c>
      <c r="H60" s="62"/>
      <c r="I60" s="83"/>
      <c r="J60" s="157"/>
      <c r="K60" s="20"/>
    </row>
    <row r="61" spans="2:11" x14ac:dyDescent="0.2">
      <c r="B61" s="193"/>
      <c r="C61" s="106"/>
      <c r="F61" s="21"/>
      <c r="G61" s="21"/>
      <c r="H61" s="5"/>
      <c r="J61" s="158"/>
      <c r="K61" s="109"/>
    </row>
    <row r="62" spans="2:11" ht="51" x14ac:dyDescent="0.2">
      <c r="B62" s="193"/>
      <c r="C62" s="113">
        <v>2.1</v>
      </c>
      <c r="D62" s="4" t="s">
        <v>48</v>
      </c>
      <c r="E62" s="4" t="s">
        <v>134</v>
      </c>
      <c r="F62" s="68">
        <v>10</v>
      </c>
      <c r="G62" s="61">
        <f>F62/$F$70</f>
        <v>7.6923076923076927E-2</v>
      </c>
      <c r="H62" s="62"/>
      <c r="I62" s="83"/>
      <c r="J62" s="157"/>
      <c r="K62" s="20"/>
    </row>
    <row r="63" spans="2:11" x14ac:dyDescent="0.2">
      <c r="B63" s="193"/>
      <c r="C63" s="106"/>
      <c r="F63" s="21"/>
      <c r="G63" s="21"/>
      <c r="H63" s="5"/>
      <c r="J63" s="158"/>
      <c r="K63" s="109"/>
    </row>
    <row r="64" spans="2:11" ht="51" x14ac:dyDescent="0.2">
      <c r="B64" s="193"/>
      <c r="C64" s="106">
        <v>2.11</v>
      </c>
      <c r="D64" s="4" t="s">
        <v>22</v>
      </c>
      <c r="E64" s="4" t="s">
        <v>61</v>
      </c>
      <c r="F64" s="68">
        <v>10</v>
      </c>
      <c r="G64" s="61">
        <f>F64/$F$70</f>
        <v>7.6923076923076927E-2</v>
      </c>
      <c r="H64" s="62"/>
      <c r="I64" s="83"/>
      <c r="J64" s="157"/>
      <c r="K64" s="20"/>
    </row>
    <row r="65" spans="2:11" x14ac:dyDescent="0.2">
      <c r="B65" s="193"/>
      <c r="C65" s="106"/>
      <c r="F65" s="21"/>
      <c r="G65" s="21"/>
      <c r="H65" s="5"/>
      <c r="J65" s="158"/>
      <c r="K65" s="109"/>
    </row>
    <row r="66" spans="2:11" ht="34" x14ac:dyDescent="0.2">
      <c r="B66" s="193"/>
      <c r="C66" s="106">
        <v>2.12</v>
      </c>
      <c r="D66" s="4" t="s">
        <v>23</v>
      </c>
      <c r="E66" s="4" t="s">
        <v>113</v>
      </c>
      <c r="F66" s="68">
        <v>10</v>
      </c>
      <c r="G66" s="61">
        <f>F66/$F$70</f>
        <v>7.6923076923076927E-2</v>
      </c>
      <c r="H66" s="62"/>
      <c r="I66" s="83"/>
      <c r="J66" s="157"/>
      <c r="K66" s="20"/>
    </row>
    <row r="67" spans="2:11" x14ac:dyDescent="0.2">
      <c r="B67" s="193"/>
      <c r="C67" s="106"/>
      <c r="F67" s="21"/>
      <c r="G67" s="21"/>
      <c r="H67" s="5"/>
      <c r="J67" s="158"/>
      <c r="K67" s="109"/>
    </row>
    <row r="68" spans="2:11" ht="34" x14ac:dyDescent="0.2">
      <c r="B68" s="193"/>
      <c r="C68" s="106">
        <v>2.13</v>
      </c>
      <c r="D68" s="4" t="s">
        <v>24</v>
      </c>
      <c r="E68" s="4" t="s">
        <v>179</v>
      </c>
      <c r="F68" s="68">
        <v>10</v>
      </c>
      <c r="G68" s="61">
        <f>F68/$F$70</f>
        <v>7.6923076923076927E-2</v>
      </c>
      <c r="H68" s="62"/>
      <c r="I68" s="83"/>
      <c r="J68" s="157"/>
      <c r="K68" s="20"/>
    </row>
    <row r="69" spans="2:11" x14ac:dyDescent="0.2">
      <c r="B69" s="193"/>
      <c r="C69" s="106"/>
      <c r="H69" s="5"/>
      <c r="J69" s="158"/>
      <c r="K69" s="109"/>
    </row>
    <row r="70" spans="2:11" ht="17" x14ac:dyDescent="0.2">
      <c r="B70" s="193"/>
      <c r="C70" s="25"/>
      <c r="D70" s="26"/>
      <c r="E70" s="32" t="s">
        <v>143</v>
      </c>
      <c r="F70" s="99">
        <f>SUM(F44:F68)</f>
        <v>130</v>
      </c>
      <c r="G70" s="98">
        <f>SUM(G44:G68)</f>
        <v>0.99999999999999978</v>
      </c>
      <c r="H70" s="156"/>
      <c r="I70" s="84"/>
      <c r="J70" s="159"/>
      <c r="K70" s="27"/>
    </row>
    <row r="71" spans="2:11" x14ac:dyDescent="0.2">
      <c r="B71" s="193"/>
      <c r="C71" s="28"/>
      <c r="D71" s="29"/>
      <c r="E71" s="29"/>
      <c r="F71" s="30"/>
      <c r="G71" s="30"/>
      <c r="H71" s="30"/>
      <c r="I71" s="85"/>
      <c r="J71" s="160"/>
      <c r="K71" s="31"/>
    </row>
    <row r="72" spans="2:11" ht="18" thickBot="1" x14ac:dyDescent="0.25">
      <c r="B72" s="193"/>
      <c r="C72" s="34"/>
      <c r="D72" s="35"/>
      <c r="E72" s="36" t="s">
        <v>151</v>
      </c>
      <c r="F72" s="37"/>
      <c r="G72" s="37"/>
      <c r="H72" s="141">
        <f>SUMPRODUCT(G44:G68,H44:H68)/SUMIF(G44:G68,"&lt;&gt;0",G44:G68)</f>
        <v>0</v>
      </c>
      <c r="I72" s="86"/>
      <c r="J72" s="161"/>
      <c r="K72" s="110"/>
    </row>
    <row r="73" spans="2:11" x14ac:dyDescent="0.2">
      <c r="B73" s="40"/>
      <c r="C73" s="106"/>
      <c r="H73" s="5"/>
      <c r="J73" s="158"/>
      <c r="K73" s="109"/>
    </row>
    <row r="74" spans="2:11" ht="51" x14ac:dyDescent="0.2">
      <c r="B74" s="191" t="s">
        <v>147</v>
      </c>
      <c r="C74" s="106">
        <v>4.0999999999999996</v>
      </c>
      <c r="D74" s="4" t="s">
        <v>34</v>
      </c>
      <c r="E74" s="4" t="s">
        <v>208</v>
      </c>
      <c r="F74" s="68">
        <v>10</v>
      </c>
      <c r="G74" s="61">
        <f>IF(F80=0,0,F74/$F$80)</f>
        <v>0.33333333333333331</v>
      </c>
      <c r="H74" s="62"/>
      <c r="I74" s="83"/>
      <c r="J74" s="157"/>
      <c r="K74" s="20"/>
    </row>
    <row r="75" spans="2:11" x14ac:dyDescent="0.2">
      <c r="B75" s="191"/>
      <c r="C75" s="106"/>
      <c r="F75" s="21"/>
      <c r="G75" s="21"/>
      <c r="H75" s="5"/>
      <c r="J75" s="158"/>
      <c r="K75" s="109"/>
    </row>
    <row r="76" spans="2:11" ht="17" x14ac:dyDescent="0.2">
      <c r="B76" s="191"/>
      <c r="C76" s="106">
        <v>4.2</v>
      </c>
      <c r="D76" s="4" t="s">
        <v>35</v>
      </c>
      <c r="E76" s="4" t="s">
        <v>209</v>
      </c>
      <c r="F76" s="68">
        <v>10</v>
      </c>
      <c r="G76" s="61">
        <f>IF(F80=0,0,F76/$F$80)</f>
        <v>0.33333333333333331</v>
      </c>
      <c r="H76" s="62"/>
      <c r="I76" s="83"/>
      <c r="J76" s="157"/>
      <c r="K76" s="20"/>
    </row>
    <row r="77" spans="2:11" x14ac:dyDescent="0.2">
      <c r="B77" s="191"/>
      <c r="C77" s="106"/>
      <c r="F77" s="21"/>
      <c r="G77" s="21"/>
      <c r="H77" s="5"/>
      <c r="J77" s="158"/>
      <c r="K77" s="109"/>
    </row>
    <row r="78" spans="2:11" ht="34" x14ac:dyDescent="0.2">
      <c r="B78" s="191"/>
      <c r="C78" s="106">
        <v>4.3</v>
      </c>
      <c r="D78" s="4" t="s">
        <v>136</v>
      </c>
      <c r="E78" s="4" t="s">
        <v>162</v>
      </c>
      <c r="F78" s="68">
        <v>10</v>
      </c>
      <c r="G78" s="61">
        <f>IF(F80=0,0,F78/$F$80)</f>
        <v>0.33333333333333331</v>
      </c>
      <c r="H78" s="62"/>
      <c r="I78" s="83"/>
      <c r="J78" s="157"/>
      <c r="K78" s="20"/>
    </row>
    <row r="79" spans="2:11" x14ac:dyDescent="0.2">
      <c r="B79" s="191"/>
      <c r="C79" s="106"/>
      <c r="H79" s="5"/>
      <c r="J79" s="158"/>
      <c r="K79" s="109"/>
    </row>
    <row r="80" spans="2:11" ht="17" x14ac:dyDescent="0.2">
      <c r="B80" s="191"/>
      <c r="C80" s="25"/>
      <c r="D80" s="26"/>
      <c r="E80" s="32" t="s">
        <v>143</v>
      </c>
      <c r="F80" s="99">
        <f>SUM(F74:F78)</f>
        <v>30</v>
      </c>
      <c r="G80" s="98">
        <f>SUM(G74:G78)</f>
        <v>1</v>
      </c>
      <c r="H80" s="156"/>
      <c r="I80" s="84"/>
      <c r="J80" s="159"/>
      <c r="K80" s="27"/>
    </row>
    <row r="81" spans="2:11" x14ac:dyDescent="0.2">
      <c r="B81" s="191"/>
      <c r="C81" s="106"/>
      <c r="H81" s="5"/>
      <c r="J81" s="158"/>
      <c r="K81" s="31"/>
    </row>
    <row r="82" spans="2:11" ht="18" thickBot="1" x14ac:dyDescent="0.25">
      <c r="B82" s="191"/>
      <c r="C82" s="90"/>
      <c r="D82" s="91"/>
      <c r="E82" s="136" t="s">
        <v>152</v>
      </c>
      <c r="F82" s="93"/>
      <c r="G82" s="93"/>
      <c r="H82" s="142">
        <f>IF(F80=0,0,SUMPRODUCT(G74:G78,H74:H78)/SUMIF(G74:G78,"&lt;&gt;0",G74:G78))</f>
        <v>0</v>
      </c>
      <c r="I82" s="94"/>
      <c r="J82" s="162"/>
      <c r="K82" s="110"/>
    </row>
    <row r="83" spans="2:11" x14ac:dyDescent="0.2">
      <c r="B83" s="40"/>
      <c r="C83" s="106"/>
      <c r="H83" s="5"/>
      <c r="J83" s="158"/>
      <c r="K83" s="109"/>
    </row>
    <row r="84" spans="2:11" ht="17" customHeight="1" x14ac:dyDescent="0.2">
      <c r="B84" s="193" t="s">
        <v>149</v>
      </c>
      <c r="C84" s="106">
        <v>5.0999999999999996</v>
      </c>
      <c r="D84" s="4" t="s">
        <v>68</v>
      </c>
      <c r="E84" s="4" t="s">
        <v>69</v>
      </c>
      <c r="F84" s="68">
        <v>10</v>
      </c>
      <c r="G84" s="61">
        <f>F84/$F$120</f>
        <v>5.5555555555555552E-2</v>
      </c>
      <c r="H84" s="62"/>
      <c r="I84" s="83"/>
      <c r="J84" s="157"/>
      <c r="K84" s="20"/>
    </row>
    <row r="85" spans="2:11" x14ac:dyDescent="0.2">
      <c r="B85" s="193"/>
      <c r="C85" s="106"/>
      <c r="F85" s="21"/>
      <c r="G85" s="21"/>
      <c r="H85" s="5"/>
      <c r="J85" s="158"/>
      <c r="K85" s="109"/>
    </row>
    <row r="86" spans="2:11" ht="51" x14ac:dyDescent="0.2">
      <c r="B86" s="193"/>
      <c r="C86" s="106">
        <v>5.2</v>
      </c>
      <c r="D86" s="4" t="s">
        <v>39</v>
      </c>
      <c r="E86" s="4" t="s">
        <v>210</v>
      </c>
      <c r="F86" s="68">
        <v>10</v>
      </c>
      <c r="G86" s="61">
        <f>F86/$F$120</f>
        <v>5.5555555555555552E-2</v>
      </c>
      <c r="H86" s="62"/>
      <c r="I86" s="83"/>
      <c r="J86" s="157"/>
      <c r="K86" s="20"/>
    </row>
    <row r="87" spans="2:11" x14ac:dyDescent="0.2">
      <c r="B87" s="193"/>
      <c r="C87" s="106"/>
      <c r="F87" s="21"/>
      <c r="G87" s="21"/>
      <c r="H87" s="5"/>
      <c r="J87" s="158"/>
      <c r="K87" s="109"/>
    </row>
    <row r="88" spans="2:11" ht="34" x14ac:dyDescent="0.2">
      <c r="B88" s="193"/>
      <c r="C88" s="106">
        <v>5.3</v>
      </c>
      <c r="D88" s="4" t="s">
        <v>40</v>
      </c>
      <c r="E88" s="4" t="s">
        <v>114</v>
      </c>
      <c r="F88" s="68">
        <v>10</v>
      </c>
      <c r="G88" s="61">
        <f>F88/$F$120</f>
        <v>5.5555555555555552E-2</v>
      </c>
      <c r="H88" s="62"/>
      <c r="I88" s="83"/>
      <c r="J88" s="157"/>
      <c r="K88" s="20"/>
    </row>
    <row r="89" spans="2:11" x14ac:dyDescent="0.2">
      <c r="B89" s="193"/>
      <c r="C89" s="106"/>
      <c r="F89" s="21"/>
      <c r="G89" s="21"/>
      <c r="H89" s="5"/>
      <c r="J89" s="158"/>
      <c r="K89" s="109"/>
    </row>
    <row r="90" spans="2:11" ht="34" x14ac:dyDescent="0.2">
      <c r="B90" s="193"/>
      <c r="C90" s="106">
        <v>5.4</v>
      </c>
      <c r="D90" s="4" t="s">
        <v>41</v>
      </c>
      <c r="E90" s="4" t="s">
        <v>115</v>
      </c>
      <c r="F90" s="68">
        <v>10</v>
      </c>
      <c r="G90" s="61">
        <f>F90/$F$120</f>
        <v>5.5555555555555552E-2</v>
      </c>
      <c r="H90" s="62"/>
      <c r="I90" s="83"/>
      <c r="J90" s="157"/>
      <c r="K90" s="20"/>
    </row>
    <row r="91" spans="2:11" x14ac:dyDescent="0.2">
      <c r="B91" s="193"/>
      <c r="C91" s="106"/>
      <c r="F91" s="21"/>
      <c r="G91" s="21"/>
      <c r="H91" s="5"/>
      <c r="J91" s="158"/>
      <c r="K91" s="109"/>
    </row>
    <row r="92" spans="2:11" ht="17" x14ac:dyDescent="0.2">
      <c r="B92" s="193"/>
      <c r="C92" s="106">
        <v>5.5</v>
      </c>
      <c r="D92" s="4" t="s">
        <v>42</v>
      </c>
      <c r="E92" s="4" t="s">
        <v>116</v>
      </c>
      <c r="F92" s="68">
        <v>10</v>
      </c>
      <c r="G92" s="61">
        <f>F92/$F$120</f>
        <v>5.5555555555555552E-2</v>
      </c>
      <c r="H92" s="62"/>
      <c r="I92" s="83"/>
      <c r="J92" s="157"/>
      <c r="K92" s="20"/>
    </row>
    <row r="93" spans="2:11" x14ac:dyDescent="0.2">
      <c r="B93" s="193"/>
      <c r="C93" s="106"/>
      <c r="F93" s="21"/>
      <c r="G93" s="21"/>
      <c r="H93" s="5"/>
      <c r="J93" s="158"/>
      <c r="K93" s="109"/>
    </row>
    <row r="94" spans="2:11" ht="34" x14ac:dyDescent="0.2">
      <c r="B94" s="193"/>
      <c r="C94" s="106">
        <v>5.6</v>
      </c>
      <c r="D94" s="4" t="s">
        <v>43</v>
      </c>
      <c r="E94" s="4" t="s">
        <v>117</v>
      </c>
      <c r="F94" s="68">
        <v>10</v>
      </c>
      <c r="G94" s="61">
        <f>F94/$F$120</f>
        <v>5.5555555555555552E-2</v>
      </c>
      <c r="H94" s="62"/>
      <c r="I94" s="83"/>
      <c r="J94" s="157"/>
      <c r="K94" s="20"/>
    </row>
    <row r="95" spans="2:11" x14ac:dyDescent="0.2">
      <c r="B95" s="193"/>
      <c r="C95" s="106"/>
      <c r="F95" s="21"/>
      <c r="G95" s="21"/>
      <c r="H95" s="5"/>
      <c r="J95" s="158"/>
      <c r="K95" s="109"/>
    </row>
    <row r="96" spans="2:11" ht="17" x14ac:dyDescent="0.2">
      <c r="B96" s="193"/>
      <c r="C96" s="106">
        <v>5.7</v>
      </c>
      <c r="D96" s="4" t="s">
        <v>44</v>
      </c>
      <c r="E96" s="4" t="s">
        <v>118</v>
      </c>
      <c r="F96" s="68">
        <v>10</v>
      </c>
      <c r="G96" s="61">
        <f>F96/$F$120</f>
        <v>5.5555555555555552E-2</v>
      </c>
      <c r="H96" s="62"/>
      <c r="I96" s="83"/>
      <c r="J96" s="157"/>
      <c r="K96" s="20"/>
    </row>
    <row r="97" spans="2:11" x14ac:dyDescent="0.2">
      <c r="B97" s="193"/>
      <c r="C97" s="106"/>
      <c r="F97" s="21"/>
      <c r="G97" s="21"/>
      <c r="H97" s="5"/>
      <c r="J97" s="158"/>
      <c r="K97" s="109"/>
    </row>
    <row r="98" spans="2:11" ht="17" x14ac:dyDescent="0.2">
      <c r="B98" s="193"/>
      <c r="C98" s="106">
        <v>5.8</v>
      </c>
      <c r="D98" s="4" t="s">
        <v>45</v>
      </c>
      <c r="E98" s="4" t="s">
        <v>119</v>
      </c>
      <c r="F98" s="68">
        <v>10</v>
      </c>
      <c r="G98" s="61">
        <f>F98/$F$120</f>
        <v>5.5555555555555552E-2</v>
      </c>
      <c r="H98" s="62"/>
      <c r="I98" s="83"/>
      <c r="J98" s="157"/>
      <c r="K98" s="20"/>
    </row>
    <row r="99" spans="2:11" x14ac:dyDescent="0.2">
      <c r="B99" s="193"/>
      <c r="C99" s="106"/>
      <c r="F99" s="21"/>
      <c r="G99" s="21"/>
      <c r="H99" s="5"/>
      <c r="J99" s="158"/>
      <c r="K99" s="109"/>
    </row>
    <row r="100" spans="2:11" ht="17" x14ac:dyDescent="0.2">
      <c r="B100" s="193"/>
      <c r="C100" s="106">
        <v>5.9</v>
      </c>
      <c r="D100" s="4" t="s">
        <v>46</v>
      </c>
      <c r="E100" s="4" t="s">
        <v>211</v>
      </c>
      <c r="F100" s="68">
        <v>10</v>
      </c>
      <c r="G100" s="61">
        <f>F100/$F$120</f>
        <v>5.5555555555555552E-2</v>
      </c>
      <c r="H100" s="62"/>
      <c r="I100" s="83"/>
      <c r="J100" s="157"/>
      <c r="K100" s="20"/>
    </row>
    <row r="101" spans="2:11" x14ac:dyDescent="0.2">
      <c r="B101" s="193"/>
      <c r="C101" s="106"/>
      <c r="F101" s="21"/>
      <c r="G101" s="21"/>
      <c r="H101" s="5"/>
      <c r="J101" s="158"/>
      <c r="K101" s="109"/>
    </row>
    <row r="102" spans="2:11" ht="34" x14ac:dyDescent="0.2">
      <c r="B102" s="193"/>
      <c r="C102" s="113">
        <v>5.0999999999999996</v>
      </c>
      <c r="D102" s="4" t="s">
        <v>47</v>
      </c>
      <c r="E102" s="4" t="s">
        <v>120</v>
      </c>
      <c r="F102" s="68">
        <v>10</v>
      </c>
      <c r="G102" s="61">
        <f>F102/$F$120</f>
        <v>5.5555555555555552E-2</v>
      </c>
      <c r="H102" s="62"/>
      <c r="I102" s="83"/>
      <c r="J102" s="157"/>
      <c r="K102" s="20"/>
    </row>
    <row r="103" spans="2:11" x14ac:dyDescent="0.2">
      <c r="B103" s="193"/>
      <c r="C103" s="106"/>
      <c r="F103" s="21"/>
      <c r="G103" s="21"/>
      <c r="H103" s="5"/>
      <c r="J103" s="158"/>
      <c r="K103" s="109"/>
    </row>
    <row r="104" spans="2:11" ht="68" x14ac:dyDescent="0.2">
      <c r="B104" s="193"/>
      <c r="C104" s="106">
        <v>5.1100000000000003</v>
      </c>
      <c r="D104" s="4" t="s">
        <v>49</v>
      </c>
      <c r="E104" s="4" t="s">
        <v>233</v>
      </c>
      <c r="F104" s="68">
        <v>10</v>
      </c>
      <c r="G104" s="61">
        <f>F104/$F$120</f>
        <v>5.5555555555555552E-2</v>
      </c>
      <c r="H104" s="62"/>
      <c r="I104" s="83"/>
      <c r="J104" s="157"/>
      <c r="K104" s="20"/>
    </row>
    <row r="105" spans="2:11" x14ac:dyDescent="0.2">
      <c r="B105" s="193"/>
      <c r="C105" s="106"/>
      <c r="F105" s="24"/>
      <c r="G105" s="24"/>
      <c r="H105" s="5"/>
      <c r="J105" s="158"/>
      <c r="K105" s="109"/>
    </row>
    <row r="106" spans="2:11" ht="17" x14ac:dyDescent="0.2">
      <c r="B106" s="193"/>
      <c r="C106" s="106">
        <v>5.12</v>
      </c>
      <c r="D106" s="4" t="s">
        <v>53</v>
      </c>
      <c r="E106" s="4" t="s">
        <v>121</v>
      </c>
      <c r="F106" s="68">
        <v>10</v>
      </c>
      <c r="G106" s="61">
        <f>F106/$F$120</f>
        <v>5.5555555555555552E-2</v>
      </c>
      <c r="H106" s="62"/>
      <c r="I106" s="83"/>
      <c r="J106" s="157"/>
      <c r="K106" s="20"/>
    </row>
    <row r="107" spans="2:11" x14ac:dyDescent="0.2">
      <c r="B107" s="193"/>
      <c r="C107" s="106"/>
      <c r="F107" s="21"/>
      <c r="G107" s="21"/>
      <c r="H107" s="5"/>
      <c r="J107" s="158"/>
      <c r="K107" s="109"/>
    </row>
    <row r="108" spans="2:11" ht="34" x14ac:dyDescent="0.2">
      <c r="B108" s="193"/>
      <c r="C108" s="106">
        <v>5.13</v>
      </c>
      <c r="D108" s="4" t="s">
        <v>50</v>
      </c>
      <c r="E108" s="4" t="s">
        <v>122</v>
      </c>
      <c r="F108" s="68">
        <v>10</v>
      </c>
      <c r="G108" s="61">
        <f>F108/$F$120</f>
        <v>5.5555555555555552E-2</v>
      </c>
      <c r="H108" s="62"/>
      <c r="I108" s="83"/>
      <c r="J108" s="157"/>
      <c r="K108" s="20"/>
    </row>
    <row r="109" spans="2:11" x14ac:dyDescent="0.2">
      <c r="B109" s="193"/>
      <c r="C109" s="106"/>
      <c r="F109" s="21"/>
      <c r="G109" s="21"/>
      <c r="H109" s="5"/>
      <c r="J109" s="158"/>
      <c r="K109" s="109"/>
    </row>
    <row r="110" spans="2:11" ht="34" x14ac:dyDescent="0.2">
      <c r="B110" s="193"/>
      <c r="C110" s="106">
        <v>5.14</v>
      </c>
      <c r="D110" s="4" t="s">
        <v>51</v>
      </c>
      <c r="E110" s="4" t="s">
        <v>123</v>
      </c>
      <c r="F110" s="68">
        <v>10</v>
      </c>
      <c r="G110" s="61">
        <f>F110/$F$120</f>
        <v>5.5555555555555552E-2</v>
      </c>
      <c r="H110" s="62"/>
      <c r="I110" s="83"/>
      <c r="J110" s="157"/>
      <c r="K110" s="20"/>
    </row>
    <row r="111" spans="2:11" x14ac:dyDescent="0.2">
      <c r="B111" s="193"/>
      <c r="C111" s="106"/>
      <c r="F111" s="21"/>
      <c r="G111" s="21"/>
      <c r="H111" s="5"/>
      <c r="J111" s="158"/>
      <c r="K111" s="109"/>
    </row>
    <row r="112" spans="2:11" ht="34" x14ac:dyDescent="0.2">
      <c r="B112" s="193"/>
      <c r="C112" s="106">
        <v>5.15</v>
      </c>
      <c r="D112" s="4" t="s">
        <v>19</v>
      </c>
      <c r="E112" s="4" t="s">
        <v>232</v>
      </c>
      <c r="F112" s="68">
        <v>10</v>
      </c>
      <c r="G112" s="61">
        <f>F112/$F$120</f>
        <v>5.5555555555555552E-2</v>
      </c>
      <c r="H112" s="62"/>
      <c r="I112" s="83"/>
      <c r="J112" s="157"/>
      <c r="K112" s="20"/>
    </row>
    <row r="113" spans="2:11" x14ac:dyDescent="0.2">
      <c r="B113" s="193"/>
      <c r="C113" s="106"/>
      <c r="F113" s="21"/>
      <c r="G113" s="21"/>
      <c r="H113" s="5"/>
      <c r="J113" s="158"/>
      <c r="K113" s="109"/>
    </row>
    <row r="114" spans="2:11" ht="34" x14ac:dyDescent="0.2">
      <c r="B114" s="193"/>
      <c r="C114" s="106">
        <v>5.16</v>
      </c>
      <c r="D114" s="4" t="s">
        <v>52</v>
      </c>
      <c r="E114" s="4" t="s">
        <v>186</v>
      </c>
      <c r="F114" s="68">
        <v>10</v>
      </c>
      <c r="G114" s="61">
        <f>F114/$F$120</f>
        <v>5.5555555555555552E-2</v>
      </c>
      <c r="H114" s="62"/>
      <c r="I114" s="83"/>
      <c r="J114" s="157"/>
      <c r="K114" s="20"/>
    </row>
    <row r="115" spans="2:11" x14ac:dyDescent="0.2">
      <c r="B115" s="193"/>
      <c r="C115" s="106"/>
      <c r="F115" s="21"/>
      <c r="G115" s="21"/>
      <c r="H115" s="5"/>
      <c r="J115" s="158"/>
      <c r="K115" s="109"/>
    </row>
    <row r="116" spans="2:11" ht="51" x14ac:dyDescent="0.2">
      <c r="B116" s="193"/>
      <c r="C116" s="106">
        <v>5.17</v>
      </c>
      <c r="D116" s="4" t="s">
        <v>70</v>
      </c>
      <c r="E116" s="4" t="s">
        <v>212</v>
      </c>
      <c r="F116" s="68">
        <v>10</v>
      </c>
      <c r="G116" s="61">
        <f>F116/$F$120</f>
        <v>5.5555555555555552E-2</v>
      </c>
      <c r="H116" s="62"/>
      <c r="I116" s="83"/>
      <c r="J116" s="157"/>
      <c r="K116" s="20"/>
    </row>
    <row r="117" spans="2:11" x14ac:dyDescent="0.2">
      <c r="B117" s="193"/>
      <c r="C117" s="106"/>
      <c r="F117" s="21"/>
      <c r="G117" s="21"/>
      <c r="H117" s="5"/>
      <c r="J117" s="158"/>
      <c r="K117" s="109"/>
    </row>
    <row r="118" spans="2:11" ht="51" x14ac:dyDescent="0.2">
      <c r="B118" s="193"/>
      <c r="C118" s="106">
        <v>5.18</v>
      </c>
      <c r="D118" s="4" t="s">
        <v>20</v>
      </c>
      <c r="E118" s="4" t="s">
        <v>21</v>
      </c>
      <c r="F118" s="68">
        <v>10</v>
      </c>
      <c r="G118" s="61">
        <f>F118/$F$120</f>
        <v>5.5555555555555552E-2</v>
      </c>
      <c r="H118" s="62"/>
      <c r="I118" s="83"/>
      <c r="J118" s="157"/>
      <c r="K118" s="20"/>
    </row>
    <row r="119" spans="2:11" x14ac:dyDescent="0.2">
      <c r="B119" s="193"/>
      <c r="C119" s="106"/>
      <c r="F119" s="24"/>
      <c r="G119" s="24"/>
      <c r="H119" s="5"/>
      <c r="J119" s="158"/>
      <c r="K119" s="109"/>
    </row>
    <row r="120" spans="2:11" ht="17" x14ac:dyDescent="0.2">
      <c r="B120" s="193"/>
      <c r="C120" s="25"/>
      <c r="D120" s="26"/>
      <c r="E120" s="32" t="s">
        <v>143</v>
      </c>
      <c r="F120" s="99">
        <f>SUM(F84:F118)</f>
        <v>180</v>
      </c>
      <c r="G120" s="98">
        <f>SUM(G84:G118)</f>
        <v>1.0000000000000002</v>
      </c>
      <c r="H120" s="156"/>
      <c r="I120" s="84"/>
      <c r="J120" s="159"/>
      <c r="K120" s="27"/>
    </row>
    <row r="121" spans="2:11" x14ac:dyDescent="0.2">
      <c r="B121" s="193"/>
      <c r="C121" s="106"/>
      <c r="H121" s="5"/>
      <c r="J121" s="158"/>
      <c r="K121" s="31"/>
    </row>
    <row r="122" spans="2:11" ht="18" thickBot="1" x14ac:dyDescent="0.25">
      <c r="B122" s="193"/>
      <c r="C122" s="90"/>
      <c r="D122" s="91"/>
      <c r="E122" s="136" t="s">
        <v>154</v>
      </c>
      <c r="F122" s="93"/>
      <c r="G122" s="93"/>
      <c r="H122" s="142">
        <f>SUMPRODUCT(G84:G118,H84:H118)/SUMIF(G84:G118,"&lt;&gt;0",G84:G118)</f>
        <v>0</v>
      </c>
      <c r="I122" s="94"/>
      <c r="J122" s="162"/>
      <c r="K122" s="110"/>
    </row>
    <row r="123" spans="2:11" x14ac:dyDescent="0.2">
      <c r="B123" s="187"/>
      <c r="H123" s="5"/>
    </row>
    <row r="124" spans="2:11" ht="34" customHeight="1" x14ac:dyDescent="0.2">
      <c r="B124" s="191" t="s">
        <v>148</v>
      </c>
      <c r="C124" s="106">
        <v>6.1</v>
      </c>
      <c r="D124" s="4" t="s">
        <v>37</v>
      </c>
      <c r="E124" s="4" t="s">
        <v>76</v>
      </c>
      <c r="F124" s="68">
        <v>10</v>
      </c>
      <c r="G124" s="61">
        <f>IF(F128=0,0,F124/$F$128)</f>
        <v>0.5</v>
      </c>
      <c r="H124" s="62"/>
      <c r="I124" s="83"/>
      <c r="J124" s="157"/>
      <c r="K124" s="20"/>
    </row>
    <row r="125" spans="2:11" x14ac:dyDescent="0.2">
      <c r="B125" s="193"/>
      <c r="C125" s="106"/>
      <c r="F125" s="21"/>
      <c r="G125" s="21"/>
      <c r="H125" s="5"/>
      <c r="J125" s="158"/>
      <c r="K125" s="109"/>
    </row>
    <row r="126" spans="2:11" ht="34" x14ac:dyDescent="0.2">
      <c r="B126" s="193"/>
      <c r="C126" s="106">
        <v>6.2</v>
      </c>
      <c r="D126" s="4" t="s">
        <v>38</v>
      </c>
      <c r="E126" s="4" t="s">
        <v>67</v>
      </c>
      <c r="F126" s="68">
        <v>10</v>
      </c>
      <c r="G126" s="61">
        <f>IF(F128=0,0,F126/$F$128)</f>
        <v>0.5</v>
      </c>
      <c r="H126" s="62"/>
      <c r="I126" s="83"/>
      <c r="J126" s="157"/>
      <c r="K126" s="20"/>
    </row>
    <row r="127" spans="2:11" x14ac:dyDescent="0.2">
      <c r="B127" s="193"/>
      <c r="C127" s="106"/>
      <c r="F127" s="24"/>
      <c r="G127" s="24"/>
      <c r="H127" s="5"/>
      <c r="J127" s="158"/>
      <c r="K127" s="109"/>
    </row>
    <row r="128" spans="2:11" ht="17" x14ac:dyDescent="0.2">
      <c r="B128" s="193"/>
      <c r="C128" s="25"/>
      <c r="D128" s="26"/>
      <c r="E128" s="32" t="s">
        <v>143</v>
      </c>
      <c r="F128" s="99">
        <f>SUM(F124:F126)</f>
        <v>20</v>
      </c>
      <c r="G128" s="98">
        <f>SUM(G124:G126)</f>
        <v>1</v>
      </c>
      <c r="H128" s="156"/>
      <c r="I128" s="84"/>
      <c r="J128" s="159"/>
      <c r="K128" s="27"/>
    </row>
    <row r="129" spans="2:11" x14ac:dyDescent="0.2">
      <c r="B129" s="193"/>
      <c r="C129" s="106"/>
      <c r="H129" s="5"/>
      <c r="J129" s="158"/>
      <c r="K129" s="31"/>
    </row>
    <row r="130" spans="2:11" ht="18" thickBot="1" x14ac:dyDescent="0.25">
      <c r="B130" s="193"/>
      <c r="C130" s="90"/>
      <c r="D130" s="91"/>
      <c r="E130" s="92" t="s">
        <v>153</v>
      </c>
      <c r="F130" s="93"/>
      <c r="G130" s="93"/>
      <c r="H130" s="142">
        <f>IF(F128=0,0,SUMPRODUCT(G124:G126,H124:H126)/SUMIF(G124:G126,"&lt;&gt;0",G124:G126))</f>
        <v>0</v>
      </c>
      <c r="I130" s="94"/>
      <c r="J130" s="162"/>
      <c r="K130" s="110"/>
    </row>
    <row r="131" spans="2:11" x14ac:dyDescent="0.2">
      <c r="H131" s="5"/>
    </row>
    <row r="132" spans="2:11" x14ac:dyDescent="0.2">
      <c r="H132" s="5"/>
    </row>
    <row r="133" spans="2:11" x14ac:dyDescent="0.2">
      <c r="H133" s="5"/>
    </row>
    <row r="134" spans="2:11" x14ac:dyDescent="0.2">
      <c r="H134" s="5"/>
    </row>
    <row r="135" spans="2:11" x14ac:dyDescent="0.2">
      <c r="H135" s="5"/>
    </row>
    <row r="136" spans="2:11" x14ac:dyDescent="0.2">
      <c r="H136" s="5"/>
    </row>
    <row r="137" spans="2:11" x14ac:dyDescent="0.2">
      <c r="H137" s="5"/>
    </row>
    <row r="138" spans="2:11" x14ac:dyDescent="0.2">
      <c r="H138" s="5"/>
    </row>
    <row r="139" spans="2:11" x14ac:dyDescent="0.2">
      <c r="H139" s="5"/>
    </row>
    <row r="140" spans="2:11" x14ac:dyDescent="0.2">
      <c r="H140" s="5"/>
    </row>
    <row r="141" spans="2:11" x14ac:dyDescent="0.2">
      <c r="H141" s="5"/>
    </row>
    <row r="142" spans="2:11" x14ac:dyDescent="0.2">
      <c r="H142" s="5"/>
    </row>
    <row r="143" spans="2:11" x14ac:dyDescent="0.2">
      <c r="H143" s="5"/>
    </row>
    <row r="144" spans="2:11" x14ac:dyDescent="0.2">
      <c r="H144" s="5"/>
    </row>
    <row r="145" spans="8:8" x14ac:dyDescent="0.2">
      <c r="H145" s="5"/>
    </row>
    <row r="146" spans="8:8" x14ac:dyDescent="0.2">
      <c r="H146" s="5"/>
    </row>
    <row r="147" spans="8:8" x14ac:dyDescent="0.2">
      <c r="H147" s="5"/>
    </row>
    <row r="148" spans="8:8" x14ac:dyDescent="0.2">
      <c r="H148" s="5"/>
    </row>
    <row r="149" spans="8:8" x14ac:dyDescent="0.2">
      <c r="H149" s="5"/>
    </row>
    <row r="150" spans="8:8" x14ac:dyDescent="0.2">
      <c r="H150" s="5"/>
    </row>
    <row r="151" spans="8:8" x14ac:dyDescent="0.2">
      <c r="H151" s="5"/>
    </row>
    <row r="152" spans="8:8" x14ac:dyDescent="0.2">
      <c r="H152" s="5"/>
    </row>
    <row r="153" spans="8:8" x14ac:dyDescent="0.2">
      <c r="H153" s="5"/>
    </row>
  </sheetData>
  <sheetProtection sheet="1" formatColumns="0" formatRows="0"/>
  <mergeCells count="6">
    <mergeCell ref="B124:B130"/>
    <mergeCell ref="F21:G21"/>
    <mergeCell ref="B84:B122"/>
    <mergeCell ref="B23:B42"/>
    <mergeCell ref="B44:B72"/>
    <mergeCell ref="B74:B82"/>
  </mergeCells>
  <dataValidations count="11">
    <dataValidation type="decimal" allowBlank="1" showInputMessage="1" showErrorMessage="1" errorTitle="Wrong format" error="Please type a number between 1 and 100 (you may also type decimals)." promptTitle="Weighting" prompt="Assign a weight to each statement based on your best judgment regarding its relevance to the use case. Each requirement alignment dimension should equal 100%. _x000a_" sqref="G49 G51 G53 G55 G57 G59 G61 G63 G65 G67 G47" xr:uid="{79DE5D19-C4C8-C84E-B6A3-B05AD834F513}">
      <formula1>0</formula1>
      <formula2>100</formula2>
    </dataValidation>
    <dataValidation type="decimal" allowBlank="1" showInputMessage="1" showErrorMessage="1" errorTitle="Wrong format" error="Please type a number between 1 and 100 (you may also type decimals)." promptTitle="Weighting" prompt="Assign a weight to each statement based on your best judgment regarding its relevance to the use case. Each requirement alignment dimension should equal 100%. _x000a_" sqref="G45" xr:uid="{D95F4375-9DD6-C645-BA79-53C7B5825001}">
      <formula1>1</formula1>
      <formula2>100</formula2>
    </dataValidation>
    <dataValidation type="decimal" allowBlank="1" showInputMessage="1" showErrorMessage="1" errorTitle="Wrong format" error="Please type a number between 1 and 100 (you may also type decimals)." promptTitle="Weighting" prompt="Assign a weight to each statement based on your best judgment regarding its relevance to the use case. Each requirement alignment dimension should equal 100%. " sqref="G33 G35 G37 G29 G113 G85 G109 G75 G77 G107 G105 G103 G101 G99 G97 G95 G93 G91 G89 G87 G117 G31 G115 G125 G27 F25:G25 G111" xr:uid="{F2E2FB1A-E2BA-A049-9E78-14D64A46BE52}">
      <formula1>0</formula1>
      <formula2>100</formula2>
    </dataValidation>
    <dataValidation type="whole" allowBlank="1" showInputMessage="1" showErrorMessage="1" errorTitle="Wrong format" error="Please type a whole number between -2 and 2, where -2 = strongly misaligned, -1 = somewhat misaligned, 0 = neutral, 1 = somewhat aligned, 2 = strongly aligned." promptTitle="Rating" prompt="Please indicate how well your use case aligns with the amenability factor. Type a number between -2 and 2, where -2 = strongly misaligned, -1 = somewhat misaligned, 0 = neutral, 1 = somewhat aligned, 2 = strongly aligned." sqref="H124:H126 H24:H38 H44:H68 H74:H78 H84:H118" xr:uid="{67FB0277-6A31-D746-830C-5D3E7AEDA619}">
      <formula1>-2</formula1>
      <formula2>2</formula2>
    </dataValidation>
    <dataValidation type="decimal" allowBlank="1" showInputMessage="1" showErrorMessage="1" errorTitle="Wrong format" error="Please use a whole number/decimal" sqref="F23:G23" xr:uid="{9204812B-49BD-2B48-9791-DA71B117648E}">
      <formula1>0</formula1>
      <formula2>100</formula2>
    </dataValidation>
    <dataValidation allowBlank="1" showInputMessage="1" showErrorMessage="1" prompt="How important is the requirement statement?" sqref="F22:G22" xr:uid="{A37CA728-1E8D-2647-A59D-8410EF10A132}"/>
    <dataValidation type="whole" operator="greaterThanOrEqual" allowBlank="1" showInputMessage="1" showErrorMessage="1" errorTitle="Invalid input" error="Please only put in whole numbers." promptTitle="Weighting" prompt="Please assign a relative relevance rating to each item in the list. Begin by rating the first item as &quot;10&quot;. Then, for each subsequent item, provide a rating that reflects its relevance to your use case relative to the first item. " sqref="F24" xr:uid="{9BE16397-9704-844F-A20F-EE5E419C9517}">
      <formula1>0</formula1>
    </dataValidation>
    <dataValidation type="whole" operator="greaterThanOrEqual" allowBlank="1" showInputMessage="1" showErrorMessage="1" errorTitle="Invalid input" error="Please only type whole numbers." promptTitle="Weighting" prompt="Please assign a relative relevance rating to each item in the list. Begin by rating the first item as &quot;10&quot;. Then, for each subsequent item, provide a rating that reflects its relevance to your use case relative to the first item. " sqref="F26:F38 F124:F126 F84:F118" xr:uid="{7854D3A2-90BD-9A45-9B10-5975C9379246}">
      <formula1>0</formula1>
    </dataValidation>
    <dataValidation type="whole" operator="greaterThanOrEqual" allowBlank="1" showInputMessage="1" showErrorMessage="1" errorTitle="Invalid input" error="Please only provide whole numbers. " promptTitle="Weigthing" prompt="Please assign a relative relevance rating to each item in the list. Begin by rating the first item as &quot;10&quot;. Then, for each subsequent item, provide a rating that reflects its relevance to your use case relative to the first item. " sqref="F44:F68" xr:uid="{7D45B2E4-497D-D643-9409-68ED0F13ED55}">
      <formula1>0</formula1>
    </dataValidation>
    <dataValidation type="whole" operator="greaterThanOrEqual" allowBlank="1" showInputMessage="1" showErrorMessage="1" errorTitle="Invalid input" error="Please only provide whole numbers." promptTitle="Weighting" prompt="Please assign a relative relevance rating to each item in the list. Begin by rating the first item as &quot;10&quot;. Then, for each subsequent item, provide a rating that reflects its relevance to your use case relative to the first item. " sqref="F74:F78" xr:uid="{9EB844B6-B36C-BB4E-8085-1C3FF3812D48}">
      <formula1>0</formula1>
    </dataValidation>
    <dataValidation type="list" allowBlank="1" showInputMessage="1" showErrorMessage="1" sqref="J24:J83 J84:J118 J124:J130" xr:uid="{D9E63825-193E-F04E-B773-743ED9BD1C74}">
      <formula1>"Yes, No"</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B6E65-F178-F543-AC69-0E02EE7C35CF}">
  <sheetPr>
    <tabColor rgb="FFAAE6F1"/>
  </sheetPr>
  <dimension ref="B2:K105"/>
  <sheetViews>
    <sheetView showGridLines="0" zoomScale="136" zoomScaleNormal="115" workbookViewId="0">
      <selection activeCell="J16" sqref="J16"/>
    </sheetView>
  </sheetViews>
  <sheetFormatPr baseColWidth="10" defaultRowHeight="16" x14ac:dyDescent="0.2"/>
  <cols>
    <col min="1" max="1" width="10.83203125" style="6"/>
    <col min="2" max="2" width="12.6640625" style="6" customWidth="1"/>
    <col min="3" max="3" width="7.1640625" style="6" bestFit="1" customWidth="1"/>
    <col min="4" max="4" width="17.6640625" style="4" bestFit="1" customWidth="1"/>
    <col min="5" max="5" width="67.83203125" style="4" customWidth="1"/>
    <col min="6" max="6" width="15.83203125" style="5" customWidth="1"/>
    <col min="7" max="7" width="12.83203125" style="5" customWidth="1"/>
    <col min="8" max="8" width="15.83203125" style="6" customWidth="1"/>
    <col min="9" max="9" width="67.83203125" style="80" customWidth="1"/>
    <col min="10" max="10" width="33.83203125" style="80" customWidth="1"/>
    <col min="11" max="11" width="67.83203125" style="6" customWidth="1"/>
    <col min="12" max="16384" width="10.83203125" style="6"/>
  </cols>
  <sheetData>
    <row r="2" spans="2:11" ht="21" x14ac:dyDescent="0.25">
      <c r="B2" s="3" t="s">
        <v>216</v>
      </c>
      <c r="C2" s="3"/>
    </row>
    <row r="4" spans="2:11" x14ac:dyDescent="0.2">
      <c r="B4" s="7" t="s">
        <v>0</v>
      </c>
      <c r="C4" s="7"/>
      <c r="D4" s="8"/>
      <c r="E4" s="8"/>
      <c r="F4" s="9"/>
      <c r="G4" s="9"/>
      <c r="H4" s="7"/>
      <c r="I4" s="81"/>
      <c r="J4" s="81"/>
      <c r="K4" s="79"/>
    </row>
    <row r="5" spans="2:11" x14ac:dyDescent="0.2">
      <c r="B5" s="10"/>
      <c r="C5" s="10"/>
    </row>
    <row r="6" spans="2:11" x14ac:dyDescent="0.2">
      <c r="B6" s="6" t="s">
        <v>198</v>
      </c>
    </row>
    <row r="7" spans="2:11" x14ac:dyDescent="0.2">
      <c r="B7" s="6" t="s">
        <v>228</v>
      </c>
    </row>
    <row r="8" spans="2:11" x14ac:dyDescent="0.2">
      <c r="B8" s="6" t="s">
        <v>199</v>
      </c>
      <c r="C8" s="10"/>
    </row>
    <row r="9" spans="2:11" x14ac:dyDescent="0.2">
      <c r="B9" s="10"/>
      <c r="C9" s="10"/>
    </row>
    <row r="10" spans="2:11" x14ac:dyDescent="0.2">
      <c r="B10" s="10"/>
      <c r="C10" s="10"/>
    </row>
    <row r="11" spans="2:11" x14ac:dyDescent="0.2">
      <c r="B11" s="6" t="s">
        <v>213</v>
      </c>
      <c r="C11" s="10"/>
    </row>
    <row r="12" spans="2:11" x14ac:dyDescent="0.2">
      <c r="B12" s="137" t="s">
        <v>202</v>
      </c>
      <c r="C12" s="138"/>
      <c r="D12" s="139"/>
      <c r="E12" s="139"/>
    </row>
    <row r="13" spans="2:11" x14ac:dyDescent="0.2">
      <c r="B13" s="11" t="s">
        <v>225</v>
      </c>
      <c r="C13" s="11"/>
      <c r="D13" s="12"/>
      <c r="E13" s="12"/>
    </row>
    <row r="14" spans="2:11" x14ac:dyDescent="0.2">
      <c r="B14" s="13" t="s">
        <v>203</v>
      </c>
      <c r="C14" s="13"/>
      <c r="D14" s="14"/>
      <c r="E14" s="14"/>
    </row>
    <row r="15" spans="2:11" x14ac:dyDescent="0.2">
      <c r="B15" s="95" t="s">
        <v>204</v>
      </c>
      <c r="C15" s="95"/>
      <c r="D15" s="96"/>
      <c r="E15" s="96"/>
    </row>
    <row r="17" spans="2:11" x14ac:dyDescent="0.2">
      <c r="B17" s="44" t="s">
        <v>126</v>
      </c>
      <c r="C17" s="177" t="str">
        <f>IF(Preparation!B13="","Please type your use case in Cell B13 of the Preparation tab.",Preparation!B13)</f>
        <v>Please type your use case in Cell B13 of the Preparation tab.</v>
      </c>
      <c r="D17" s="96"/>
      <c r="E17" s="96"/>
    </row>
    <row r="19" spans="2:11" x14ac:dyDescent="0.2">
      <c r="B19" s="7" t="s">
        <v>197</v>
      </c>
      <c r="C19" s="7"/>
      <c r="D19" s="8"/>
      <c r="E19" s="8"/>
      <c r="F19" s="9"/>
      <c r="G19" s="9"/>
      <c r="H19" s="7"/>
      <c r="I19" s="81"/>
      <c r="J19" s="81"/>
      <c r="K19" s="79"/>
    </row>
    <row r="21" spans="2:11" ht="34" x14ac:dyDescent="0.2">
      <c r="B21" s="15"/>
      <c r="C21" s="102"/>
      <c r="D21" s="103"/>
      <c r="E21" s="103"/>
      <c r="F21" s="195" t="s">
        <v>139</v>
      </c>
      <c r="G21" s="195"/>
      <c r="H21" s="104" t="s">
        <v>144</v>
      </c>
      <c r="I21" s="65"/>
      <c r="J21" s="65"/>
      <c r="K21" s="105"/>
    </row>
    <row r="22" spans="2:11" ht="52" thickBot="1" x14ac:dyDescent="0.25">
      <c r="B22" s="16"/>
      <c r="C22" s="17" t="s">
        <v>10</v>
      </c>
      <c r="D22" s="18" t="s">
        <v>138</v>
      </c>
      <c r="E22" s="18" t="s">
        <v>137</v>
      </c>
      <c r="F22" s="88" t="s">
        <v>140</v>
      </c>
      <c r="G22" s="19" t="s">
        <v>135</v>
      </c>
      <c r="H22" s="89" t="s">
        <v>141</v>
      </c>
      <c r="I22" s="78" t="s">
        <v>142</v>
      </c>
      <c r="J22" s="140" t="s">
        <v>165</v>
      </c>
      <c r="K22" s="100" t="s">
        <v>164</v>
      </c>
    </row>
    <row r="23" spans="2:11" x14ac:dyDescent="0.2">
      <c r="B23" s="191" t="s">
        <v>145</v>
      </c>
      <c r="C23" s="106"/>
      <c r="F23" s="21"/>
      <c r="G23" s="21"/>
      <c r="K23" s="109"/>
    </row>
    <row r="24" spans="2:11" ht="34" x14ac:dyDescent="0.2">
      <c r="B24" s="191"/>
      <c r="C24" s="106">
        <v>1.9</v>
      </c>
      <c r="D24" s="4" t="s">
        <v>3</v>
      </c>
      <c r="E24" s="4" t="s">
        <v>217</v>
      </c>
      <c r="F24" s="68">
        <v>10</v>
      </c>
      <c r="G24" s="61">
        <f>IF(F28=0,0,F24/$F$28)</f>
        <v>0.5</v>
      </c>
      <c r="H24" s="62"/>
      <c r="I24" s="83"/>
      <c r="J24" s="157"/>
      <c r="K24" s="20"/>
    </row>
    <row r="25" spans="2:11" x14ac:dyDescent="0.2">
      <c r="B25" s="191"/>
      <c r="C25" s="106"/>
      <c r="F25" s="22"/>
      <c r="G25" s="22"/>
      <c r="H25" s="63"/>
      <c r="J25" s="158"/>
      <c r="K25" s="109"/>
    </row>
    <row r="26" spans="2:11" ht="34" x14ac:dyDescent="0.2">
      <c r="B26" s="191"/>
      <c r="C26" s="113">
        <v>1.1000000000000001</v>
      </c>
      <c r="D26" s="4" t="s">
        <v>9</v>
      </c>
      <c r="E26" s="4" t="s">
        <v>218</v>
      </c>
      <c r="F26" s="68">
        <v>10</v>
      </c>
      <c r="G26" s="61">
        <f>IF(F28=0,0,F26/$F$28)</f>
        <v>0.5</v>
      </c>
      <c r="H26" s="62"/>
      <c r="I26" s="83"/>
      <c r="J26" s="157"/>
      <c r="K26" s="20"/>
    </row>
    <row r="27" spans="2:11" x14ac:dyDescent="0.2">
      <c r="B27" s="191"/>
      <c r="C27" s="106"/>
      <c r="F27" s="24"/>
      <c r="G27" s="24"/>
      <c r="H27" s="5"/>
      <c r="J27" s="158"/>
      <c r="K27" s="109"/>
    </row>
    <row r="28" spans="2:11" ht="17" x14ac:dyDescent="0.2">
      <c r="B28" s="191"/>
      <c r="C28" s="25"/>
      <c r="D28" s="26"/>
      <c r="E28" s="32" t="s">
        <v>143</v>
      </c>
      <c r="F28" s="99">
        <f>SUM(F23:F26)</f>
        <v>20</v>
      </c>
      <c r="G28" s="98">
        <f>SUM(G24:G26)</f>
        <v>1</v>
      </c>
      <c r="H28" s="156"/>
      <c r="I28" s="84"/>
      <c r="J28" s="159"/>
      <c r="K28" s="27"/>
    </row>
    <row r="29" spans="2:11" x14ac:dyDescent="0.2">
      <c r="B29" s="191"/>
      <c r="C29" s="28"/>
      <c r="D29" s="29"/>
      <c r="E29" s="29"/>
      <c r="F29" s="30"/>
      <c r="G29" s="30"/>
      <c r="H29" s="30"/>
      <c r="I29" s="85"/>
      <c r="J29" s="160"/>
      <c r="K29" s="31"/>
    </row>
    <row r="30" spans="2:11" ht="18" thickBot="1" x14ac:dyDescent="0.25">
      <c r="B30" s="191"/>
      <c r="C30" s="34"/>
      <c r="D30" s="35"/>
      <c r="E30" s="135" t="s">
        <v>150</v>
      </c>
      <c r="F30" s="37"/>
      <c r="G30" s="37"/>
      <c r="H30" s="141">
        <f>IF(F28=0,0,SUMPRODUCT(G24:G26,H24:H26)/SUMIF(G24:G26,"&lt;&gt;0",G24:G26))</f>
        <v>0</v>
      </c>
      <c r="I30" s="86"/>
      <c r="J30" s="161"/>
      <c r="K30" s="38"/>
    </row>
    <row r="31" spans="2:11" x14ac:dyDescent="0.2">
      <c r="B31" s="40"/>
      <c r="C31" s="106"/>
      <c r="H31" s="5"/>
      <c r="J31" s="158"/>
      <c r="K31" s="109"/>
    </row>
    <row r="32" spans="2:11" ht="34" x14ac:dyDescent="0.2">
      <c r="B32" s="193" t="s">
        <v>219</v>
      </c>
      <c r="C32" s="106">
        <v>3.1</v>
      </c>
      <c r="D32" s="4" t="s">
        <v>62</v>
      </c>
      <c r="E32" s="4" t="s">
        <v>185</v>
      </c>
      <c r="F32" s="68">
        <v>10</v>
      </c>
      <c r="G32" s="61">
        <f>F32/$F$60</f>
        <v>7.1428571428571425E-2</v>
      </c>
      <c r="H32" s="62"/>
      <c r="I32" s="83"/>
      <c r="J32" s="157"/>
      <c r="K32" s="20"/>
    </row>
    <row r="33" spans="2:11" x14ac:dyDescent="0.2">
      <c r="B33" s="193"/>
      <c r="C33" s="106"/>
      <c r="F33" s="21"/>
      <c r="G33" s="21"/>
      <c r="H33" s="5"/>
      <c r="J33" s="158"/>
      <c r="K33" s="109"/>
    </row>
    <row r="34" spans="2:11" ht="34" x14ac:dyDescent="0.2">
      <c r="B34" s="193"/>
      <c r="C34" s="106">
        <v>3.2</v>
      </c>
      <c r="D34" s="4" t="s">
        <v>29</v>
      </c>
      <c r="E34" s="4" t="s">
        <v>236</v>
      </c>
      <c r="F34" s="68">
        <v>10</v>
      </c>
      <c r="G34" s="61">
        <f>F34/$F$60</f>
        <v>7.1428571428571425E-2</v>
      </c>
      <c r="H34" s="62"/>
      <c r="I34" s="83"/>
      <c r="J34" s="157"/>
      <c r="K34" s="20"/>
    </row>
    <row r="35" spans="2:11" x14ac:dyDescent="0.2">
      <c r="B35" s="193"/>
      <c r="C35" s="106"/>
      <c r="F35" s="21"/>
      <c r="G35" s="21"/>
      <c r="H35" s="5"/>
      <c r="J35" s="158"/>
      <c r="K35" s="109"/>
    </row>
    <row r="36" spans="2:11" ht="17" x14ac:dyDescent="0.2">
      <c r="B36" s="193"/>
      <c r="C36" s="106">
        <v>3.3</v>
      </c>
      <c r="D36" s="4" t="s">
        <v>63</v>
      </c>
      <c r="E36" s="4" t="s">
        <v>74</v>
      </c>
      <c r="F36" s="116">
        <v>10</v>
      </c>
      <c r="G36" s="61">
        <f>F36/$F$60</f>
        <v>7.1428571428571425E-2</v>
      </c>
      <c r="H36" s="62"/>
      <c r="I36" s="83"/>
      <c r="J36" s="157"/>
      <c r="K36" s="20"/>
    </row>
    <row r="37" spans="2:11" x14ac:dyDescent="0.2">
      <c r="B37" s="193"/>
      <c r="C37" s="106"/>
      <c r="F37" s="21"/>
      <c r="G37" s="21"/>
      <c r="H37" s="5"/>
      <c r="J37" s="158"/>
      <c r="K37" s="109"/>
    </row>
    <row r="38" spans="2:11" ht="34" x14ac:dyDescent="0.2">
      <c r="B38" s="193"/>
      <c r="C38" s="106">
        <v>3.4</v>
      </c>
      <c r="D38" s="4" t="s">
        <v>64</v>
      </c>
      <c r="E38" s="4" t="s">
        <v>75</v>
      </c>
      <c r="F38" s="116">
        <v>10</v>
      </c>
      <c r="G38" s="61">
        <f>F38/$F$60</f>
        <v>7.1428571428571425E-2</v>
      </c>
      <c r="H38" s="62"/>
      <c r="I38" s="83"/>
      <c r="J38" s="157"/>
      <c r="K38" s="20"/>
    </row>
    <row r="39" spans="2:11" x14ac:dyDescent="0.2">
      <c r="B39" s="193"/>
      <c r="C39" s="106"/>
      <c r="F39" s="21"/>
      <c r="G39" s="21"/>
      <c r="H39" s="5"/>
      <c r="J39" s="158"/>
      <c r="K39" s="109"/>
    </row>
    <row r="40" spans="2:11" ht="119" x14ac:dyDescent="0.2">
      <c r="B40" s="193"/>
      <c r="C40" s="106">
        <v>3.5</v>
      </c>
      <c r="D40" s="4" t="s">
        <v>25</v>
      </c>
      <c r="E40" s="4" t="s">
        <v>220</v>
      </c>
      <c r="F40" s="116">
        <v>10</v>
      </c>
      <c r="G40" s="61">
        <f>F40/$F$60</f>
        <v>7.1428571428571425E-2</v>
      </c>
      <c r="H40" s="62"/>
      <c r="I40" s="83"/>
      <c r="J40" s="157"/>
      <c r="K40" s="20"/>
    </row>
    <row r="41" spans="2:11" x14ac:dyDescent="0.2">
      <c r="B41" s="193"/>
      <c r="C41" s="106"/>
      <c r="F41" s="21"/>
      <c r="G41" s="21"/>
      <c r="H41" s="5"/>
      <c r="J41" s="158"/>
      <c r="K41" s="109"/>
    </row>
    <row r="42" spans="2:11" ht="34" x14ac:dyDescent="0.2">
      <c r="B42" s="193"/>
      <c r="C42" s="106">
        <v>3.6</v>
      </c>
      <c r="D42" s="4" t="s">
        <v>26</v>
      </c>
      <c r="E42" s="4" t="s">
        <v>237</v>
      </c>
      <c r="F42" s="116">
        <v>10</v>
      </c>
      <c r="G42" s="61">
        <f>F42/$F$60</f>
        <v>7.1428571428571425E-2</v>
      </c>
      <c r="H42" s="62"/>
      <c r="I42" s="83"/>
      <c r="J42" s="157"/>
      <c r="K42" s="20"/>
    </row>
    <row r="43" spans="2:11" x14ac:dyDescent="0.2">
      <c r="B43" s="193"/>
      <c r="C43" s="106"/>
      <c r="F43" s="21"/>
      <c r="G43" s="21"/>
      <c r="H43" s="5"/>
      <c r="J43" s="158"/>
      <c r="K43" s="109"/>
    </row>
    <row r="44" spans="2:11" ht="51" x14ac:dyDescent="0.2">
      <c r="B44" s="193"/>
      <c r="C44" s="106">
        <v>3.7</v>
      </c>
      <c r="D44" s="4" t="s">
        <v>27</v>
      </c>
      <c r="E44" s="4" t="s">
        <v>180</v>
      </c>
      <c r="F44" s="116">
        <v>10</v>
      </c>
      <c r="G44" s="61">
        <f>F44/$F$60</f>
        <v>7.1428571428571425E-2</v>
      </c>
      <c r="H44" s="62"/>
      <c r="I44" s="83"/>
      <c r="J44" s="157"/>
      <c r="K44" s="20"/>
    </row>
    <row r="45" spans="2:11" x14ac:dyDescent="0.2">
      <c r="B45" s="193"/>
      <c r="C45" s="106"/>
      <c r="F45" s="21"/>
      <c r="G45" s="21"/>
      <c r="H45" s="5"/>
      <c r="J45" s="158"/>
      <c r="K45" s="109"/>
    </row>
    <row r="46" spans="2:11" ht="51" x14ac:dyDescent="0.2">
      <c r="B46" s="193"/>
      <c r="C46" s="106">
        <v>3.8</v>
      </c>
      <c r="D46" s="4" t="s">
        <v>182</v>
      </c>
      <c r="E46" s="4" t="s">
        <v>181</v>
      </c>
      <c r="F46" s="116">
        <v>10</v>
      </c>
      <c r="G46" s="61">
        <f>F46/$F$60</f>
        <v>7.1428571428571425E-2</v>
      </c>
      <c r="H46" s="62"/>
      <c r="I46" s="83"/>
      <c r="J46" s="157"/>
      <c r="K46" s="20"/>
    </row>
    <row r="47" spans="2:11" x14ac:dyDescent="0.2">
      <c r="B47" s="193"/>
      <c r="C47" s="106"/>
      <c r="F47" s="21"/>
      <c r="G47" s="21"/>
      <c r="H47" s="5"/>
      <c r="J47" s="158"/>
      <c r="K47" s="109"/>
    </row>
    <row r="48" spans="2:11" ht="34" x14ac:dyDescent="0.2">
      <c r="B48" s="193"/>
      <c r="C48" s="106">
        <v>3.9</v>
      </c>
      <c r="D48" s="4" t="s">
        <v>28</v>
      </c>
      <c r="E48" s="4" t="s">
        <v>231</v>
      </c>
      <c r="F48" s="116">
        <v>10</v>
      </c>
      <c r="G48" s="61">
        <f>F48/$F$60</f>
        <v>7.1428571428571425E-2</v>
      </c>
      <c r="H48" s="62"/>
      <c r="I48" s="83"/>
      <c r="J48" s="157"/>
      <c r="K48" s="20"/>
    </row>
    <row r="49" spans="2:11" x14ac:dyDescent="0.2">
      <c r="B49" s="193"/>
      <c r="C49" s="106"/>
      <c r="F49" s="21"/>
      <c r="G49" s="21"/>
      <c r="H49" s="5"/>
      <c r="J49" s="158"/>
      <c r="K49" s="109"/>
    </row>
    <row r="50" spans="2:11" ht="17" x14ac:dyDescent="0.2">
      <c r="B50" s="193"/>
      <c r="C50" s="113">
        <v>3.1</v>
      </c>
      <c r="D50" s="4" t="s">
        <v>65</v>
      </c>
      <c r="E50" s="4" t="s">
        <v>66</v>
      </c>
      <c r="F50" s="116">
        <v>10</v>
      </c>
      <c r="G50" s="61">
        <f>F50/$F$60</f>
        <v>7.1428571428571425E-2</v>
      </c>
      <c r="H50" s="62"/>
      <c r="I50" s="83"/>
      <c r="J50" s="157"/>
      <c r="K50" s="20"/>
    </row>
    <row r="51" spans="2:11" x14ac:dyDescent="0.2">
      <c r="B51" s="193"/>
      <c r="C51" s="106"/>
      <c r="F51" s="21"/>
      <c r="G51" s="21"/>
      <c r="H51" s="5"/>
      <c r="J51" s="158"/>
      <c r="K51" s="109"/>
    </row>
    <row r="52" spans="2:11" ht="34" x14ac:dyDescent="0.2">
      <c r="B52" s="193"/>
      <c r="C52" s="106">
        <v>3.11</v>
      </c>
      <c r="D52" s="4" t="s">
        <v>30</v>
      </c>
      <c r="E52" s="4" t="s">
        <v>221</v>
      </c>
      <c r="F52" s="116">
        <v>10</v>
      </c>
      <c r="G52" s="61">
        <f>F52/$F$60</f>
        <v>7.1428571428571425E-2</v>
      </c>
      <c r="H52" s="62"/>
      <c r="I52" s="83"/>
      <c r="J52" s="157"/>
      <c r="K52" s="20"/>
    </row>
    <row r="53" spans="2:11" x14ac:dyDescent="0.2">
      <c r="B53" s="193"/>
      <c r="C53" s="106"/>
      <c r="F53" s="21"/>
      <c r="G53" s="21"/>
      <c r="H53" s="5"/>
      <c r="J53" s="158"/>
      <c r="K53" s="109"/>
    </row>
    <row r="54" spans="2:11" ht="34" x14ac:dyDescent="0.2">
      <c r="B54" s="193"/>
      <c r="C54" s="106">
        <v>3.12</v>
      </c>
      <c r="D54" s="4" t="s">
        <v>31</v>
      </c>
      <c r="E54" s="4" t="s">
        <v>183</v>
      </c>
      <c r="F54" s="116">
        <v>10</v>
      </c>
      <c r="G54" s="61">
        <f>F54/$F$60</f>
        <v>7.1428571428571425E-2</v>
      </c>
      <c r="H54" s="62"/>
      <c r="I54" s="83"/>
      <c r="J54" s="157"/>
      <c r="K54" s="20"/>
    </row>
    <row r="55" spans="2:11" x14ac:dyDescent="0.2">
      <c r="B55" s="193"/>
      <c r="C55" s="106"/>
      <c r="F55" s="21"/>
      <c r="G55" s="21"/>
      <c r="H55" s="5"/>
      <c r="J55" s="158"/>
      <c r="K55" s="109"/>
    </row>
    <row r="56" spans="2:11" ht="34" x14ac:dyDescent="0.2">
      <c r="B56" s="193"/>
      <c r="C56" s="106">
        <v>3.13</v>
      </c>
      <c r="D56" s="4" t="s">
        <v>32</v>
      </c>
      <c r="E56" s="4" t="s">
        <v>222</v>
      </c>
      <c r="F56" s="116">
        <v>10</v>
      </c>
      <c r="G56" s="61">
        <f>F56/$F$60</f>
        <v>7.1428571428571425E-2</v>
      </c>
      <c r="H56" s="62"/>
      <c r="I56" s="83"/>
      <c r="J56" s="157"/>
      <c r="K56" s="20"/>
    </row>
    <row r="57" spans="2:11" x14ac:dyDescent="0.2">
      <c r="B57" s="193"/>
      <c r="C57" s="106"/>
      <c r="F57" s="21"/>
      <c r="G57" s="21"/>
      <c r="H57" s="5"/>
      <c r="J57" s="158"/>
      <c r="K57" s="109"/>
    </row>
    <row r="58" spans="2:11" ht="17" x14ac:dyDescent="0.2">
      <c r="B58" s="193"/>
      <c r="C58" s="113">
        <v>3.14</v>
      </c>
      <c r="D58" s="4" t="s">
        <v>33</v>
      </c>
      <c r="E58" s="4" t="s">
        <v>184</v>
      </c>
      <c r="F58" s="68">
        <v>10</v>
      </c>
      <c r="G58" s="61">
        <f>F58/$F$60</f>
        <v>7.1428571428571425E-2</v>
      </c>
      <c r="H58" s="62"/>
      <c r="I58" s="83"/>
      <c r="J58" s="157"/>
      <c r="K58" s="20"/>
    </row>
    <row r="59" spans="2:11" x14ac:dyDescent="0.2">
      <c r="B59" s="193"/>
      <c r="C59" s="106"/>
      <c r="H59" s="5"/>
      <c r="J59" s="158"/>
      <c r="K59" s="109"/>
    </row>
    <row r="60" spans="2:11" ht="17" x14ac:dyDescent="0.2">
      <c r="B60" s="193"/>
      <c r="C60" s="25"/>
      <c r="D60" s="26"/>
      <c r="E60" s="32" t="s">
        <v>143</v>
      </c>
      <c r="F60" s="99">
        <f>SUM(F32:F58)</f>
        <v>140</v>
      </c>
      <c r="G60" s="98">
        <f>SUM(G32:G58)</f>
        <v>0.99999999999999967</v>
      </c>
      <c r="H60" s="156"/>
      <c r="I60" s="84"/>
      <c r="J60" s="159"/>
      <c r="K60" s="27"/>
    </row>
    <row r="61" spans="2:11" x14ac:dyDescent="0.2">
      <c r="B61" s="193"/>
      <c r="C61" s="106"/>
      <c r="H61" s="5"/>
      <c r="J61" s="160"/>
      <c r="K61" s="31"/>
    </row>
    <row r="62" spans="2:11" ht="18" thickBot="1" x14ac:dyDescent="0.25">
      <c r="B62" s="193"/>
      <c r="C62" s="90"/>
      <c r="D62" s="91"/>
      <c r="E62" s="136" t="s">
        <v>155</v>
      </c>
      <c r="F62" s="93"/>
      <c r="G62" s="93"/>
      <c r="H62" s="142">
        <f>SUMPRODUCT(G32:G58,H32:H58)/SUMIF(G32:G58,"&lt;&gt;0",G32:G58)</f>
        <v>0</v>
      </c>
      <c r="I62" s="94"/>
      <c r="J62" s="161"/>
      <c r="K62" s="38"/>
    </row>
    <row r="63" spans="2:11" x14ac:dyDescent="0.2">
      <c r="B63" s="39"/>
      <c r="C63" s="106"/>
      <c r="E63" s="114"/>
      <c r="F63" s="112"/>
      <c r="G63" s="112"/>
      <c r="H63" s="117"/>
      <c r="J63" s="158"/>
      <c r="K63" s="109"/>
    </row>
    <row r="64" spans="2:11" ht="259" customHeight="1" x14ac:dyDescent="0.2">
      <c r="B64" s="193" t="s">
        <v>149</v>
      </c>
      <c r="C64" s="106">
        <v>5.19</v>
      </c>
      <c r="D64" s="4" t="s">
        <v>130</v>
      </c>
      <c r="E64" t="s">
        <v>131</v>
      </c>
      <c r="F64" s="68">
        <v>10</v>
      </c>
      <c r="G64" s="61">
        <f>IF(F64=0,0,F64/F66)</f>
        <v>1</v>
      </c>
      <c r="H64" s="62"/>
      <c r="I64" s="83"/>
      <c r="J64" s="157"/>
      <c r="K64" s="20"/>
    </row>
    <row r="65" spans="2:11" x14ac:dyDescent="0.2">
      <c r="B65" s="193"/>
      <c r="C65" s="106"/>
      <c r="E65" s="114"/>
      <c r="F65" s="112"/>
      <c r="G65" s="112"/>
      <c r="H65" s="117"/>
      <c r="J65" s="158"/>
      <c r="K65" s="109"/>
    </row>
    <row r="66" spans="2:11" ht="17" x14ac:dyDescent="0.2">
      <c r="B66" s="193"/>
      <c r="C66" s="25"/>
      <c r="D66" s="26"/>
      <c r="E66" s="32" t="s">
        <v>143</v>
      </c>
      <c r="F66" s="99">
        <f>F64</f>
        <v>10</v>
      </c>
      <c r="G66" s="98">
        <f>G64</f>
        <v>1</v>
      </c>
      <c r="H66" s="33"/>
      <c r="I66" s="84"/>
      <c r="J66" s="159"/>
      <c r="K66" s="27"/>
    </row>
    <row r="67" spans="2:11" x14ac:dyDescent="0.2">
      <c r="B67" s="193"/>
      <c r="C67" s="28"/>
      <c r="D67" s="29"/>
      <c r="E67" s="58"/>
      <c r="F67" s="59"/>
      <c r="G67" s="59"/>
      <c r="H67" s="60"/>
      <c r="I67" s="85"/>
      <c r="J67" s="85"/>
      <c r="K67" s="31"/>
    </row>
    <row r="68" spans="2:11" ht="17" x14ac:dyDescent="0.2">
      <c r="B68" s="193"/>
      <c r="C68" s="34"/>
      <c r="D68" s="35"/>
      <c r="E68" s="135" t="s">
        <v>154</v>
      </c>
      <c r="F68" s="37"/>
      <c r="G68" s="37"/>
      <c r="H68" s="141">
        <f>H64*G64</f>
        <v>0</v>
      </c>
      <c r="I68" s="86"/>
      <c r="J68" s="86"/>
      <c r="K68" s="38"/>
    </row>
    <row r="69" spans="2:11" x14ac:dyDescent="0.2">
      <c r="H69" s="5"/>
    </row>
    <row r="70" spans="2:11" x14ac:dyDescent="0.2">
      <c r="H70" s="5"/>
    </row>
    <row r="71" spans="2:11" x14ac:dyDescent="0.2">
      <c r="H71" s="5"/>
    </row>
    <row r="72" spans="2:11" x14ac:dyDescent="0.2">
      <c r="H72" s="5"/>
    </row>
    <row r="73" spans="2:11" x14ac:dyDescent="0.2">
      <c r="H73" s="5"/>
    </row>
    <row r="74" spans="2:11" x14ac:dyDescent="0.2">
      <c r="H74" s="5"/>
    </row>
    <row r="75" spans="2:11" x14ac:dyDescent="0.2">
      <c r="H75" s="5"/>
    </row>
    <row r="76" spans="2:11" x14ac:dyDescent="0.2">
      <c r="H76" s="5"/>
    </row>
    <row r="77" spans="2:11" x14ac:dyDescent="0.2">
      <c r="H77" s="5"/>
    </row>
    <row r="78" spans="2:11" x14ac:dyDescent="0.2">
      <c r="H78" s="5"/>
    </row>
    <row r="79" spans="2:11" x14ac:dyDescent="0.2">
      <c r="H79" s="5"/>
    </row>
    <row r="80" spans="2:11" x14ac:dyDescent="0.2">
      <c r="H80" s="5"/>
    </row>
    <row r="81" spans="8:8" x14ac:dyDescent="0.2">
      <c r="H81" s="5"/>
    </row>
    <row r="82" spans="8:8" x14ac:dyDescent="0.2">
      <c r="H82" s="5"/>
    </row>
    <row r="83" spans="8:8" x14ac:dyDescent="0.2">
      <c r="H83" s="5"/>
    </row>
    <row r="84" spans="8:8" x14ac:dyDescent="0.2">
      <c r="H84" s="5"/>
    </row>
    <row r="85" spans="8:8" x14ac:dyDescent="0.2">
      <c r="H85" s="5"/>
    </row>
    <row r="86" spans="8:8" x14ac:dyDescent="0.2">
      <c r="H86" s="5"/>
    </row>
    <row r="87" spans="8:8" x14ac:dyDescent="0.2">
      <c r="H87" s="5"/>
    </row>
    <row r="88" spans="8:8" x14ac:dyDescent="0.2">
      <c r="H88" s="5"/>
    </row>
    <row r="89" spans="8:8" x14ac:dyDescent="0.2">
      <c r="H89" s="5"/>
    </row>
    <row r="90" spans="8:8" x14ac:dyDescent="0.2">
      <c r="H90" s="5"/>
    </row>
    <row r="91" spans="8:8" x14ac:dyDescent="0.2">
      <c r="H91" s="5"/>
    </row>
    <row r="92" spans="8:8" x14ac:dyDescent="0.2">
      <c r="H92" s="5"/>
    </row>
    <row r="93" spans="8:8" x14ac:dyDescent="0.2">
      <c r="H93" s="5"/>
    </row>
    <row r="94" spans="8:8" x14ac:dyDescent="0.2">
      <c r="H94" s="5"/>
    </row>
    <row r="95" spans="8:8" x14ac:dyDescent="0.2">
      <c r="H95" s="5"/>
    </row>
    <row r="96" spans="8:8" x14ac:dyDescent="0.2">
      <c r="H96" s="5"/>
    </row>
    <row r="97" spans="8:8" x14ac:dyDescent="0.2">
      <c r="H97" s="5"/>
    </row>
    <row r="98" spans="8:8" x14ac:dyDescent="0.2">
      <c r="H98" s="5"/>
    </row>
    <row r="99" spans="8:8" x14ac:dyDescent="0.2">
      <c r="H99" s="5"/>
    </row>
    <row r="100" spans="8:8" x14ac:dyDescent="0.2">
      <c r="H100" s="5"/>
    </row>
    <row r="101" spans="8:8" x14ac:dyDescent="0.2">
      <c r="H101" s="5"/>
    </row>
    <row r="102" spans="8:8" x14ac:dyDescent="0.2">
      <c r="H102" s="5"/>
    </row>
    <row r="103" spans="8:8" x14ac:dyDescent="0.2">
      <c r="H103" s="5"/>
    </row>
    <row r="104" spans="8:8" x14ac:dyDescent="0.2">
      <c r="H104" s="5"/>
    </row>
    <row r="105" spans="8:8" x14ac:dyDescent="0.2">
      <c r="H105" s="5"/>
    </row>
  </sheetData>
  <sheetProtection sheet="1" formatColumns="0" formatRows="0"/>
  <mergeCells count="4">
    <mergeCell ref="F21:G21"/>
    <mergeCell ref="B23:B30"/>
    <mergeCell ref="B32:B62"/>
    <mergeCell ref="B64:B68"/>
  </mergeCells>
  <dataValidations count="8">
    <dataValidation type="whole" allowBlank="1" showInputMessage="1" showErrorMessage="1" errorTitle="Wrong format" error="Please type a number between 1 and 5, where 1 = disagree, 2 = somewhat disagree, 3 = indifferent, 4 = somewhat agree, 5 = agree." promptTitle="Rating" prompt="Please type a number between 1 and 5, where 1 = disagree, 2 = somewhat disagree, 3 = indifferent, 4 = somewhat agree, 5 = agree." sqref="H23" xr:uid="{6C8663A4-6A0B-7F44-B519-753CCB80BDA1}">
      <formula1>1</formula1>
      <formula2>5</formula2>
    </dataValidation>
    <dataValidation type="decimal" allowBlank="1" showInputMessage="1" showErrorMessage="1" errorTitle="Wrong format" error="Please type a number between 1 and 100 (you may also type decimals)." promptTitle="Weighting" prompt="Assign a weight to each statement based on your best judgment regarding its relevance to the use case. Each requirement alignment dimension should equal 100%. " sqref="F23:G23 G57 G33 G35 G37 G39 G41 G43 G45 G47 G49 G51 G53 G25 G55" xr:uid="{CFB96030-40D8-3E46-B34E-963B567182D6}">
      <formula1>0</formula1>
      <formula2>100</formula2>
    </dataValidation>
    <dataValidation allowBlank="1" showInputMessage="1" showErrorMessage="1" prompt="How important is the requirement statement?" sqref="F22:G22" xr:uid="{0375BBD3-1B29-AD40-9740-EDD658307AA8}"/>
    <dataValidation type="decimal" operator="greaterThanOrEqual" allowBlank="1" showInputMessage="1" showErrorMessage="1" errorTitle="Invalid input" error="Please only put in whole numbers." promptTitle="Weighting" prompt="Please assign a relative relevance rating to each item in the list. Begin by rating the first item as &quot;10&quot;. Then, for each subsequent item, provide a rating that reflects its relevance to your use case relative to the first item. " sqref="F64" xr:uid="{A4363156-78F6-5F41-96AD-BAAC516F8EDA}">
      <formula1>0</formula1>
    </dataValidation>
    <dataValidation type="whole" allowBlank="1" showInputMessage="1" showErrorMessage="1" errorTitle="Wrong format" error="Please type a whole number between -2 and 2, where -2 = strongly misaligned, -1 = somewhat misaligned, 0 = neutral, 1 = somewhat aligned, 2 = strongly aligned." promptTitle="Rating" prompt="Please indicate how well your use case aligns with the amenability factor. Type a number between -2 and 2, where -2 = strongly misaligned, -1 = somewhat misaligned, 0 = neutral, 1 = somewhat aligned, 2 = strongly aligned." sqref="H64 H24:H26 H32:H58" xr:uid="{62A28E42-CA1A-4148-B9DC-B7BBF983658F}">
      <formula1>-2</formula1>
      <formula2>2</formula2>
    </dataValidation>
    <dataValidation type="whole" operator="greaterThanOrEqual" allowBlank="1" showInputMessage="1" showErrorMessage="1" errorTitle="Invalid input" error="Please only type whole numbers. " promptTitle="Weighting" prompt="Please assign a relative relevance rating to each item in the list. Begin by rating the first item as &quot;10&quot;. Then, for each subsequent item, provide a rating that reflects its relevance to your use case relative to the first item. " sqref="F24:F26" xr:uid="{CCAFFC6E-8870-3A45-906F-30D07B292504}">
      <formula1>0</formula1>
    </dataValidation>
    <dataValidation type="whole" operator="greaterThanOrEqual" allowBlank="1" showInputMessage="1" showErrorMessage="1" errorTitle="Invalid input" error="Please only type whole numbers." promptTitle="Weighting" prompt="Please assign a relative relevance rating to each item in the list. Begin by rating the first item as &quot;10&quot;. Then, for each subsequent item, provide a rating that reflects its relevance to your use case relative to the first item. " sqref="F32:F58" xr:uid="{C1714FAD-402F-EC44-9192-F0C6727D5AF2}">
      <formula1>0</formula1>
    </dataValidation>
    <dataValidation type="list" allowBlank="1" showInputMessage="1" showErrorMessage="1" sqref="J24:J64" xr:uid="{340B94BF-E776-A744-B294-793299FAECDA}">
      <formula1>"Yes, No"</formula1>
    </dataValidation>
  </dataValidations>
  <pageMargins left="0.7" right="0.7" top="0.75" bottom="0.75" header="0.3" footer="0.3"/>
  <ignoredErrors>
    <ignoredError sqref="G28"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1B1EF-350F-9046-A4F1-30E7F3901C74}">
  <sheetPr>
    <tabColor rgb="FFAAE6F1"/>
  </sheetPr>
  <dimension ref="B4:D18"/>
  <sheetViews>
    <sheetView showGridLines="0" zoomScale="161" workbookViewId="0">
      <selection activeCell="C12" sqref="C12"/>
    </sheetView>
  </sheetViews>
  <sheetFormatPr baseColWidth="10" defaultRowHeight="16" x14ac:dyDescent="0.2"/>
  <cols>
    <col min="2" max="2" width="63.83203125" customWidth="1"/>
    <col min="3" max="3" width="8.1640625" customWidth="1"/>
    <col min="4" max="4" width="7.6640625" bestFit="1" customWidth="1"/>
  </cols>
  <sheetData>
    <row r="4" spans="2:4" x14ac:dyDescent="0.2">
      <c r="B4" s="7" t="s">
        <v>0</v>
      </c>
      <c r="C4" s="51"/>
      <c r="D4" s="51"/>
    </row>
    <row r="5" spans="2:4" x14ac:dyDescent="0.2">
      <c r="B5" s="56"/>
    </row>
    <row r="6" spans="2:4" x14ac:dyDescent="0.2">
      <c r="B6" s="6" t="s">
        <v>247</v>
      </c>
    </row>
    <row r="7" spans="2:4" x14ac:dyDescent="0.2">
      <c r="B7" s="11" t="s">
        <v>225</v>
      </c>
    </row>
    <row r="8" spans="2:4" x14ac:dyDescent="0.2">
      <c r="B8" s="95" t="s">
        <v>204</v>
      </c>
    </row>
    <row r="10" spans="2:4" x14ac:dyDescent="0.2">
      <c r="B10" s="7" t="s">
        <v>234</v>
      </c>
      <c r="C10" s="51"/>
      <c r="D10" s="51"/>
    </row>
    <row r="11" spans="2:4" x14ac:dyDescent="0.2">
      <c r="B11" s="56"/>
    </row>
    <row r="12" spans="2:4" ht="17" x14ac:dyDescent="0.2">
      <c r="B12" s="150" t="s">
        <v>150</v>
      </c>
      <c r="C12" s="62">
        <v>10</v>
      </c>
      <c r="D12" s="174">
        <f>C12/$C$18</f>
        <v>0.16666666666666666</v>
      </c>
    </row>
    <row r="13" spans="2:4" ht="17" x14ac:dyDescent="0.2">
      <c r="B13" s="151" t="s">
        <v>151</v>
      </c>
      <c r="C13" s="62">
        <v>10</v>
      </c>
      <c r="D13" s="174">
        <f t="shared" ref="D13:D17" si="0">C13/$C$18</f>
        <v>0.16666666666666666</v>
      </c>
    </row>
    <row r="14" spans="2:4" ht="17" x14ac:dyDescent="0.2">
      <c r="B14" s="150" t="s">
        <v>155</v>
      </c>
      <c r="C14" s="62">
        <v>10</v>
      </c>
      <c r="D14" s="174">
        <f t="shared" si="0"/>
        <v>0.16666666666666666</v>
      </c>
    </row>
    <row r="15" spans="2:4" ht="17" x14ac:dyDescent="0.2">
      <c r="B15" s="150" t="s">
        <v>152</v>
      </c>
      <c r="C15" s="62">
        <v>10</v>
      </c>
      <c r="D15" s="174">
        <f t="shared" si="0"/>
        <v>0.16666666666666666</v>
      </c>
    </row>
    <row r="16" spans="2:4" ht="17" x14ac:dyDescent="0.2">
      <c r="B16" s="150" t="s">
        <v>154</v>
      </c>
      <c r="C16" s="62">
        <v>10</v>
      </c>
      <c r="D16" s="174">
        <f>C16/$C$18</f>
        <v>0.16666666666666666</v>
      </c>
    </row>
    <row r="17" spans="2:4" ht="17" x14ac:dyDescent="0.2">
      <c r="B17" s="151" t="s">
        <v>153</v>
      </c>
      <c r="C17" s="62">
        <v>10</v>
      </c>
      <c r="D17" s="174">
        <f t="shared" si="0"/>
        <v>0.16666666666666666</v>
      </c>
    </row>
    <row r="18" spans="2:4" x14ac:dyDescent="0.2">
      <c r="B18" s="4"/>
      <c r="C18" s="117">
        <f>SUM(C12:C17)</f>
        <v>60</v>
      </c>
      <c r="D18" s="175">
        <f>SUM(D12:D17)</f>
        <v>0.99999999999999989</v>
      </c>
    </row>
  </sheetData>
  <sheetProtection sheet="1" objects="1" scenarios="1"/>
  <dataValidations count="1">
    <dataValidation allowBlank="1" showInputMessage="1" showErrorMessage="1" errorTitle="Invalid input" error="Please only type whole numbers." promptTitle="Weighting" prompt="Please assign a relative relevance rating to each item in the list. Begin by rating the first item as &quot;10&quot;. Then, for each subsequent item, provide a rating that reflects its relevance to your use case relative to the first item. " sqref="C12:C17" xr:uid="{2E305256-732E-394C-966A-CAC06684D8D4}"/>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AB8EE-DF5E-E54C-A811-DFB774843AF7}">
  <sheetPr>
    <tabColor rgb="FF051B2C"/>
  </sheetPr>
  <dimension ref="B2:B20"/>
  <sheetViews>
    <sheetView showGridLines="0" tabSelected="1" topLeftCell="A6" zoomScale="89" workbookViewId="0">
      <selection activeCell="B27" sqref="B25:B27"/>
    </sheetView>
  </sheetViews>
  <sheetFormatPr baseColWidth="10" defaultRowHeight="16" x14ac:dyDescent="0.2"/>
  <cols>
    <col min="1" max="1" width="10.83203125" style="167"/>
    <col min="2" max="2" width="153" style="167" customWidth="1"/>
    <col min="3" max="16384" width="10.83203125" style="167"/>
  </cols>
  <sheetData>
    <row r="2" spans="2:2" ht="126" x14ac:dyDescent="0.7">
      <c r="B2" s="172" t="s">
        <v>248</v>
      </c>
    </row>
    <row r="4" spans="2:2" ht="60" x14ac:dyDescent="0.35">
      <c r="B4" s="168" t="s">
        <v>249</v>
      </c>
    </row>
    <row r="5" spans="2:2" ht="29" x14ac:dyDescent="0.35">
      <c r="B5" s="168"/>
    </row>
    <row r="6" spans="2:2" ht="38" x14ac:dyDescent="0.45">
      <c r="B6" s="171" t="s">
        <v>169</v>
      </c>
    </row>
    <row r="7" spans="2:2" ht="30" x14ac:dyDescent="0.35">
      <c r="B7" s="170" t="s">
        <v>173</v>
      </c>
    </row>
    <row r="8" spans="2:2" ht="30" x14ac:dyDescent="0.35">
      <c r="B8" s="168" t="s">
        <v>175</v>
      </c>
    </row>
    <row r="9" spans="2:2" ht="30" x14ac:dyDescent="0.35">
      <c r="B9" s="168" t="s">
        <v>239</v>
      </c>
    </row>
    <row r="10" spans="2:2" ht="60" x14ac:dyDescent="0.35">
      <c r="B10" s="168" t="s">
        <v>170</v>
      </c>
    </row>
    <row r="11" spans="2:2" ht="29" x14ac:dyDescent="0.35">
      <c r="B11" s="168"/>
    </row>
    <row r="12" spans="2:2" ht="30" x14ac:dyDescent="0.35">
      <c r="B12" s="170" t="s">
        <v>174</v>
      </c>
    </row>
    <row r="13" spans="2:2" ht="30" x14ac:dyDescent="0.35">
      <c r="B13" s="168" t="s">
        <v>176</v>
      </c>
    </row>
    <row r="14" spans="2:2" ht="30" x14ac:dyDescent="0.35">
      <c r="B14" s="168" t="s">
        <v>187</v>
      </c>
    </row>
    <row r="15" spans="2:2" ht="60" x14ac:dyDescent="0.35">
      <c r="B15" s="168" t="s">
        <v>171</v>
      </c>
    </row>
    <row r="16" spans="2:2" ht="29" x14ac:dyDescent="0.35">
      <c r="B16" s="168"/>
    </row>
    <row r="17" spans="2:2" ht="30" x14ac:dyDescent="0.35">
      <c r="B17" s="168" t="s">
        <v>188</v>
      </c>
    </row>
    <row r="18" spans="2:2" ht="30" x14ac:dyDescent="0.35">
      <c r="B18" s="168" t="s">
        <v>172</v>
      </c>
    </row>
    <row r="19" spans="2:2" ht="29" x14ac:dyDescent="0.35">
      <c r="B19" s="168"/>
    </row>
    <row r="20" spans="2:2" ht="90" x14ac:dyDescent="0.35">
      <c r="B20" s="196" t="s">
        <v>251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1AE7A-7408-C440-87AF-9B624AC13CCD}">
  <sheetPr>
    <tabColor rgb="FF051B2C"/>
  </sheetPr>
  <dimension ref="B2:B5"/>
  <sheetViews>
    <sheetView showGridLines="0" workbookViewId="0">
      <selection activeCell="B16" sqref="B16"/>
    </sheetView>
  </sheetViews>
  <sheetFormatPr baseColWidth="10" defaultRowHeight="16" x14ac:dyDescent="0.2"/>
  <cols>
    <col min="2" max="2" width="157.1640625" customWidth="1"/>
  </cols>
  <sheetData>
    <row r="2" spans="2:2" ht="62" x14ac:dyDescent="0.7">
      <c r="B2" s="173" t="s">
        <v>168</v>
      </c>
    </row>
    <row r="5" spans="2:2" ht="228" x14ac:dyDescent="0.45">
      <c r="B5" s="169" t="s">
        <v>250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F82B-55BB-5044-B34F-9C6E8A3887BC}">
  <sheetPr>
    <tabColor rgb="FF2251FF"/>
  </sheetPr>
  <dimension ref="B2:C12"/>
  <sheetViews>
    <sheetView showGridLines="0" zoomScale="134" workbookViewId="0">
      <selection activeCell="C4" sqref="C4"/>
    </sheetView>
  </sheetViews>
  <sheetFormatPr baseColWidth="10" defaultRowHeight="16" x14ac:dyDescent="0.2"/>
  <cols>
    <col min="2" max="2" width="51.33203125" bestFit="1" customWidth="1"/>
    <col min="3" max="3" width="21.5" bestFit="1" customWidth="1"/>
  </cols>
  <sheetData>
    <row r="2" spans="2:3" ht="24" x14ac:dyDescent="0.3">
      <c r="B2" s="1" t="s">
        <v>223</v>
      </c>
    </row>
    <row r="3" spans="2:3" ht="24" x14ac:dyDescent="0.3">
      <c r="B3" s="1"/>
    </row>
    <row r="4" spans="2:3" x14ac:dyDescent="0.2">
      <c r="B4" s="44" t="s">
        <v>230</v>
      </c>
      <c r="C4" s="143">
        <f>IFERROR(INDEX('Detailed view of Tier II'!F:F,MATCH(B4,'Detailed view of Tier II'!E:E,0)),"")</f>
        <v>0</v>
      </c>
    </row>
    <row r="6" spans="2:3" x14ac:dyDescent="0.2">
      <c r="B6" s="2" t="s">
        <v>229</v>
      </c>
      <c r="C6" s="2" t="s">
        <v>137</v>
      </c>
    </row>
    <row r="7" spans="2:3" x14ac:dyDescent="0.2">
      <c r="B7" t="s">
        <v>156</v>
      </c>
      <c r="C7" s="165">
        <f>'Detailed view of Tier II'!G39</f>
        <v>0</v>
      </c>
    </row>
    <row r="8" spans="2:3" x14ac:dyDescent="0.2">
      <c r="B8" t="s">
        <v>157</v>
      </c>
      <c r="C8" s="165">
        <f>'Detailed view of Tier II'!G67</f>
        <v>0</v>
      </c>
    </row>
    <row r="9" spans="2:3" x14ac:dyDescent="0.2">
      <c r="B9" s="118" t="s">
        <v>158</v>
      </c>
      <c r="C9" s="165">
        <f>'Detailed view of Tier II'!G97</f>
        <v>0</v>
      </c>
    </row>
    <row r="10" spans="2:3" x14ac:dyDescent="0.2">
      <c r="B10" s="118" t="s">
        <v>159</v>
      </c>
      <c r="C10" s="165">
        <f>'Detailed view of Tier II'!G105</f>
        <v>0</v>
      </c>
    </row>
    <row r="11" spans="2:3" x14ac:dyDescent="0.2">
      <c r="B11" t="s">
        <v>161</v>
      </c>
      <c r="C11" s="165">
        <f>'Detailed view of Tier II'!G145</f>
        <v>0</v>
      </c>
    </row>
    <row r="12" spans="2:3" x14ac:dyDescent="0.2">
      <c r="B12" t="s">
        <v>160</v>
      </c>
      <c r="C12" s="165">
        <f>'Detailed view of Tier II'!G151</f>
        <v>0</v>
      </c>
    </row>
  </sheetData>
  <sheetProtection sheet="1" formatCells="0" formatColumns="0" formatRows="0"/>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9D650-F944-0F49-9C26-8FB504F6E0DA}">
  <sheetPr>
    <tabColor rgb="FF2251FF"/>
  </sheetPr>
  <dimension ref="B2:J202"/>
  <sheetViews>
    <sheetView showGridLines="0" topLeftCell="A2" zoomScale="125" zoomScaleNormal="115" workbookViewId="0">
      <selection activeCell="F161" sqref="F161"/>
    </sheetView>
  </sheetViews>
  <sheetFormatPr baseColWidth="10" defaultRowHeight="16" x14ac:dyDescent="0.2"/>
  <cols>
    <col min="1" max="2" width="10.83203125" style="6"/>
    <col min="3" max="3" width="7.1640625" style="6" bestFit="1" customWidth="1"/>
    <col min="4" max="4" width="17.6640625" style="4" bestFit="1" customWidth="1"/>
    <col min="5" max="5" width="67.83203125" style="4" customWidth="1"/>
    <col min="6" max="7" width="20.83203125" style="5" customWidth="1"/>
    <col min="8" max="8" width="86.1640625" style="80" customWidth="1"/>
    <col min="9" max="9" width="33.83203125" style="80" customWidth="1"/>
    <col min="10" max="10" width="67.83203125" style="6" customWidth="1"/>
    <col min="11" max="16384" width="10.83203125" style="6"/>
  </cols>
  <sheetData>
    <row r="2" spans="2:10" ht="21" x14ac:dyDescent="0.25">
      <c r="B2" s="3" t="s">
        <v>224</v>
      </c>
      <c r="C2" s="3"/>
    </row>
    <row r="4" spans="2:10" x14ac:dyDescent="0.2">
      <c r="B4" s="7" t="s">
        <v>0</v>
      </c>
      <c r="C4" s="7"/>
      <c r="D4" s="8"/>
      <c r="E4" s="8"/>
      <c r="F4" s="9"/>
      <c r="G4" s="9"/>
      <c r="H4" s="81"/>
      <c r="I4" s="81"/>
      <c r="J4" s="79"/>
    </row>
    <row r="5" spans="2:10" x14ac:dyDescent="0.2">
      <c r="B5" s="10"/>
      <c r="C5" s="10"/>
    </row>
    <row r="6" spans="2:10" x14ac:dyDescent="0.2">
      <c r="B6" s="6" t="s">
        <v>198</v>
      </c>
    </row>
    <row r="7" spans="2:10" x14ac:dyDescent="0.2">
      <c r="B7" s="6" t="s">
        <v>228</v>
      </c>
    </row>
    <row r="8" spans="2:10" x14ac:dyDescent="0.2">
      <c r="B8" s="6" t="s">
        <v>199</v>
      </c>
      <c r="C8" s="10"/>
    </row>
    <row r="9" spans="2:10" x14ac:dyDescent="0.2">
      <c r="B9" s="10"/>
      <c r="C9" s="10"/>
    </row>
    <row r="10" spans="2:10" x14ac:dyDescent="0.2">
      <c r="B10" s="10"/>
      <c r="C10" s="10"/>
    </row>
    <row r="11" spans="2:10" x14ac:dyDescent="0.2">
      <c r="B11" s="6" t="s">
        <v>214</v>
      </c>
      <c r="C11" s="10"/>
    </row>
    <row r="12" spans="2:10" x14ac:dyDescent="0.2">
      <c r="B12" s="75" t="s">
        <v>226</v>
      </c>
      <c r="C12" s="75"/>
      <c r="D12" s="76"/>
      <c r="E12" s="76"/>
      <c r="F12" s="77"/>
      <c r="G12" s="186"/>
    </row>
    <row r="13" spans="2:10" x14ac:dyDescent="0.2">
      <c r="B13" s="95" t="s">
        <v>204</v>
      </c>
      <c r="C13" s="125"/>
      <c r="D13" s="126"/>
      <c r="E13" s="126"/>
      <c r="F13" s="127"/>
      <c r="G13" s="127"/>
    </row>
    <row r="15" spans="2:10" x14ac:dyDescent="0.2">
      <c r="B15" s="7" t="s">
        <v>197</v>
      </c>
      <c r="C15" s="7"/>
      <c r="D15" s="8"/>
      <c r="E15" s="8"/>
      <c r="F15" s="9"/>
      <c r="G15" s="9"/>
      <c r="H15" s="81"/>
      <c r="I15" s="81"/>
      <c r="J15" s="79"/>
    </row>
    <row r="16" spans="2:10" x14ac:dyDescent="0.2">
      <c r="B16" s="56"/>
      <c r="C16" s="56"/>
      <c r="D16" s="119"/>
      <c r="E16" s="119"/>
      <c r="F16" s="120"/>
      <c r="G16" s="120"/>
      <c r="H16" s="121"/>
      <c r="I16" s="121"/>
    </row>
    <row r="17" spans="2:10" ht="52" thickBot="1" x14ac:dyDescent="0.25">
      <c r="B17" s="15"/>
      <c r="C17" s="130" t="s">
        <v>10</v>
      </c>
      <c r="D17" s="131" t="s">
        <v>138</v>
      </c>
      <c r="E17" s="131" t="s">
        <v>137</v>
      </c>
      <c r="F17" s="104" t="s">
        <v>166</v>
      </c>
      <c r="G17" s="104" t="s">
        <v>144</v>
      </c>
      <c r="H17" s="132" t="s">
        <v>142</v>
      </c>
      <c r="I17" s="140" t="s">
        <v>163</v>
      </c>
      <c r="J17" s="100" t="s">
        <v>164</v>
      </c>
    </row>
    <row r="18" spans="2:10" x14ac:dyDescent="0.2">
      <c r="B18" s="193" t="s">
        <v>145</v>
      </c>
      <c r="C18" s="106"/>
      <c r="D18" s="107"/>
      <c r="E18" s="107"/>
      <c r="F18" s="108"/>
      <c r="G18" s="108"/>
      <c r="H18" s="82"/>
      <c r="I18" s="82"/>
      <c r="J18" s="109"/>
    </row>
    <row r="19" spans="2:10" ht="51" x14ac:dyDescent="0.2">
      <c r="B19" s="193"/>
      <c r="C19" s="106">
        <v>1.1000000000000001</v>
      </c>
      <c r="D19" s="4" t="s">
        <v>1</v>
      </c>
      <c r="E19" s="167" t="str">
        <f>INDEX('Tier II (Commercial division)'!E:E,MATCH(D19,'Tier II (Commercial division)'!D:D,0))</f>
        <v>End-users and/or decentralized identity adoption decision-makers have a positive or neutral experience with information systems (including blockchain).</v>
      </c>
      <c r="F19" s="152">
        <f>INDEX('Tier II (Commercial division)'!G:G,MATCH(D19,'Tier II (Commercial division)'!D:D,0))/(100/8)*100</f>
        <v>1</v>
      </c>
      <c r="G19" s="153">
        <f>INDEX('Tier II (Commercial division)'!H:H,MATCH(D19,'Tier II (Commercial division)'!D:D,0))</f>
        <v>0</v>
      </c>
      <c r="H19" s="154">
        <f>INDEX('Tier II (Commercial division)'!I:I,MATCH(D19,'Tier II (Commercial division)'!D:D,0))</f>
        <v>0</v>
      </c>
      <c r="I19" s="154">
        <f>INDEX('Tier II (Commercial division)'!J:J,MATCH(D19,'Tier II (Commercial division)'!D:D,0))</f>
        <v>0</v>
      </c>
      <c r="J19" s="155">
        <f>INDEX('Tier II (Commercial division)'!K:K,MATCH(D19,'Tier II (Commercial division)'!D:D,0))</f>
        <v>0</v>
      </c>
    </row>
    <row r="20" spans="2:10" x14ac:dyDescent="0.2">
      <c r="B20" s="193"/>
      <c r="C20" s="106"/>
      <c r="F20" s="70"/>
      <c r="G20" s="148"/>
      <c r="H20" s="122"/>
      <c r="I20" s="122"/>
      <c r="J20" s="109"/>
    </row>
    <row r="21" spans="2:10" ht="34" x14ac:dyDescent="0.2">
      <c r="B21" s="193"/>
      <c r="C21" s="106">
        <v>1.2</v>
      </c>
      <c r="D21" s="4" t="s">
        <v>4</v>
      </c>
      <c r="E21" s="167" t="str">
        <f>INDEX('Tier II (Commercial division)'!E:E,MATCH(D21,'Tier II (Commercial division)'!D:D,0))</f>
        <v>The workload of the decentralized identity solution’s end-users is not expected to increase.</v>
      </c>
      <c r="F21" s="152">
        <f>INDEX('Tier II (Commercial division)'!G:G,MATCH(D21,'Tier II (Commercial division)'!D:D,0))/(100/8)*100</f>
        <v>1</v>
      </c>
      <c r="G21" s="153">
        <f>INDEX('Tier II (Commercial division)'!H:H,MATCH(D21,'Tier II (Commercial division)'!D:D,0))</f>
        <v>0</v>
      </c>
      <c r="H21" s="154">
        <f>INDEX('Tier II (Commercial division)'!I:I,MATCH(D21,'Tier II (Commercial division)'!D:D,0))</f>
        <v>0</v>
      </c>
      <c r="I21" s="154">
        <f>INDEX('Tier II (Commercial division)'!J:J,MATCH(D21,'Tier II (Commercial division)'!D:D,0))</f>
        <v>0</v>
      </c>
      <c r="J21" s="155">
        <f>INDEX('Tier II (Commercial division)'!K:K,MATCH(D21,'Tier II (Commercial division)'!D:D,0))</f>
        <v>0</v>
      </c>
    </row>
    <row r="22" spans="2:10" x14ac:dyDescent="0.2">
      <c r="B22" s="193"/>
      <c r="C22" s="106"/>
      <c r="F22" s="70"/>
      <c r="G22" s="148"/>
      <c r="H22" s="122"/>
      <c r="I22" s="122"/>
      <c r="J22" s="109"/>
    </row>
    <row r="23" spans="2:10" ht="51" x14ac:dyDescent="0.2">
      <c r="B23" s="193"/>
      <c r="C23" s="106">
        <v>1.3</v>
      </c>
      <c r="D23" s="4" t="s">
        <v>36</v>
      </c>
      <c r="E23" s="167" t="str">
        <f>INDEX('Tier II (Commercial division)'!E:E,MATCH(D23,'Tier II (Commercial division)'!D:D,0))</f>
        <v>In our organization, decentralized identity is perceived as compliant with federal and state-specific legislation, such as HIPAA or the 21st Century Cures Act.</v>
      </c>
      <c r="F23" s="152">
        <f>INDEX('Tier II (Commercial division)'!G:G,MATCH(D23,'Tier II (Commercial division)'!D:D,0))/(100/8)*100</f>
        <v>1</v>
      </c>
      <c r="G23" s="153">
        <f>INDEX('Tier II (Commercial division)'!H:H,MATCH(D23,'Tier II (Commercial division)'!D:D,0))</f>
        <v>0</v>
      </c>
      <c r="H23" s="154">
        <f>INDEX('Tier II (Commercial division)'!I:I,MATCH(D23,'Tier II (Commercial division)'!D:D,0))</f>
        <v>0</v>
      </c>
      <c r="I23" s="154">
        <f>INDEX('Tier II (Commercial division)'!J:J,MATCH(D23,'Tier II (Commercial division)'!D:D,0))</f>
        <v>0</v>
      </c>
      <c r="J23" s="155">
        <f>INDEX('Tier II (Commercial division)'!K:K,MATCH(D23,'Tier II (Commercial division)'!D:D,0))</f>
        <v>0</v>
      </c>
    </row>
    <row r="24" spans="2:10" x14ac:dyDescent="0.2">
      <c r="B24" s="193"/>
      <c r="C24" s="106"/>
      <c r="F24" s="71"/>
      <c r="G24" s="149"/>
      <c r="H24" s="122"/>
      <c r="I24" s="122"/>
      <c r="J24" s="109"/>
    </row>
    <row r="25" spans="2:10" ht="68" x14ac:dyDescent="0.2">
      <c r="B25" s="193"/>
      <c r="C25" s="106">
        <v>1.4</v>
      </c>
      <c r="D25" s="4" t="s">
        <v>5</v>
      </c>
      <c r="E25" s="167" t="str">
        <f>INDEX('Tier II (Commercial division)'!E:E,MATCH(D25,'Tier II (Commercial division)'!D:D,0))</f>
        <v>The patients and/or immediate caregivers (e.g., family members) do not have to engage more and/or incur additional costs compared to the status quo.</v>
      </c>
      <c r="F25" s="152">
        <f>INDEX('Tier II (Commercial division)'!G:G,MATCH(D25,'Tier II (Commercial division)'!D:D,0))/(100/8)*100</f>
        <v>1</v>
      </c>
      <c r="G25" s="153">
        <f>INDEX('Tier II (Commercial division)'!H:H,MATCH(D25,'Tier II (Commercial division)'!D:D,0))</f>
        <v>0</v>
      </c>
      <c r="H25" s="154">
        <f>INDEX('Tier II (Commercial division)'!I:I,MATCH(D25,'Tier II (Commercial division)'!D:D,0))</f>
        <v>0</v>
      </c>
      <c r="I25" s="154">
        <f>INDEX('Tier II (Commercial division)'!J:J,MATCH(D25,'Tier II (Commercial division)'!D:D,0))</f>
        <v>0</v>
      </c>
      <c r="J25" s="155">
        <f>INDEX('Tier II (Commercial division)'!K:K,MATCH(D25,'Tier II (Commercial division)'!D:D,0))</f>
        <v>0</v>
      </c>
    </row>
    <row r="26" spans="2:10" x14ac:dyDescent="0.2">
      <c r="B26" s="193"/>
      <c r="C26" s="106"/>
      <c r="F26" s="70"/>
      <c r="G26" s="148"/>
      <c r="H26" s="122"/>
      <c r="I26" s="122"/>
      <c r="J26" s="109"/>
    </row>
    <row r="27" spans="2:10" ht="68" x14ac:dyDescent="0.2">
      <c r="B27" s="193"/>
      <c r="C27" s="106">
        <v>1.5</v>
      </c>
      <c r="D27" s="4" t="s">
        <v>6</v>
      </c>
      <c r="E27" s="167" t="str">
        <f>INDEX('Tier II (Commercial division)'!E:E,MATCH(D27,'Tier II (Commercial division)'!D:D,0))</f>
        <v xml:space="preserve">The notion that the perception of a technology’s security relies on circumstantial information (e.g., opinions of friends and family, company reputation, etc.) rather than the technology’s inherent security features and actual capabilities can be addressed. </v>
      </c>
      <c r="F27" s="152">
        <f>INDEX('Tier II (Commercial division)'!G:G,MATCH(D27,'Tier II (Commercial division)'!D:D,0))/(100/8)*100</f>
        <v>1</v>
      </c>
      <c r="G27" s="153">
        <f>INDEX('Tier II (Commercial division)'!H:H,MATCH(D27,'Tier II (Commercial division)'!D:D,0))</f>
        <v>0</v>
      </c>
      <c r="H27" s="154">
        <f>INDEX('Tier II (Commercial division)'!I:I,MATCH(D27,'Tier II (Commercial division)'!D:D,0))</f>
        <v>0</v>
      </c>
      <c r="I27" s="154">
        <f>INDEX('Tier II (Commercial division)'!J:J,MATCH(D27,'Tier II (Commercial division)'!D:D,0))</f>
        <v>0</v>
      </c>
      <c r="J27" s="155">
        <f>INDEX('Tier II (Commercial division)'!K:K,MATCH(D27,'Tier II (Commercial division)'!D:D,0))</f>
        <v>0</v>
      </c>
    </row>
    <row r="28" spans="2:10" x14ac:dyDescent="0.2">
      <c r="B28" s="193"/>
      <c r="C28" s="106"/>
      <c r="F28" s="70"/>
      <c r="G28" s="148"/>
      <c r="H28" s="122"/>
      <c r="I28" s="122"/>
      <c r="J28" s="109"/>
    </row>
    <row r="29" spans="2:10" ht="51" x14ac:dyDescent="0.2">
      <c r="B29" s="193"/>
      <c r="C29" s="106">
        <v>1.6</v>
      </c>
      <c r="D29" s="4" t="s">
        <v>55</v>
      </c>
      <c r="E29" s="167" t="str">
        <f>INDEX('Tier II (Commercial division)'!E:E,MATCH(D29,'Tier II (Commercial division)'!D:D,0))</f>
        <v xml:space="preserve">Data subjects involved perceive data movement and ubiquity as a desirable state.  </v>
      </c>
      <c r="F29" s="152">
        <f>INDEX('Tier II (Commercial division)'!G:G,MATCH(D29,'Tier II (Commercial division)'!D:D,0))/(100/8)*100</f>
        <v>1</v>
      </c>
      <c r="G29" s="153">
        <f>INDEX('Tier II (Commercial division)'!H:H,MATCH(D29,'Tier II (Commercial division)'!D:D,0))</f>
        <v>0</v>
      </c>
      <c r="H29" s="154">
        <f>INDEX('Tier II (Commercial division)'!I:I,MATCH(D29,'Tier II (Commercial division)'!D:D,0))</f>
        <v>0</v>
      </c>
      <c r="I29" s="154">
        <f>INDEX('Tier II (Commercial division)'!J:J,MATCH(D29,'Tier II (Commercial division)'!D:D,0))</f>
        <v>0</v>
      </c>
      <c r="J29" s="155">
        <f>INDEX('Tier II (Commercial division)'!K:K,MATCH(D29,'Tier II (Commercial division)'!D:D,0))</f>
        <v>0</v>
      </c>
    </row>
    <row r="30" spans="2:10" x14ac:dyDescent="0.2">
      <c r="B30" s="193"/>
      <c r="C30" s="106"/>
      <c r="F30" s="70"/>
      <c r="G30" s="148"/>
      <c r="H30" s="122"/>
      <c r="I30" s="122"/>
      <c r="J30" s="109"/>
    </row>
    <row r="31" spans="2:10" ht="17" x14ac:dyDescent="0.2">
      <c r="B31" s="193"/>
      <c r="C31" s="106">
        <v>1.7</v>
      </c>
      <c r="D31" s="4" t="s">
        <v>7</v>
      </c>
      <c r="E31" s="167" t="str">
        <f>INDEX('Tier II (Commercial division)'!E:E,MATCH(D31,'Tier II (Commercial division)'!D:D,0))</f>
        <v>The generational divide of the end-user population can be addressed.</v>
      </c>
      <c r="F31" s="152">
        <f>INDEX('Tier II (Commercial division)'!G:G,MATCH(D31,'Tier II (Commercial division)'!D:D,0))/(100/8)*100</f>
        <v>1</v>
      </c>
      <c r="G31" s="153">
        <f>INDEX('Tier II (Commercial division)'!H:H,MATCH(D31,'Tier II (Commercial division)'!D:D,0))</f>
        <v>0</v>
      </c>
      <c r="H31" s="154">
        <f>INDEX('Tier II (Commercial division)'!I:I,MATCH(D31,'Tier II (Commercial division)'!D:D,0))</f>
        <v>0</v>
      </c>
      <c r="I31" s="154">
        <f>INDEX('Tier II (Commercial division)'!J:J,MATCH(D31,'Tier II (Commercial division)'!D:D,0))</f>
        <v>0</v>
      </c>
      <c r="J31" s="155">
        <f>INDEX('Tier II (Commercial division)'!K:K,MATCH(D31,'Tier II (Commercial division)'!D:D,0))</f>
        <v>0</v>
      </c>
    </row>
    <row r="32" spans="2:10" x14ac:dyDescent="0.2">
      <c r="B32" s="193"/>
      <c r="C32" s="106"/>
      <c r="F32" s="72"/>
      <c r="G32" s="148"/>
      <c r="H32" s="122"/>
      <c r="I32" s="122"/>
      <c r="J32" s="109"/>
    </row>
    <row r="33" spans="2:10" ht="34" x14ac:dyDescent="0.2">
      <c r="B33" s="193"/>
      <c r="C33" s="106">
        <v>1.8</v>
      </c>
      <c r="D33" s="4" t="s">
        <v>8</v>
      </c>
      <c r="E33" s="167" t="str">
        <f>INDEX('Tier II (Commercial division)'!E:E,MATCH(D33,'Tier II (Commercial division)'!D:D,0))</f>
        <v>No job positions within our organization are expected to be discontinued upon decentralized identity introduction.</v>
      </c>
      <c r="F33" s="152">
        <f>INDEX('Tier II (Commercial division)'!G:G,MATCH(D33,'Tier II (Commercial division)'!D:D,0))/(100/8)*100</f>
        <v>1</v>
      </c>
      <c r="G33" s="153">
        <f>INDEX('Tier II (Commercial division)'!H:H,MATCH(D33,'Tier II (Commercial division)'!D:D,0))</f>
        <v>0</v>
      </c>
      <c r="H33" s="154">
        <f>INDEX('Tier II (Commercial division)'!I:I,MATCH(D33,'Tier II (Commercial division)'!D:D,0))</f>
        <v>0</v>
      </c>
      <c r="I33" s="154">
        <f>INDEX('Tier II (Commercial division)'!J:J,MATCH(D33,'Tier II (Commercial division)'!D:D,0))</f>
        <v>0</v>
      </c>
      <c r="J33" s="155">
        <f>INDEX('Tier II (Commercial division)'!K:K,MATCH(D33,'Tier II (Commercial division)'!D:D,0))</f>
        <v>0</v>
      </c>
    </row>
    <row r="34" spans="2:10" x14ac:dyDescent="0.2">
      <c r="B34" s="193"/>
      <c r="D34" s="6"/>
      <c r="E34" s="6"/>
      <c r="F34" s="70"/>
      <c r="G34" s="148"/>
      <c r="H34" s="122"/>
      <c r="I34" s="122"/>
      <c r="J34" s="109"/>
    </row>
    <row r="35" spans="2:10" ht="34" x14ac:dyDescent="0.2">
      <c r="B35" s="193"/>
      <c r="C35" s="106">
        <v>1.9</v>
      </c>
      <c r="D35" s="4" t="s">
        <v>3</v>
      </c>
      <c r="E35" s="167" t="str">
        <f>INDEX('Tier II (Tech division)'!E:E,MATCH(D35,'Tier II (Tech division)'!D:D,0))</f>
        <v>The workflow of the decentralized identity solution’s end-users is not expected to change.</v>
      </c>
      <c r="F35" s="152">
        <f>INDEX('Tier II (Tech division)'!G:G,MATCH(D35,'Tier II (Tech division)'!D:D,0))/(100/2)*100</f>
        <v>1</v>
      </c>
      <c r="G35" s="153">
        <f>INDEX('Tier II (Tech division)'!H:H,MATCH(D35,'Tier II (Tech division)'!D:D,0))</f>
        <v>0</v>
      </c>
      <c r="H35" s="154">
        <f>INDEX('Tier II (Tech division)'!I:I,MATCH(D35,'Tier II (Tech division)'!D:D,0))</f>
        <v>0</v>
      </c>
      <c r="I35" s="154">
        <f>INDEX('Tier II (Tech division)'!J:J,MATCH(D35,'Tier II (Tech division)'!D:D,0))</f>
        <v>0</v>
      </c>
      <c r="J35" s="155">
        <f>INDEX('Tier II (Tech division)'!K:K,MATCH(D35,'Tier II (Tech division)'!D:D,0))</f>
        <v>0</v>
      </c>
    </row>
    <row r="36" spans="2:10" x14ac:dyDescent="0.2">
      <c r="B36" s="193"/>
      <c r="C36" s="106"/>
      <c r="F36" s="70"/>
      <c r="G36" s="148"/>
      <c r="H36" s="122"/>
      <c r="I36" s="122"/>
      <c r="J36" s="109"/>
    </row>
    <row r="37" spans="2:10" ht="34" x14ac:dyDescent="0.2">
      <c r="B37" s="193"/>
      <c r="C37" s="113">
        <v>1.1000000000000001</v>
      </c>
      <c r="D37" s="4" t="s">
        <v>9</v>
      </c>
      <c r="E37" s="167" t="str">
        <f>INDEX('Tier II (Tech division)'!E:E,MATCH(D37,'Tier II (Tech division)'!D:D,0))</f>
        <v>The end-users can play an active role in the design of the decentralized identity solution.</v>
      </c>
      <c r="F37" s="152">
        <f>INDEX('Tier II (Tech division)'!G:G,MATCH(D37,'Tier II (Tech division)'!D:D,0))/(100/2)*100</f>
        <v>1</v>
      </c>
      <c r="G37" s="153">
        <f>INDEX('Tier II (Tech division)'!H:H,MATCH(D37,'Tier II (Tech division)'!D:D,0))</f>
        <v>0</v>
      </c>
      <c r="H37" s="154">
        <f>INDEX('Tier II (Tech division)'!I:I,MATCH(D37,'Tier II (Tech division)'!D:D,0))</f>
        <v>0</v>
      </c>
      <c r="I37" s="154">
        <f>INDEX('Tier II (Tech division)'!J:J,MATCH(D37,'Tier II (Tech division)'!D:D,0))</f>
        <v>0</v>
      </c>
      <c r="J37" s="155">
        <f>INDEX('Tier II (Tech division)'!K:K,MATCH(D37,'Tier II (Tech division)'!D:D,0))</f>
        <v>0</v>
      </c>
    </row>
    <row r="38" spans="2:10" x14ac:dyDescent="0.2">
      <c r="B38" s="193"/>
      <c r="C38" s="113"/>
      <c r="F38" s="72"/>
      <c r="G38" s="148"/>
      <c r="H38" s="122"/>
      <c r="I38" s="122"/>
      <c r="J38" s="109"/>
    </row>
    <row r="39" spans="2:10" ht="18" thickBot="1" x14ac:dyDescent="0.25">
      <c r="B39" s="193"/>
      <c r="C39" s="90"/>
      <c r="D39" s="91"/>
      <c r="E39" s="136" t="s">
        <v>150</v>
      </c>
      <c r="F39" s="128"/>
      <c r="G39" s="142">
        <f>SUMPRODUCT(F19:F38,G19:G38)/SUMIF(F19:F38,"&lt;&gt;0",F19:F38)</f>
        <v>0</v>
      </c>
      <c r="H39" s="129"/>
      <c r="I39" s="129"/>
      <c r="J39" s="133"/>
    </row>
    <row r="40" spans="2:10" x14ac:dyDescent="0.2">
      <c r="B40" s="39"/>
      <c r="C40" s="106"/>
      <c r="E40" s="111"/>
      <c r="F40" s="117"/>
      <c r="G40" s="146"/>
      <c r="H40" s="122"/>
      <c r="I40" s="122"/>
      <c r="J40" s="109"/>
    </row>
    <row r="41" spans="2:10" ht="34" x14ac:dyDescent="0.2">
      <c r="B41" s="193" t="s">
        <v>146</v>
      </c>
      <c r="C41" s="106">
        <v>2.1</v>
      </c>
      <c r="D41" s="4" t="s">
        <v>18</v>
      </c>
      <c r="E41" s="167" t="str">
        <f>INDEX('Tier II (Commercial division)'!E:E,MATCH(D41,'Tier II (Commercial division)'!D:D,0))</f>
        <v>The organization can be clearly informed about what decentralized identity can and cannot do.</v>
      </c>
      <c r="F41" s="152">
        <f>INDEX('Tier II (Commercial division)'!G:G,MATCH(D41,'Tier II (Commercial division)'!D:D,0))/(100/13)*100</f>
        <v>1</v>
      </c>
      <c r="G41" s="153">
        <f>INDEX('Tier II (Commercial division)'!H:H,MATCH(D41,'Tier II (Commercial division)'!D:D,0))</f>
        <v>0</v>
      </c>
      <c r="H41" s="154">
        <f>INDEX('Tier II (Commercial division)'!I:I,MATCH(D41,'Tier II (Commercial division)'!D:D,0))</f>
        <v>0</v>
      </c>
      <c r="I41" s="154">
        <f>INDEX('Tier II (Commercial division)'!J:J,MATCH(D41,'Tier II (Commercial division)'!D:D,0))</f>
        <v>0</v>
      </c>
      <c r="J41" s="155">
        <f>INDEX('Tier II (Commercial division)'!K:K,MATCH(D41,'Tier II (Commercial division)'!D:D,0))</f>
        <v>0</v>
      </c>
    </row>
    <row r="42" spans="2:10" x14ac:dyDescent="0.2">
      <c r="B42" s="193"/>
      <c r="C42" s="106"/>
      <c r="F42" s="70"/>
      <c r="G42" s="148"/>
      <c r="H42" s="122"/>
      <c r="I42" s="122"/>
      <c r="J42" s="109"/>
    </row>
    <row r="43" spans="2:10" ht="51" x14ac:dyDescent="0.2">
      <c r="B43" s="193"/>
      <c r="C43" s="106">
        <v>2.2000000000000002</v>
      </c>
      <c r="D43" s="4" t="s">
        <v>11</v>
      </c>
      <c r="E43" s="167" t="str">
        <f>INDEX('Tier II (Commercial division)'!E:E,MATCH(D43,'Tier II (Commercial division)'!D:D,0))</f>
        <v>The purpose of the endeavor aligns with our organizational strategy and the long-term benefits are expected to outweigh the costs in the ratio mandated by our organization.</v>
      </c>
      <c r="F43" s="152">
        <f>INDEX('Tier II (Commercial division)'!G:G,MATCH(D43,'Tier II (Commercial division)'!D:D,0))/(100/13)*100</f>
        <v>1</v>
      </c>
      <c r="G43" s="153">
        <f>INDEX('Tier II (Commercial division)'!H:H,MATCH(D43,'Tier II (Commercial division)'!D:D,0))</f>
        <v>0</v>
      </c>
      <c r="H43" s="154">
        <f>INDEX('Tier II (Commercial division)'!I:I,MATCH(D43,'Tier II (Commercial division)'!D:D,0))</f>
        <v>0</v>
      </c>
      <c r="I43" s="154">
        <f>INDEX('Tier II (Commercial division)'!J:J,MATCH(D43,'Tier II (Commercial division)'!D:D,0))</f>
        <v>0</v>
      </c>
      <c r="J43" s="155">
        <f>INDEX('Tier II (Commercial division)'!K:K,MATCH(D43,'Tier II (Commercial division)'!D:D,0))</f>
        <v>0</v>
      </c>
    </row>
    <row r="44" spans="2:10" x14ac:dyDescent="0.2">
      <c r="B44" s="193"/>
      <c r="C44" s="106"/>
      <c r="F44" s="70"/>
      <c r="G44" s="148"/>
      <c r="H44" s="122"/>
      <c r="I44" s="122"/>
      <c r="J44" s="109"/>
    </row>
    <row r="45" spans="2:10" ht="34" x14ac:dyDescent="0.2">
      <c r="B45" s="193"/>
      <c r="C45" s="106">
        <v>2.2999999999999998</v>
      </c>
      <c r="D45" s="4" t="s">
        <v>12</v>
      </c>
      <c r="E45" s="167" t="str">
        <f>INDEX('Tier II (Commercial division)'!E:E,MATCH(D45,'Tier II (Commercial division)'!D:D,0))</f>
        <v>Our organization can make decisions regarding the adoption of general information systems without being subject to the will of external stakeholders.</v>
      </c>
      <c r="F45" s="152">
        <f>INDEX('Tier II (Commercial division)'!G:G,MATCH(D45,'Tier II (Commercial division)'!D:D,0))/(100/13)*100</f>
        <v>1</v>
      </c>
      <c r="G45" s="153">
        <f>INDEX('Tier II (Commercial division)'!H:H,MATCH(D45,'Tier II (Commercial division)'!D:D,0))</f>
        <v>0</v>
      </c>
      <c r="H45" s="154">
        <f>INDEX('Tier II (Commercial division)'!I:I,MATCH(D45,'Tier II (Commercial division)'!D:D,0))</f>
        <v>0</v>
      </c>
      <c r="I45" s="154">
        <f>INDEX('Tier II (Commercial division)'!J:J,MATCH(D45,'Tier II (Commercial division)'!D:D,0))</f>
        <v>0</v>
      </c>
      <c r="J45" s="155">
        <f>INDEX('Tier II (Commercial division)'!K:K,MATCH(D45,'Tier II (Commercial division)'!D:D,0))</f>
        <v>0</v>
      </c>
    </row>
    <row r="46" spans="2:10" x14ac:dyDescent="0.2">
      <c r="B46" s="193"/>
      <c r="C46" s="106"/>
      <c r="F46" s="70"/>
      <c r="G46" s="148"/>
      <c r="H46" s="122"/>
      <c r="I46" s="122"/>
      <c r="J46" s="109"/>
    </row>
    <row r="47" spans="2:10" ht="51" x14ac:dyDescent="0.2">
      <c r="B47" s="193"/>
      <c r="C47" s="106">
        <v>2.4</v>
      </c>
      <c r="D47" s="4" t="s">
        <v>58</v>
      </c>
      <c r="E47" s="167" t="str">
        <f>INDEX('Tier II (Commercial division)'!E:E,MATCH(D47,'Tier II (Commercial division)'!D:D,0))</f>
        <v xml:space="preserve">An investment appraisal framework can be developed to help evaluate broad concepts such as decentralized identity that can be implemented in several ways against the status quo and alternative investment options. </v>
      </c>
      <c r="F47" s="152">
        <f>INDEX('Tier II (Commercial division)'!G:G,MATCH(D47,'Tier II (Commercial division)'!D:D,0))/(100/13)*100</f>
        <v>1</v>
      </c>
      <c r="G47" s="153">
        <f>INDEX('Tier II (Commercial division)'!H:H,MATCH(D47,'Tier II (Commercial division)'!D:D,0))</f>
        <v>0</v>
      </c>
      <c r="H47" s="154">
        <f>INDEX('Tier II (Commercial division)'!I:I,MATCH(D47,'Tier II (Commercial division)'!D:D,0))</f>
        <v>0</v>
      </c>
      <c r="I47" s="154">
        <f>INDEX('Tier II (Commercial division)'!J:J,MATCH(D47,'Tier II (Commercial division)'!D:D,0))</f>
        <v>0</v>
      </c>
      <c r="J47" s="155">
        <f>INDEX('Tier II (Commercial division)'!K:K,MATCH(D47,'Tier II (Commercial division)'!D:D,0))</f>
        <v>0</v>
      </c>
    </row>
    <row r="48" spans="2:10" x14ac:dyDescent="0.2">
      <c r="B48" s="193"/>
      <c r="C48" s="106"/>
      <c r="F48" s="70"/>
      <c r="G48" s="148"/>
      <c r="H48" s="122"/>
      <c r="I48" s="122"/>
      <c r="J48" s="109"/>
    </row>
    <row r="49" spans="2:10" ht="35" thickBot="1" x14ac:dyDescent="0.25">
      <c r="B49" s="193"/>
      <c r="C49" s="106">
        <v>2.5</v>
      </c>
      <c r="D49" s="4" t="s">
        <v>13</v>
      </c>
      <c r="E49" s="167" t="str">
        <f>INDEX('Tier II (Commercial division)'!E:E,MATCH(D49,'Tier II (Commercial division)'!D:D,0))</f>
        <v>Our organization is willing to embrace a phased approach to decentralized identity adoption as opposed to expecting an immediate paradigm shift.</v>
      </c>
      <c r="F49" s="152">
        <f>INDEX('Tier II (Commercial division)'!G:G,MATCH(D49,'Tier II (Commercial division)'!D:D,0))/(100/13)*100</f>
        <v>1</v>
      </c>
      <c r="G49" s="153">
        <f>INDEX('Tier II (Commercial division)'!H:H,MATCH(D49,'Tier II (Commercial division)'!D:D,0))</f>
        <v>0</v>
      </c>
      <c r="H49" s="154">
        <f>INDEX('Tier II (Commercial division)'!I:I,MATCH(D49,'Tier II (Commercial division)'!D:D,0))</f>
        <v>0</v>
      </c>
      <c r="I49" s="154">
        <f>INDEX('Tier II (Commercial division)'!J:J,MATCH(D49,'Tier II (Commercial division)'!D:D,0))</f>
        <v>0</v>
      </c>
      <c r="J49" s="155">
        <f>INDEX('Tier II (Commercial division)'!K:K,MATCH(D49,'Tier II (Commercial division)'!D:D,0))</f>
        <v>0</v>
      </c>
    </row>
    <row r="50" spans="2:10" x14ac:dyDescent="0.2">
      <c r="B50" s="193"/>
      <c r="C50" s="106"/>
      <c r="F50" s="70"/>
      <c r="G50" s="148"/>
      <c r="H50" s="122"/>
      <c r="I50" s="122"/>
      <c r="J50" s="109"/>
    </row>
    <row r="51" spans="2:10" ht="51" x14ac:dyDescent="0.2">
      <c r="B51" s="193"/>
      <c r="C51" s="106">
        <v>2.6</v>
      </c>
      <c r="D51" s="4" t="s">
        <v>14</v>
      </c>
      <c r="E51" s="167" t="str">
        <f>INDEX('Tier II (Commercial division)'!E:E,MATCH(D51,'Tier II (Commercial division)'!D:D,0))</f>
        <v xml:space="preserve">Resources (e.g., budget, facilities, employees and/or talent pool knowledgeable about decentralized identity, training, technical support, etc.) can be accessible and made available when needed. </v>
      </c>
      <c r="F51" s="152">
        <f>INDEX('Tier II (Commercial division)'!G:G,MATCH(D51,'Tier II (Commercial division)'!D:D,0))/(100/13)*100</f>
        <v>1</v>
      </c>
      <c r="G51" s="153">
        <f>INDEX('Tier II (Commercial division)'!H:H,MATCH(D51,'Tier II (Commercial division)'!D:D,0))</f>
        <v>0</v>
      </c>
      <c r="H51" s="154">
        <f>INDEX('Tier II (Commercial division)'!I:I,MATCH(D51,'Tier II (Commercial division)'!D:D,0))</f>
        <v>0</v>
      </c>
      <c r="I51" s="154">
        <f>INDEX('Tier II (Commercial division)'!J:J,MATCH(D51,'Tier II (Commercial division)'!D:D,0))</f>
        <v>0</v>
      </c>
      <c r="J51" s="155">
        <f>INDEX('Tier II (Commercial division)'!K:K,MATCH(D51,'Tier II (Commercial division)'!D:D,0))</f>
        <v>0</v>
      </c>
    </row>
    <row r="52" spans="2:10" x14ac:dyDescent="0.2">
      <c r="B52" s="193"/>
      <c r="C52" s="106"/>
      <c r="F52" s="70"/>
      <c r="G52" s="148"/>
      <c r="H52" s="122"/>
      <c r="I52" s="122"/>
      <c r="J52" s="109"/>
    </row>
    <row r="53" spans="2:10" ht="68" x14ac:dyDescent="0.2">
      <c r="B53" s="193"/>
      <c r="C53" s="106">
        <v>2.7</v>
      </c>
      <c r="D53" s="4" t="s">
        <v>15</v>
      </c>
      <c r="E53" s="167" t="str">
        <f>INDEX('Tier II (Commercial division)'!E:E,MATCH(D53,'Tier II (Commercial division)'!D:D,0))</f>
        <v>The endeavor has clear, readily identifiable sponsorship reflective of its importance within our organization, and some of these internal sponsors may act as boundary spanners who can influence other organizations necessary for the minimum viable ecosystem (MVE) to collaborate.</v>
      </c>
      <c r="F53" s="152">
        <f>INDEX('Tier II (Commercial division)'!G:G,MATCH(D53,'Tier II (Commercial division)'!D:D,0))/(100/13)*100</f>
        <v>1</v>
      </c>
      <c r="G53" s="153">
        <f>INDEX('Tier II (Commercial division)'!H:H,MATCH(D53,'Tier II (Commercial division)'!D:D,0))</f>
        <v>0</v>
      </c>
      <c r="H53" s="154">
        <f>INDEX('Tier II (Commercial division)'!I:I,MATCH(D53,'Tier II (Commercial division)'!D:D,0))</f>
        <v>0</v>
      </c>
      <c r="I53" s="154">
        <f>INDEX('Tier II (Commercial division)'!J:J,MATCH(D53,'Tier II (Commercial division)'!D:D,0))</f>
        <v>0</v>
      </c>
      <c r="J53" s="155">
        <f>INDEX('Tier II (Commercial division)'!K:K,MATCH(D53,'Tier II (Commercial division)'!D:D,0))</f>
        <v>0</v>
      </c>
    </row>
    <row r="54" spans="2:10" x14ac:dyDescent="0.2">
      <c r="B54" s="193"/>
      <c r="C54" s="106"/>
      <c r="F54" s="70"/>
      <c r="G54" s="148"/>
      <c r="H54" s="122"/>
      <c r="I54" s="122"/>
      <c r="J54" s="109"/>
    </row>
    <row r="55" spans="2:10" ht="51" x14ac:dyDescent="0.2">
      <c r="B55" s="193"/>
      <c r="C55" s="106">
        <v>2.8</v>
      </c>
      <c r="D55" s="4" t="s">
        <v>16</v>
      </c>
      <c r="E55" s="167" t="str">
        <f>INDEX('Tier II (Commercial division)'!E:E,MATCH(D55,'Tier II (Commercial division)'!D:D,0))</f>
        <v>The endeavor does not require any substantial organizational and/or cultural change and is not expected to be impacted by major organizational/cultural change, such as a leadership transition.</v>
      </c>
      <c r="F55" s="152">
        <f>INDEX('Tier II (Commercial division)'!G:G,MATCH(D55,'Tier II (Commercial division)'!D:D,0))/(100/13)*100</f>
        <v>1</v>
      </c>
      <c r="G55" s="153">
        <f>INDEX('Tier II (Commercial division)'!H:H,MATCH(D55,'Tier II (Commercial division)'!D:D,0))</f>
        <v>0</v>
      </c>
      <c r="H55" s="154">
        <f>INDEX('Tier II (Commercial division)'!I:I,MATCH(D55,'Tier II (Commercial division)'!D:D,0))</f>
        <v>0</v>
      </c>
      <c r="I55" s="154">
        <f>INDEX('Tier II (Commercial division)'!J:J,MATCH(D55,'Tier II (Commercial division)'!D:D,0))</f>
        <v>0</v>
      </c>
      <c r="J55" s="155">
        <f>INDEX('Tier II (Commercial division)'!K:K,MATCH(D55,'Tier II (Commercial division)'!D:D,0))</f>
        <v>0</v>
      </c>
    </row>
    <row r="56" spans="2:10" x14ac:dyDescent="0.2">
      <c r="B56" s="193"/>
      <c r="C56" s="106"/>
      <c r="F56" s="70"/>
      <c r="G56" s="148"/>
      <c r="H56" s="122"/>
      <c r="I56" s="122"/>
      <c r="J56" s="109"/>
    </row>
    <row r="57" spans="2:10" ht="34" x14ac:dyDescent="0.2">
      <c r="B57" s="193"/>
      <c r="C57" s="106">
        <v>2.9</v>
      </c>
      <c r="D57" s="4" t="s">
        <v>17</v>
      </c>
      <c r="E57" s="167" t="str">
        <f>INDEX('Tier II (Commercial division)'!E:E,MATCH(D57,'Tier II (Commercial division)'!D:D,0))</f>
        <v>Existing operational processes can be extended as opposed to overhauling them.</v>
      </c>
      <c r="F57" s="152">
        <f>INDEX('Tier II (Commercial division)'!G:G,MATCH(D57,'Tier II (Commercial division)'!D:D,0))/(100/13)*100</f>
        <v>1</v>
      </c>
      <c r="G57" s="153">
        <f>INDEX('Tier II (Commercial division)'!H:H,MATCH(D57,'Tier II (Commercial division)'!D:D,0))</f>
        <v>0</v>
      </c>
      <c r="H57" s="154">
        <f>INDEX('Tier II (Commercial division)'!I:I,MATCH(D57,'Tier II (Commercial division)'!D:D,0))</f>
        <v>0</v>
      </c>
      <c r="I57" s="154">
        <f>INDEX('Tier II (Commercial division)'!J:J,MATCH(D57,'Tier II (Commercial division)'!D:D,0))</f>
        <v>0</v>
      </c>
      <c r="J57" s="155">
        <f>INDEX('Tier II (Commercial division)'!K:K,MATCH(D57,'Tier II (Commercial division)'!D:D,0))</f>
        <v>0</v>
      </c>
    </row>
    <row r="58" spans="2:10" x14ac:dyDescent="0.2">
      <c r="B58" s="193"/>
      <c r="C58" s="106"/>
      <c r="F58" s="70"/>
      <c r="G58" s="148"/>
      <c r="H58" s="122"/>
      <c r="I58" s="122"/>
      <c r="J58" s="109"/>
    </row>
    <row r="59" spans="2:10" ht="51" x14ac:dyDescent="0.2">
      <c r="B59" s="193"/>
      <c r="C59" s="113">
        <v>2.1</v>
      </c>
      <c r="D59" s="4" t="s">
        <v>48</v>
      </c>
      <c r="E59" s="167" t="str">
        <f>INDEX('Tier II (Commercial division)'!E:E,MATCH(D59,'Tier II (Commercial division)'!D:D,0))</f>
        <v>Our organization is willing to collaborate with other organizations (including competitors) on a solution for the identified digital trust problems that cannot be solved independently.</v>
      </c>
      <c r="F59" s="152">
        <f>INDEX('Tier II (Commercial division)'!G:G,MATCH(D59,'Tier II (Commercial division)'!D:D,0))/(100/13)*100</f>
        <v>1</v>
      </c>
      <c r="G59" s="153">
        <f>INDEX('Tier II (Commercial division)'!H:H,MATCH(D59,'Tier II (Commercial division)'!D:D,0))</f>
        <v>0</v>
      </c>
      <c r="H59" s="154">
        <f>INDEX('Tier II (Commercial division)'!I:I,MATCH(D59,'Tier II (Commercial division)'!D:D,0))</f>
        <v>0</v>
      </c>
      <c r="I59" s="154">
        <f>INDEX('Tier II (Commercial division)'!J:J,MATCH(D59,'Tier II (Commercial division)'!D:D,0))</f>
        <v>0</v>
      </c>
      <c r="J59" s="155">
        <f>INDEX('Tier II (Commercial division)'!K:K,MATCH(D59,'Tier II (Commercial division)'!D:D,0))</f>
        <v>0</v>
      </c>
    </row>
    <row r="60" spans="2:10" x14ac:dyDescent="0.2">
      <c r="B60" s="193"/>
      <c r="C60" s="106"/>
      <c r="F60" s="70"/>
      <c r="G60" s="148"/>
      <c r="H60" s="122"/>
      <c r="I60" s="122"/>
      <c r="J60" s="109"/>
    </row>
    <row r="61" spans="2:10" ht="51" x14ac:dyDescent="0.2">
      <c r="B61" s="193"/>
      <c r="C61" s="106">
        <v>2.11</v>
      </c>
      <c r="D61" s="4" t="s">
        <v>22</v>
      </c>
      <c r="E61" s="167" t="str">
        <f>INDEX('Tier II (Commercial division)'!E:E,MATCH(D61,'Tier II (Commercial division)'!D:D,0))</f>
        <v>Our organization is willing to trust, rely on, and make use of externally generated data.</v>
      </c>
      <c r="F61" s="152">
        <f>INDEX('Tier II (Commercial division)'!G:G,MATCH(D61,'Tier II (Commercial division)'!D:D,0))/(100/13)*100</f>
        <v>1</v>
      </c>
      <c r="G61" s="153">
        <f>INDEX('Tier II (Commercial division)'!H:H,MATCH(D61,'Tier II (Commercial division)'!D:D,0))</f>
        <v>0</v>
      </c>
      <c r="H61" s="154">
        <f>INDEX('Tier II (Commercial division)'!I:I,MATCH(D61,'Tier II (Commercial division)'!D:D,0))</f>
        <v>0</v>
      </c>
      <c r="I61" s="154">
        <f>INDEX('Tier II (Commercial division)'!J:J,MATCH(D61,'Tier II (Commercial division)'!D:D,0))</f>
        <v>0</v>
      </c>
      <c r="J61" s="155">
        <f>INDEX('Tier II (Commercial division)'!K:K,MATCH(D61,'Tier II (Commercial division)'!D:D,0))</f>
        <v>0</v>
      </c>
    </row>
    <row r="62" spans="2:10" x14ac:dyDescent="0.2">
      <c r="B62" s="193"/>
      <c r="C62" s="106"/>
      <c r="F62" s="70"/>
      <c r="G62" s="148"/>
      <c r="H62" s="122"/>
      <c r="I62" s="122"/>
      <c r="J62" s="109"/>
    </row>
    <row r="63" spans="2:10" ht="34" x14ac:dyDescent="0.2">
      <c r="B63" s="193"/>
      <c r="C63" s="106">
        <v>2.12</v>
      </c>
      <c r="D63" s="4" t="s">
        <v>23</v>
      </c>
      <c r="E63" s="167" t="str">
        <f>INDEX('Tier II (Commercial division)'!E:E,MATCH(D63,'Tier II (Commercial division)'!D:D,0))</f>
        <v xml:space="preserve">Our organization is willing to allow for patients to pass data generated at our organization onto other MVE members in a legible format. </v>
      </c>
      <c r="F63" s="152">
        <f>INDEX('Tier II (Commercial division)'!G:G,MATCH(D63,'Tier II (Commercial division)'!D:D,0))/(100/13)*100</f>
        <v>1</v>
      </c>
      <c r="G63" s="153">
        <f>INDEX('Tier II (Commercial division)'!H:H,MATCH(D63,'Tier II (Commercial division)'!D:D,0))</f>
        <v>0</v>
      </c>
      <c r="H63" s="154">
        <f>INDEX('Tier II (Commercial division)'!I:I,MATCH(D63,'Tier II (Commercial division)'!D:D,0))</f>
        <v>0</v>
      </c>
      <c r="I63" s="154">
        <f>INDEX('Tier II (Commercial division)'!J:J,MATCH(D63,'Tier II (Commercial division)'!D:D,0))</f>
        <v>0</v>
      </c>
      <c r="J63" s="155">
        <f>INDEX('Tier II (Commercial division)'!K:K,MATCH(D63,'Tier II (Commercial division)'!D:D,0))</f>
        <v>0</v>
      </c>
    </row>
    <row r="64" spans="2:10" x14ac:dyDescent="0.2">
      <c r="B64" s="193"/>
      <c r="C64" s="106"/>
      <c r="F64" s="70"/>
      <c r="G64" s="148"/>
      <c r="H64" s="122"/>
      <c r="I64" s="122"/>
      <c r="J64" s="109"/>
    </row>
    <row r="65" spans="2:10" ht="34" x14ac:dyDescent="0.2">
      <c r="B65" s="193"/>
      <c r="C65" s="106">
        <v>2.13</v>
      </c>
      <c r="D65" s="4" t="s">
        <v>24</v>
      </c>
      <c r="E65" s="167" t="str">
        <f>INDEX('Tier II (Commercial division)'!E:E,MATCH(D65,'Tier II (Commercial division)'!D:D,0))</f>
        <v xml:space="preserve">Our organization is willing to engage in decentralized identity pilots aimed at testing solutions that will handle highly sensitive and confidential data. </v>
      </c>
      <c r="F65" s="152">
        <f>INDEX('Tier II (Commercial division)'!G:G,MATCH(D65,'Tier II (Commercial division)'!D:D,0))/(100/13)*100</f>
        <v>1</v>
      </c>
      <c r="G65" s="153">
        <f>INDEX('Tier II (Commercial division)'!H:H,MATCH(D65,'Tier II (Commercial division)'!D:D,0))</f>
        <v>0</v>
      </c>
      <c r="H65" s="154">
        <f>INDEX('Tier II (Commercial division)'!I:I,MATCH(D65,'Tier II (Commercial division)'!D:D,0))</f>
        <v>0</v>
      </c>
      <c r="I65" s="154">
        <f>INDEX('Tier II (Commercial division)'!J:J,MATCH(D65,'Tier II (Commercial division)'!D:D,0))</f>
        <v>0</v>
      </c>
      <c r="J65" s="155">
        <f>INDEX('Tier II (Commercial division)'!K:K,MATCH(D65,'Tier II (Commercial division)'!D:D,0))</f>
        <v>0</v>
      </c>
    </row>
    <row r="66" spans="2:10" x14ac:dyDescent="0.2">
      <c r="B66" s="193"/>
      <c r="C66" s="28"/>
      <c r="D66" s="29"/>
      <c r="E66" s="29"/>
      <c r="F66" s="73"/>
      <c r="G66" s="145"/>
      <c r="H66" s="123"/>
      <c r="I66" s="122"/>
      <c r="J66" s="109"/>
    </row>
    <row r="67" spans="2:10" ht="18" thickBot="1" x14ac:dyDescent="0.25">
      <c r="B67" s="193"/>
      <c r="C67" s="34"/>
      <c r="D67" s="35"/>
      <c r="E67" s="36" t="s">
        <v>151</v>
      </c>
      <c r="F67" s="74"/>
      <c r="G67" s="141">
        <f>SUMPRODUCT(F41:F65,G41:G65)/SUMIF(F41:F65,"&lt;&gt;0",F41:F65)</f>
        <v>0</v>
      </c>
      <c r="H67" s="124"/>
      <c r="I67" s="129"/>
      <c r="J67" s="133"/>
    </row>
    <row r="68" spans="2:10" x14ac:dyDescent="0.2">
      <c r="B68" s="40"/>
      <c r="C68" s="106"/>
      <c r="F68" s="134"/>
      <c r="G68" s="144"/>
      <c r="H68" s="122"/>
      <c r="I68" s="122"/>
      <c r="J68" s="109"/>
    </row>
    <row r="69" spans="2:10" ht="34" x14ac:dyDescent="0.2">
      <c r="B69" s="193" t="s">
        <v>219</v>
      </c>
      <c r="C69" s="106">
        <v>3.1</v>
      </c>
      <c r="D69" s="4" t="s">
        <v>62</v>
      </c>
      <c r="E69" s="167" t="str">
        <f>INDEX('Tier II (Tech division)'!E:E,MATCH(D69,'Tier II (Tech division)'!D:D,0))</f>
        <v>The decentralized identity solution can be developed to be available, dependable, secure, adaptable, and flexible as local needs and context change.</v>
      </c>
      <c r="F69" s="152">
        <f>INDEX('Tier II (Tech division)'!G:G,MATCH(D69,'Tier II (Tech division)'!D:D,0))/(100/14)*100</f>
        <v>0.99999999999999989</v>
      </c>
      <c r="G69" s="153">
        <f>INDEX('Tier II (Tech division)'!H:H,MATCH(D69,'Tier II (Tech division)'!D:D,0))</f>
        <v>0</v>
      </c>
      <c r="H69" s="154">
        <f>INDEX('Tier II (Tech division)'!I:I,MATCH(D69,'Tier II (Tech division)'!D:D,0))</f>
        <v>0</v>
      </c>
      <c r="I69" s="154">
        <f>INDEX('Tier II (Tech division)'!J:J,MATCH(D69,'Tier II (Tech division)'!D:D,0))</f>
        <v>0</v>
      </c>
      <c r="J69" s="155">
        <f>INDEX('Tier II (Tech division)'!K:K,MATCH(D69,'Tier II (Tech division)'!D:D,0))</f>
        <v>0</v>
      </c>
    </row>
    <row r="70" spans="2:10" x14ac:dyDescent="0.2">
      <c r="B70" s="193"/>
      <c r="C70" s="106"/>
      <c r="F70" s="70"/>
      <c r="G70" s="148"/>
      <c r="H70" s="122"/>
      <c r="I70" s="122"/>
      <c r="J70" s="109"/>
    </row>
    <row r="71" spans="2:10" ht="34" x14ac:dyDescent="0.2">
      <c r="B71" s="193"/>
      <c r="C71" s="106">
        <v>3.2</v>
      </c>
      <c r="D71" s="4" t="s">
        <v>29</v>
      </c>
      <c r="E71" s="167" t="str">
        <f>INDEX('Tier II (Tech division)'!E:E,MATCH(D71,'Tier II (Tech division)'!D:D,0))</f>
        <v xml:space="preserve">The information provided through the decentralized identity solution can be made legible and relevant. </v>
      </c>
      <c r="F71" s="152">
        <f>INDEX('Tier II (Tech division)'!G:G,MATCH(D71,'Tier II (Tech division)'!D:D,0))/(100/14)*100</f>
        <v>0.99999999999999989</v>
      </c>
      <c r="G71" s="153">
        <f>INDEX('Tier II (Tech division)'!H:H,MATCH(D71,'Tier II (Tech division)'!D:D,0))</f>
        <v>0</v>
      </c>
      <c r="H71" s="154">
        <f>INDEX('Tier II (Tech division)'!I:I,MATCH(D71,'Tier II (Tech division)'!D:D,0))</f>
        <v>0</v>
      </c>
      <c r="I71" s="154">
        <f>INDEX('Tier II (Tech division)'!J:J,MATCH(D71,'Tier II (Tech division)'!D:D,0))</f>
        <v>0</v>
      </c>
      <c r="J71" s="155">
        <f>INDEX('Tier II (Tech division)'!K:K,MATCH(D71,'Tier II (Tech division)'!D:D,0))</f>
        <v>0</v>
      </c>
    </row>
    <row r="72" spans="2:10" x14ac:dyDescent="0.2">
      <c r="B72" s="193"/>
      <c r="C72" s="106"/>
      <c r="F72" s="70"/>
      <c r="G72" s="148"/>
      <c r="H72" s="122"/>
      <c r="I72" s="122"/>
      <c r="J72" s="109"/>
    </row>
    <row r="73" spans="2:10" ht="17" x14ac:dyDescent="0.2">
      <c r="B73" s="193"/>
      <c r="C73" s="106">
        <v>3.3</v>
      </c>
      <c r="D73" s="4" t="s">
        <v>63</v>
      </c>
      <c r="E73" s="167" t="str">
        <f>INDEX('Tier II (Tech division)'!E:E,MATCH(D73,'Tier II (Tech division)'!D:D,0))</f>
        <v>Use case appropriate decentralized identity standards exist.</v>
      </c>
      <c r="F73" s="152">
        <f>INDEX('Tier II (Tech division)'!G:G,MATCH(D73,'Tier II (Tech division)'!D:D,0))/(100/14)*100</f>
        <v>0.99999999999999989</v>
      </c>
      <c r="G73" s="153">
        <f>INDEX('Tier II (Tech division)'!H:H,MATCH(D73,'Tier II (Tech division)'!D:D,0))</f>
        <v>0</v>
      </c>
      <c r="H73" s="154">
        <f>INDEX('Tier II (Tech division)'!I:I,MATCH(D73,'Tier II (Tech division)'!D:D,0))</f>
        <v>0</v>
      </c>
      <c r="I73" s="154">
        <f>INDEX('Tier II (Tech division)'!J:J,MATCH(D73,'Tier II (Tech division)'!D:D,0))</f>
        <v>0</v>
      </c>
      <c r="J73" s="155">
        <f>INDEX('Tier II (Tech division)'!K:K,MATCH(D73,'Tier II (Tech division)'!D:D,0))</f>
        <v>0</v>
      </c>
    </row>
    <row r="74" spans="2:10" x14ac:dyDescent="0.2">
      <c r="B74" s="193"/>
      <c r="C74" s="106"/>
      <c r="F74" s="70"/>
      <c r="G74" s="148"/>
      <c r="H74" s="122"/>
      <c r="I74" s="122"/>
      <c r="J74" s="109"/>
    </row>
    <row r="75" spans="2:10" ht="34" x14ac:dyDescent="0.2">
      <c r="B75" s="193"/>
      <c r="C75" s="106">
        <v>3.4</v>
      </c>
      <c r="D75" s="4" t="s">
        <v>64</v>
      </c>
      <c r="E75" s="167" t="str">
        <f>INDEX('Tier II (Tech division)'!E:E,MATCH(D75,'Tier II (Tech division)'!D:D,0))</f>
        <v xml:space="preserve">A decentralized identity minimum viable solution already exists that can be leveraged. </v>
      </c>
      <c r="F75" s="152">
        <f>INDEX('Tier II (Tech division)'!G:G,MATCH(D75,'Tier II (Tech division)'!D:D,0))/(100/14)*100</f>
        <v>0.99999999999999989</v>
      </c>
      <c r="G75" s="153">
        <f>INDEX('Tier II (Tech division)'!H:H,MATCH(D75,'Tier II (Tech division)'!D:D,0))</f>
        <v>0</v>
      </c>
      <c r="H75" s="154">
        <f>INDEX('Tier II (Tech division)'!I:I,MATCH(D75,'Tier II (Tech division)'!D:D,0))</f>
        <v>0</v>
      </c>
      <c r="I75" s="154">
        <f>INDEX('Tier II (Tech division)'!J:J,MATCH(D75,'Tier II (Tech division)'!D:D,0))</f>
        <v>0</v>
      </c>
      <c r="J75" s="155">
        <f>INDEX('Tier II (Tech division)'!K:K,MATCH(D75,'Tier II (Tech division)'!D:D,0))</f>
        <v>0</v>
      </c>
    </row>
    <row r="76" spans="2:10" x14ac:dyDescent="0.2">
      <c r="B76" s="193"/>
      <c r="C76" s="106"/>
      <c r="F76" s="70"/>
      <c r="G76" s="148"/>
      <c r="H76" s="122"/>
      <c r="I76" s="122"/>
      <c r="J76" s="109"/>
    </row>
    <row r="77" spans="2:10" ht="119" x14ac:dyDescent="0.2">
      <c r="B77" s="193"/>
      <c r="C77" s="106">
        <v>3.5</v>
      </c>
      <c r="D77" s="4" t="s">
        <v>25</v>
      </c>
      <c r="E77" s="167" t="str">
        <f>INDEX('Tier II (Tech division)'!E:E,MATCH(D77,'Tier II (Tech division)'!D:D,0))</f>
        <v>Robust decentralized key recovery solutions exist that can be leveraged and adhere to the following criteria: they (a) do not have any centralized authority to fall back on for a “password reset” option, (b) do not come from a single entity or consortium, (c) do not dictate a single cryptographic algorithm or cipher suite that everyone must use, (d) the keys and wallet data are portable across multiple decentralized identity providers, and (e) do not assume any specialized knowledge or skills from the end-users.</v>
      </c>
      <c r="F77" s="152">
        <f>INDEX('Tier II (Tech division)'!G:G,MATCH(D77,'Tier II (Tech division)'!D:D,0))/(100/14)*100</f>
        <v>0.99999999999999989</v>
      </c>
      <c r="G77" s="153">
        <f>INDEX('Tier II (Tech division)'!H:H,MATCH(D77,'Tier II (Tech division)'!D:D,0))</f>
        <v>0</v>
      </c>
      <c r="H77" s="154">
        <f>INDEX('Tier II (Tech division)'!I:I,MATCH(D77,'Tier II (Tech division)'!D:D,0))</f>
        <v>0</v>
      </c>
      <c r="I77" s="154">
        <f>INDEX('Tier II (Tech division)'!J:J,MATCH(D77,'Tier II (Tech division)'!D:D,0))</f>
        <v>0</v>
      </c>
      <c r="J77" s="155">
        <f>INDEX('Tier II (Tech division)'!K:K,MATCH(D77,'Tier II (Tech division)'!D:D,0))</f>
        <v>0</v>
      </c>
    </row>
    <row r="78" spans="2:10" x14ac:dyDescent="0.2">
      <c r="B78" s="193"/>
      <c r="C78" s="106"/>
      <c r="F78" s="70"/>
      <c r="G78" s="148"/>
      <c r="H78" s="122"/>
      <c r="I78" s="122"/>
      <c r="J78" s="109"/>
    </row>
    <row r="79" spans="2:10" ht="34" x14ac:dyDescent="0.2">
      <c r="B79" s="193"/>
      <c r="C79" s="106">
        <v>3.6</v>
      </c>
      <c r="D79" s="4" t="s">
        <v>26</v>
      </c>
      <c r="E79" s="167" t="str">
        <f>INDEX('Tier II (Tech division)'!E:E,MATCH(D79,'Tier II (Tech division)'!D:D,0))</f>
        <v xml:space="preserve">The decentralized identity solution can be provided offline, even with sporadic or uncertain connectivity. </v>
      </c>
      <c r="F79" s="152">
        <f>INDEX('Tier II (Tech division)'!G:G,MATCH(D79,'Tier II (Tech division)'!D:D,0))/(100/14)*100</f>
        <v>0.99999999999999989</v>
      </c>
      <c r="G79" s="153">
        <f>INDEX('Tier II (Tech division)'!H:H,MATCH(D79,'Tier II (Tech division)'!D:D,0))</f>
        <v>0</v>
      </c>
      <c r="H79" s="154">
        <f>INDEX('Tier II (Tech division)'!I:I,MATCH(D79,'Tier II (Tech division)'!D:D,0))</f>
        <v>0</v>
      </c>
      <c r="I79" s="154">
        <f>INDEX('Tier II (Tech division)'!J:J,MATCH(D79,'Tier II (Tech division)'!D:D,0))</f>
        <v>0</v>
      </c>
      <c r="J79" s="155">
        <f>INDEX('Tier II (Tech division)'!K:K,MATCH(D79,'Tier II (Tech division)'!D:D,0))</f>
        <v>0</v>
      </c>
    </row>
    <row r="80" spans="2:10" x14ac:dyDescent="0.2">
      <c r="B80" s="193"/>
      <c r="C80" s="106"/>
      <c r="F80" s="70"/>
      <c r="G80" s="148"/>
      <c r="H80" s="122"/>
      <c r="I80" s="122"/>
      <c r="J80" s="109"/>
    </row>
    <row r="81" spans="2:10" ht="51" x14ac:dyDescent="0.2">
      <c r="B81" s="193"/>
      <c r="C81" s="106">
        <v>3.7</v>
      </c>
      <c r="D81" s="4" t="s">
        <v>27</v>
      </c>
      <c r="E81" s="167" t="str">
        <f>INDEX('Tier II (Tech division)'!E:E,MATCH(D81,'Tier II (Tech division)'!D:D,0))</f>
        <v xml:space="preserve">The infrastructure for interoperability, in terms of scalability across different use cases and interchangeability of decentralized identity solution providers, is mature. </v>
      </c>
      <c r="F81" s="152">
        <f>INDEX('Tier II (Tech division)'!G:G,MATCH(D81,'Tier II (Tech division)'!D:D,0))/(100/14)*100</f>
        <v>0.99999999999999989</v>
      </c>
      <c r="G81" s="153">
        <f>INDEX('Tier II (Tech division)'!H:H,MATCH(D81,'Tier II (Tech division)'!D:D,0))</f>
        <v>0</v>
      </c>
      <c r="H81" s="154">
        <f>INDEX('Tier II (Tech division)'!I:I,MATCH(D81,'Tier II (Tech division)'!D:D,0))</f>
        <v>0</v>
      </c>
      <c r="I81" s="154">
        <f>INDEX('Tier II (Tech division)'!J:J,MATCH(D81,'Tier II (Tech division)'!D:D,0))</f>
        <v>0</v>
      </c>
      <c r="J81" s="155">
        <f>INDEX('Tier II (Tech division)'!K:K,MATCH(D81,'Tier II (Tech division)'!D:D,0))</f>
        <v>0</v>
      </c>
    </row>
    <row r="82" spans="2:10" x14ac:dyDescent="0.2">
      <c r="B82" s="193"/>
      <c r="C82" s="106"/>
      <c r="F82" s="70"/>
      <c r="G82" s="148"/>
      <c r="H82" s="122"/>
      <c r="I82" s="122"/>
      <c r="J82" s="109"/>
    </row>
    <row r="83" spans="2:10" ht="51" x14ac:dyDescent="0.2">
      <c r="B83" s="193"/>
      <c r="C83" s="106">
        <v>3.8</v>
      </c>
      <c r="D83" s="4" t="s">
        <v>182</v>
      </c>
      <c r="E83" s="167" t="str">
        <f>INDEX('Tier II (Tech division)'!E:E,MATCH(D83,'Tier II (Tech division)'!D:D,0))</f>
        <v xml:space="preserve">The organizational stack does not require significant change and the decentralized identity solution can be seamlessly integrated into our organization’s current systems. </v>
      </c>
      <c r="F83" s="152">
        <f>INDEX('Tier II (Tech division)'!G:G,MATCH(D83,'Tier II (Tech division)'!D:D,0))/(100/14)*100</f>
        <v>0.99999999999999989</v>
      </c>
      <c r="G83" s="153">
        <f>INDEX('Tier II (Tech division)'!H:H,MATCH(D83,'Tier II (Tech division)'!D:D,0))</f>
        <v>0</v>
      </c>
      <c r="H83" s="154">
        <f>INDEX('Tier II (Tech division)'!I:I,MATCH(D83,'Tier II (Tech division)'!D:D,0))</f>
        <v>0</v>
      </c>
      <c r="I83" s="154">
        <f>INDEX('Tier II (Tech division)'!J:J,MATCH(D83,'Tier II (Tech division)'!D:D,0))</f>
        <v>0</v>
      </c>
      <c r="J83" s="155">
        <f>INDEX('Tier II (Tech division)'!K:K,MATCH(D83,'Tier II (Tech division)'!D:D,0))</f>
        <v>0</v>
      </c>
    </row>
    <row r="84" spans="2:10" x14ac:dyDescent="0.2">
      <c r="B84" s="193"/>
      <c r="C84" s="106"/>
      <c r="F84" s="70"/>
      <c r="G84" s="148"/>
      <c r="H84" s="122"/>
      <c r="I84" s="122"/>
      <c r="J84" s="109"/>
    </row>
    <row r="85" spans="2:10" ht="34" x14ac:dyDescent="0.2">
      <c r="B85" s="193"/>
      <c r="C85" s="106">
        <v>3.9</v>
      </c>
      <c r="D85" s="4" t="s">
        <v>28</v>
      </c>
      <c r="E85" s="167" t="str">
        <f>INDEX('Tier II (Tech division)'!E:E,MATCH(D85,'Tier II (Tech division)'!D:D,0))</f>
        <v xml:space="preserve">The decentralized identity solution can run in parallel with our legacy systems until it is institutionalized. </v>
      </c>
      <c r="F85" s="152">
        <f>INDEX('Tier II (Tech division)'!G:G,MATCH(D85,'Tier II (Tech division)'!D:D,0))/(100/14)*100</f>
        <v>0.99999999999999989</v>
      </c>
      <c r="G85" s="153">
        <f>INDEX('Tier II (Tech division)'!H:H,MATCH(D85,'Tier II (Tech division)'!D:D,0))</f>
        <v>0</v>
      </c>
      <c r="H85" s="154">
        <f>INDEX('Tier II (Tech division)'!I:I,MATCH(D85,'Tier II (Tech division)'!D:D,0))</f>
        <v>0</v>
      </c>
      <c r="I85" s="154">
        <f>INDEX('Tier II (Tech division)'!J:J,MATCH(D85,'Tier II (Tech division)'!D:D,0))</f>
        <v>0</v>
      </c>
      <c r="J85" s="155">
        <f>INDEX('Tier II (Tech division)'!K:K,MATCH(D85,'Tier II (Tech division)'!D:D,0))</f>
        <v>0</v>
      </c>
    </row>
    <row r="86" spans="2:10" x14ac:dyDescent="0.2">
      <c r="B86" s="193"/>
      <c r="C86" s="106"/>
      <c r="F86" s="70"/>
      <c r="G86" s="148"/>
      <c r="H86" s="122"/>
      <c r="I86" s="122"/>
      <c r="J86" s="109"/>
    </row>
    <row r="87" spans="2:10" ht="17" x14ac:dyDescent="0.2">
      <c r="B87" s="193"/>
      <c r="C87" s="113">
        <v>3.1</v>
      </c>
      <c r="D87" s="4" t="s">
        <v>65</v>
      </c>
      <c r="E87" s="167" t="str">
        <f>INDEX('Tier II (Tech division)'!E:E,MATCH(D87,'Tier II (Tech division)'!D:D,0))</f>
        <v>No special technical literacy is required from the end-users.</v>
      </c>
      <c r="F87" s="152">
        <f>INDEX('Tier II (Tech division)'!G:G,MATCH(D87,'Tier II (Tech division)'!D:D,0))/(100/14)*100</f>
        <v>0.99999999999999989</v>
      </c>
      <c r="G87" s="153">
        <f>INDEX('Tier II (Tech division)'!H:H,MATCH(D87,'Tier II (Tech division)'!D:D,0))</f>
        <v>0</v>
      </c>
      <c r="H87" s="154">
        <f>INDEX('Tier II (Tech division)'!I:I,MATCH(D87,'Tier II (Tech division)'!D:D,0))</f>
        <v>0</v>
      </c>
      <c r="I87" s="154">
        <f>INDEX('Tier II (Tech division)'!J:J,MATCH(D87,'Tier II (Tech division)'!D:D,0))</f>
        <v>0</v>
      </c>
      <c r="J87" s="155">
        <f>INDEX('Tier II (Tech division)'!K:K,MATCH(D87,'Tier II (Tech division)'!D:D,0))</f>
        <v>0</v>
      </c>
    </row>
    <row r="88" spans="2:10" x14ac:dyDescent="0.2">
      <c r="B88" s="193"/>
      <c r="C88" s="106"/>
      <c r="F88" s="70"/>
      <c r="G88" s="148"/>
      <c r="H88" s="122"/>
      <c r="I88" s="122"/>
      <c r="J88" s="109"/>
    </row>
    <row r="89" spans="2:10" ht="34" x14ac:dyDescent="0.2">
      <c r="B89" s="193"/>
      <c r="C89" s="106">
        <v>3.11</v>
      </c>
      <c r="D89" s="4" t="s">
        <v>30</v>
      </c>
      <c r="E89" s="167" t="str">
        <f>INDEX('Tier II (Tech division)'!E:E,MATCH(D89,'Tier II (Tech division)'!D:D,0))</f>
        <v>Accidental data disclosure from end-users and phishing attempts from malicious counterparties can be prevented.</v>
      </c>
      <c r="F89" s="152">
        <f>INDEX('Tier II (Tech division)'!G:G,MATCH(D89,'Tier II (Tech division)'!D:D,0))/(100/14)*100</f>
        <v>0.99999999999999989</v>
      </c>
      <c r="G89" s="153">
        <f>INDEX('Tier II (Tech division)'!H:H,MATCH(D89,'Tier II (Tech division)'!D:D,0))</f>
        <v>0</v>
      </c>
      <c r="H89" s="154">
        <f>INDEX('Tier II (Tech division)'!I:I,MATCH(D89,'Tier II (Tech division)'!D:D,0))</f>
        <v>0</v>
      </c>
      <c r="I89" s="154">
        <f>INDEX('Tier II (Tech division)'!J:J,MATCH(D89,'Tier II (Tech division)'!D:D,0))</f>
        <v>0</v>
      </c>
      <c r="J89" s="155">
        <f>INDEX('Tier II (Tech division)'!K:K,MATCH(D89,'Tier II (Tech division)'!D:D,0))</f>
        <v>0</v>
      </c>
    </row>
    <row r="90" spans="2:10" x14ac:dyDescent="0.2">
      <c r="B90" s="193"/>
      <c r="C90" s="106"/>
      <c r="F90" s="70"/>
      <c r="G90" s="148"/>
      <c r="H90" s="122"/>
      <c r="I90" s="122"/>
      <c r="J90" s="109"/>
    </row>
    <row r="91" spans="2:10" ht="34" x14ac:dyDescent="0.2">
      <c r="B91" s="193"/>
      <c r="C91" s="106">
        <v>3.12</v>
      </c>
      <c r="D91" s="4" t="s">
        <v>31</v>
      </c>
      <c r="E91" s="167" t="str">
        <f>INDEX('Tier II (Tech division)'!E:E,MATCH(D91,'Tier II (Tech division)'!D:D,0))</f>
        <v>The decentralized identity solution will be a matter of a back-end implementation to an existing tunable front-end.</v>
      </c>
      <c r="F91" s="152">
        <f>INDEX('Tier II (Tech division)'!G:G,MATCH(D91,'Tier II (Tech division)'!D:D,0))/(100/14)*100</f>
        <v>0.99999999999999989</v>
      </c>
      <c r="G91" s="153">
        <f>INDEX('Tier II (Tech division)'!H:H,MATCH(D91,'Tier II (Tech division)'!D:D,0))</f>
        <v>0</v>
      </c>
      <c r="H91" s="154">
        <f>INDEX('Tier II (Tech division)'!I:I,MATCH(D91,'Tier II (Tech division)'!D:D,0))</f>
        <v>0</v>
      </c>
      <c r="I91" s="154">
        <f>INDEX('Tier II (Tech division)'!J:J,MATCH(D91,'Tier II (Tech division)'!D:D,0))</f>
        <v>0</v>
      </c>
      <c r="J91" s="155">
        <f>INDEX('Tier II (Tech division)'!K:K,MATCH(D91,'Tier II (Tech division)'!D:D,0))</f>
        <v>0</v>
      </c>
    </row>
    <row r="92" spans="2:10" x14ac:dyDescent="0.2">
      <c r="B92" s="193"/>
      <c r="C92" s="106"/>
      <c r="F92" s="70"/>
      <c r="G92" s="148"/>
      <c r="H92" s="122"/>
      <c r="I92" s="122"/>
      <c r="J92" s="109"/>
    </row>
    <row r="93" spans="2:10" ht="34" x14ac:dyDescent="0.2">
      <c r="B93" s="193"/>
      <c r="C93" s="106">
        <v>3.13</v>
      </c>
      <c r="D93" s="4" t="s">
        <v>32</v>
      </c>
      <c r="E93" s="167" t="str">
        <f>INDEX('Tier II (Tech division)'!E:E,MATCH(D93,'Tier II (Tech division)'!D:D,0))</f>
        <v>An end-user-friendly interface for the decentralized identity solution can be developed.</v>
      </c>
      <c r="F93" s="152">
        <f>INDEX('Tier II (Tech division)'!G:G,MATCH(D93,'Tier II (Tech division)'!D:D,0))/(100/14)*100</f>
        <v>0.99999999999999989</v>
      </c>
      <c r="G93" s="153">
        <f>INDEX('Tier II (Tech division)'!H:H,MATCH(D93,'Tier II (Tech division)'!D:D,0))</f>
        <v>0</v>
      </c>
      <c r="H93" s="154">
        <f>INDEX('Tier II (Tech division)'!I:I,MATCH(D93,'Tier II (Tech division)'!D:D,0))</f>
        <v>0</v>
      </c>
      <c r="I93" s="154">
        <f>INDEX('Tier II (Tech division)'!J:J,MATCH(D93,'Tier II (Tech division)'!D:D,0))</f>
        <v>0</v>
      </c>
      <c r="J93" s="155">
        <f>INDEX('Tier II (Tech division)'!K:K,MATCH(D93,'Tier II (Tech division)'!D:D,0))</f>
        <v>0</v>
      </c>
    </row>
    <row r="94" spans="2:10" x14ac:dyDescent="0.2">
      <c r="B94" s="193"/>
      <c r="C94" s="106"/>
      <c r="F94" s="70"/>
      <c r="G94" s="148"/>
      <c r="H94" s="122"/>
      <c r="I94" s="122"/>
      <c r="J94" s="109"/>
    </row>
    <row r="95" spans="2:10" ht="17" x14ac:dyDescent="0.2">
      <c r="B95" s="193"/>
      <c r="C95" s="113">
        <v>3.14</v>
      </c>
      <c r="D95" s="4" t="s">
        <v>33</v>
      </c>
      <c r="E95" s="167" t="str">
        <f>INDEX('Tier II (Tech division)'!E:E,MATCH(D95,'Tier II (Tech division)'!D:D,0))</f>
        <v xml:space="preserve">The decentralized identity solution can be deployed sustainably. </v>
      </c>
      <c r="F95" s="152">
        <f>INDEX('Tier II (Tech division)'!G:G,MATCH(D95,'Tier II (Tech division)'!D:D,0))/(100/14)*100</f>
        <v>0.99999999999999989</v>
      </c>
      <c r="G95" s="153">
        <f>INDEX('Tier II (Tech division)'!H:H,MATCH(D95,'Tier II (Tech division)'!D:D,0))</f>
        <v>0</v>
      </c>
      <c r="H95" s="154">
        <f>INDEX('Tier II (Tech division)'!I:I,MATCH(D95,'Tier II (Tech division)'!D:D,0))</f>
        <v>0</v>
      </c>
      <c r="I95" s="154">
        <f>INDEX('Tier II (Tech division)'!J:J,MATCH(D95,'Tier II (Tech division)'!D:D,0))</f>
        <v>0</v>
      </c>
      <c r="J95" s="155">
        <f>INDEX('Tier II (Tech division)'!K:K,MATCH(D95,'Tier II (Tech division)'!D:D,0))</f>
        <v>0</v>
      </c>
    </row>
    <row r="96" spans="2:10" x14ac:dyDescent="0.2">
      <c r="B96" s="193"/>
      <c r="C96" s="106"/>
      <c r="F96" s="134"/>
      <c r="G96" s="144"/>
      <c r="H96" s="122"/>
      <c r="I96" s="122"/>
      <c r="J96" s="109"/>
    </row>
    <row r="97" spans="2:10" ht="17" x14ac:dyDescent="0.2">
      <c r="B97" s="193"/>
      <c r="C97" s="90"/>
      <c r="D97" s="91"/>
      <c r="E97" s="136" t="s">
        <v>155</v>
      </c>
      <c r="F97" s="128"/>
      <c r="G97" s="142">
        <f>SUMPRODUCT(F69:F95,G69:G95)/SUMIF(F69:F95,"&lt;&gt;0",F69:F95)</f>
        <v>0</v>
      </c>
      <c r="H97" s="129"/>
      <c r="I97" s="129"/>
      <c r="J97" s="133"/>
    </row>
    <row r="98" spans="2:10" x14ac:dyDescent="0.2">
      <c r="B98" s="39"/>
      <c r="C98" s="106"/>
      <c r="E98" s="111"/>
      <c r="F98" s="117"/>
      <c r="G98" s="146"/>
      <c r="H98" s="122"/>
      <c r="I98" s="122"/>
      <c r="J98" s="109"/>
    </row>
    <row r="99" spans="2:10" ht="51" x14ac:dyDescent="0.2">
      <c r="B99" s="191" t="s">
        <v>147</v>
      </c>
      <c r="C99" s="106">
        <v>4.0999999999999996</v>
      </c>
      <c r="D99" s="4" t="s">
        <v>34</v>
      </c>
      <c r="E99" s="167" t="str">
        <f>INDEX('Tier II (Commercial division)'!E:E,MATCH(D99,'Tier II (Commercial division)'!D:D,0))</f>
        <v>The digital trust problem(s) identified in Tier I are shared across and within several stakeholder groups of the healthcare system, to provide the leverage for network effects to propel the decentralized identity solution to ubiquity.</v>
      </c>
      <c r="F99" s="152">
        <f>INDEX('Tier II (Commercial division)'!G:G,MATCH(D99,'Tier II (Commercial division)'!D:D,0))/(100/3)*100</f>
        <v>0.99999999999999989</v>
      </c>
      <c r="G99" s="153">
        <f>INDEX('Tier II (Commercial division)'!H:H,MATCH(D99,'Tier II (Commercial division)'!D:D,0))</f>
        <v>0</v>
      </c>
      <c r="H99" s="154">
        <f>INDEX('Tier II (Commercial division)'!I:I,MATCH(D99,'Tier II (Commercial division)'!D:D,0))</f>
        <v>0</v>
      </c>
      <c r="I99" s="154">
        <f>INDEX('Tier II (Commercial division)'!J:J,MATCH(D99,'Tier II (Commercial division)'!D:D,0))</f>
        <v>0</v>
      </c>
      <c r="J99" s="155">
        <f>INDEX('Tier II (Commercial division)'!K:K,MATCH(D99,'Tier II (Commercial division)'!D:D,0))</f>
        <v>0</v>
      </c>
    </row>
    <row r="100" spans="2:10" x14ac:dyDescent="0.2">
      <c r="B100" s="191"/>
      <c r="C100" s="106"/>
      <c r="F100" s="70"/>
      <c r="G100" s="148"/>
      <c r="H100" s="122"/>
      <c r="I100" s="122"/>
      <c r="J100" s="109"/>
    </row>
    <row r="101" spans="2:10" ht="17" x14ac:dyDescent="0.2">
      <c r="B101" s="191"/>
      <c r="C101" s="106">
        <v>4.2</v>
      </c>
      <c r="D101" s="4" t="s">
        <v>35</v>
      </c>
      <c r="E101" s="167" t="str">
        <f>INDEX('Tier II (Commercial division)'!E:E,MATCH(D101,'Tier II (Commercial division)'!D:D,0))</f>
        <v>End-users are demanding a solution to the use case’s problem(s).</v>
      </c>
      <c r="F101" s="152">
        <f>INDEX('Tier II (Commercial division)'!G:G,MATCH(D101,'Tier II (Commercial division)'!D:D,0))/(100/3)*100</f>
        <v>0.99999999999999989</v>
      </c>
      <c r="G101" s="153">
        <f>INDEX('Tier II (Commercial division)'!H:H,MATCH(D101,'Tier II (Commercial division)'!D:D,0))</f>
        <v>0</v>
      </c>
      <c r="H101" s="154">
        <f>INDEX('Tier II (Commercial division)'!I:I,MATCH(D101,'Tier II (Commercial division)'!D:D,0))</f>
        <v>0</v>
      </c>
      <c r="I101" s="154">
        <f>INDEX('Tier II (Commercial division)'!J:J,MATCH(D101,'Tier II (Commercial division)'!D:D,0))</f>
        <v>0</v>
      </c>
      <c r="J101" s="155">
        <f>INDEX('Tier II (Commercial division)'!K:K,MATCH(D101,'Tier II (Commercial division)'!D:D,0))</f>
        <v>0</v>
      </c>
    </row>
    <row r="102" spans="2:10" x14ac:dyDescent="0.2">
      <c r="B102" s="191"/>
      <c r="C102" s="106"/>
      <c r="F102" s="70"/>
      <c r="G102" s="148"/>
      <c r="H102" s="122"/>
      <c r="I102" s="122"/>
      <c r="J102" s="109"/>
    </row>
    <row r="103" spans="2:10" ht="34" x14ac:dyDescent="0.2">
      <c r="B103" s="191"/>
      <c r="C103" s="106">
        <v>4.3</v>
      </c>
      <c r="D103" s="4" t="s">
        <v>136</v>
      </c>
      <c r="E103" s="167" t="str">
        <f>INDEX('Tier II (Commercial division)'!E:E,MATCH(D103,'Tier II (Commercial division)'!D:D,0))</f>
        <v xml:space="preserve">Our business partner(s) require us to adopt decentralized identity infrastructure to be able to do business with them. </v>
      </c>
      <c r="F103" s="152">
        <f>INDEX('Tier II (Commercial division)'!G:G,MATCH(D103,'Tier II (Commercial division)'!D:D,0))/(100/3)*100</f>
        <v>0.99999999999999989</v>
      </c>
      <c r="G103" s="153">
        <f>INDEX('Tier II (Commercial division)'!H:H,MATCH(D103,'Tier II (Commercial division)'!D:D,0))</f>
        <v>0</v>
      </c>
      <c r="H103" s="154">
        <f>INDEX('Tier II (Commercial division)'!I:I,MATCH(D103,'Tier II (Commercial division)'!D:D,0))</f>
        <v>0</v>
      </c>
      <c r="I103" s="154">
        <f>INDEX('Tier II (Commercial division)'!J:J,MATCH(D103,'Tier II (Commercial division)'!D:D,0))</f>
        <v>0</v>
      </c>
      <c r="J103" s="155">
        <f>INDEX('Tier II (Commercial division)'!K:K,MATCH(D103,'Tier II (Commercial division)'!D:D,0))</f>
        <v>0</v>
      </c>
    </row>
    <row r="104" spans="2:10" x14ac:dyDescent="0.2">
      <c r="B104" s="191"/>
      <c r="C104" s="106"/>
      <c r="F104" s="134"/>
      <c r="G104" s="144"/>
      <c r="H104" s="122"/>
      <c r="I104" s="122"/>
      <c r="J104" s="109"/>
    </row>
    <row r="105" spans="2:10" ht="17" x14ac:dyDescent="0.2">
      <c r="B105" s="191"/>
      <c r="C105" s="90"/>
      <c r="D105" s="91"/>
      <c r="E105" s="136" t="s">
        <v>152</v>
      </c>
      <c r="F105" s="128"/>
      <c r="G105" s="142">
        <f>SUMPRODUCT(F99:F103,G99:G103)/SUMIF(F99:F103,"&lt;&gt;0",F99:F103)</f>
        <v>0</v>
      </c>
      <c r="H105" s="129"/>
      <c r="I105" s="129"/>
      <c r="J105" s="133"/>
    </row>
    <row r="106" spans="2:10" x14ac:dyDescent="0.2">
      <c r="B106" s="40"/>
      <c r="C106" s="106"/>
      <c r="F106" s="134"/>
      <c r="G106" s="144"/>
      <c r="H106" s="122"/>
      <c r="I106" s="122"/>
      <c r="J106" s="109"/>
    </row>
    <row r="107" spans="2:10" ht="17" customHeight="1" x14ac:dyDescent="0.2">
      <c r="B107" s="193" t="s">
        <v>149</v>
      </c>
      <c r="C107" s="106">
        <v>5.0999999999999996</v>
      </c>
      <c r="D107" s="4" t="s">
        <v>68</v>
      </c>
      <c r="E107" s="167" t="str">
        <f>INDEX('Tier II (Commercial division)'!E:E,MATCH(D107,'Tier II (Commercial division)'!D:D,0))</f>
        <v>The scope and vision of the endeavor can be well defined.</v>
      </c>
      <c r="F107" s="152">
        <f>INDEX('Tier II (Commercial division)'!G:G,MATCH(D107,'Tier II (Commercial division)'!D:D,0))/(100/18)*100</f>
        <v>1</v>
      </c>
      <c r="G107" s="153">
        <f>INDEX('Tier II (Commercial division)'!H:H,MATCH(D107,'Tier II (Commercial division)'!D:D,0))</f>
        <v>0</v>
      </c>
      <c r="H107" s="154">
        <f>INDEX('Tier II (Commercial division)'!I:I,MATCH(D107,'Tier II (Commercial division)'!D:D,0))</f>
        <v>0</v>
      </c>
      <c r="I107" s="154">
        <f>INDEX('Tier II (Commercial division)'!J:J,MATCH(D107,'Tier II (Commercial division)'!D:D,0))</f>
        <v>0</v>
      </c>
      <c r="J107" s="155">
        <f>INDEX('Tier II (Commercial division)'!K:K,MATCH(D107,'Tier II (Commercial division)'!D:D,0))</f>
        <v>0</v>
      </c>
    </row>
    <row r="108" spans="2:10" x14ac:dyDescent="0.2">
      <c r="B108" s="193"/>
      <c r="C108" s="106"/>
      <c r="F108" s="70"/>
      <c r="G108" s="148"/>
      <c r="H108" s="122"/>
      <c r="I108" s="122"/>
      <c r="J108" s="109"/>
    </row>
    <row r="109" spans="2:10" ht="51" x14ac:dyDescent="0.2">
      <c r="B109" s="193"/>
      <c r="C109" s="106">
        <v>5.2</v>
      </c>
      <c r="D109" s="4" t="s">
        <v>39</v>
      </c>
      <c r="E109" s="167" t="str">
        <f>INDEX('Tier II (Commercial division)'!E:E,MATCH(D109,'Tier II (Commercial division)'!D:D,0))</f>
        <v>The MVE stakeholders can collaborate on an equal footing, wherein they bear proportional levels of risk, distribute the expected workload proportionally, and the ratio of outcomes to inputs ist equal for all stakeholders.</v>
      </c>
      <c r="F109" s="152">
        <f>INDEX('Tier II (Commercial division)'!G:G,MATCH(D109,'Tier II (Commercial division)'!D:D,0))/(100/18)*100</f>
        <v>1</v>
      </c>
      <c r="G109" s="153">
        <f>INDEX('Tier II (Commercial division)'!H:H,MATCH(D109,'Tier II (Commercial division)'!D:D,0))</f>
        <v>0</v>
      </c>
      <c r="H109" s="154">
        <f>INDEX('Tier II (Commercial division)'!I:I,MATCH(D109,'Tier II (Commercial division)'!D:D,0))</f>
        <v>0</v>
      </c>
      <c r="I109" s="154">
        <f>INDEX('Tier II (Commercial division)'!J:J,MATCH(D109,'Tier II (Commercial division)'!D:D,0))</f>
        <v>0</v>
      </c>
      <c r="J109" s="155">
        <f>INDEX('Tier II (Commercial division)'!K:K,MATCH(D109,'Tier II (Commercial division)'!D:D,0))</f>
        <v>0</v>
      </c>
    </row>
    <row r="110" spans="2:10" x14ac:dyDescent="0.2">
      <c r="B110" s="193"/>
      <c r="C110" s="106"/>
      <c r="F110" s="70"/>
      <c r="G110" s="148"/>
      <c r="H110" s="122"/>
      <c r="I110" s="122"/>
      <c r="J110" s="109"/>
    </row>
    <row r="111" spans="2:10" ht="34" x14ac:dyDescent="0.2">
      <c r="B111" s="193"/>
      <c r="C111" s="106">
        <v>5.3</v>
      </c>
      <c r="D111" s="4" t="s">
        <v>40</v>
      </c>
      <c r="E111" s="167" t="str">
        <f>INDEX('Tier II (Commercial division)'!E:E,MATCH(D111,'Tier II (Commercial division)'!D:D,0))</f>
        <v>The MVE stakeholders have comparable innovation capabilities, such as budget.</v>
      </c>
      <c r="F111" s="152">
        <f>INDEX('Tier II (Commercial division)'!G:G,MATCH(D111,'Tier II (Commercial division)'!D:D,0))/(100/18)*100</f>
        <v>1</v>
      </c>
      <c r="G111" s="153">
        <f>INDEX('Tier II (Commercial division)'!H:H,MATCH(D111,'Tier II (Commercial division)'!D:D,0))</f>
        <v>0</v>
      </c>
      <c r="H111" s="154">
        <f>INDEX('Tier II (Commercial division)'!I:I,MATCH(D111,'Tier II (Commercial division)'!D:D,0))</f>
        <v>0</v>
      </c>
      <c r="I111" s="154">
        <f>INDEX('Tier II (Commercial division)'!J:J,MATCH(D111,'Tier II (Commercial division)'!D:D,0))</f>
        <v>0</v>
      </c>
      <c r="J111" s="155">
        <f>INDEX('Tier II (Commercial division)'!K:K,MATCH(D111,'Tier II (Commercial division)'!D:D,0))</f>
        <v>0</v>
      </c>
    </row>
    <row r="112" spans="2:10" x14ac:dyDescent="0.2">
      <c r="B112" s="193"/>
      <c r="C112" s="106"/>
      <c r="F112" s="70"/>
      <c r="G112" s="148"/>
      <c r="H112" s="122"/>
      <c r="I112" s="122"/>
      <c r="J112" s="109"/>
    </row>
    <row r="113" spans="2:10" ht="34" x14ac:dyDescent="0.2">
      <c r="B113" s="193"/>
      <c r="C113" s="106">
        <v>5.4</v>
      </c>
      <c r="D113" s="4" t="s">
        <v>41</v>
      </c>
      <c r="E113" s="167" t="str">
        <f>INDEX('Tier II (Commercial division)'!E:E,MATCH(D113,'Tier II (Commercial division)'!D:D,0))</f>
        <v>The MVE stakeholders have complementary resources, and there is minimal resource redundancy.</v>
      </c>
      <c r="F113" s="152">
        <f>INDEX('Tier II (Commercial division)'!G:G,MATCH(D113,'Tier II (Commercial division)'!D:D,0))/(100/18)*100</f>
        <v>1</v>
      </c>
      <c r="G113" s="153">
        <f>INDEX('Tier II (Commercial division)'!H:H,MATCH(D113,'Tier II (Commercial division)'!D:D,0))</f>
        <v>0</v>
      </c>
      <c r="H113" s="154">
        <f>INDEX('Tier II (Commercial division)'!I:I,MATCH(D113,'Tier II (Commercial division)'!D:D,0))</f>
        <v>0</v>
      </c>
      <c r="I113" s="154">
        <f>INDEX('Tier II (Commercial division)'!J:J,MATCH(D113,'Tier II (Commercial division)'!D:D,0))</f>
        <v>0</v>
      </c>
      <c r="J113" s="155">
        <f>INDEX('Tier II (Commercial division)'!K:K,MATCH(D113,'Tier II (Commercial division)'!D:D,0))</f>
        <v>0</v>
      </c>
    </row>
    <row r="114" spans="2:10" x14ac:dyDescent="0.2">
      <c r="B114" s="193"/>
      <c r="C114" s="106"/>
      <c r="F114" s="70"/>
      <c r="G114" s="148"/>
      <c r="H114" s="122"/>
      <c r="I114" s="122"/>
      <c r="J114" s="109"/>
    </row>
    <row r="115" spans="2:10" ht="17" x14ac:dyDescent="0.2">
      <c r="B115" s="193"/>
      <c r="C115" s="106">
        <v>5.5</v>
      </c>
      <c r="D115" s="4" t="s">
        <v>42</v>
      </c>
      <c r="E115" s="167" t="str">
        <f>INDEX('Tier II (Commercial division)'!E:E,MATCH(D115,'Tier II (Commercial division)'!D:D,0))</f>
        <v xml:space="preserve">The MVE stakeholders have a compatible strategic views and orientation. </v>
      </c>
      <c r="F115" s="152">
        <f>INDEX('Tier II (Commercial division)'!G:G,MATCH(D115,'Tier II (Commercial division)'!D:D,0))/(100/18)*100</f>
        <v>1</v>
      </c>
      <c r="G115" s="153">
        <f>INDEX('Tier II (Commercial division)'!H:H,MATCH(D115,'Tier II (Commercial division)'!D:D,0))</f>
        <v>0</v>
      </c>
      <c r="H115" s="154">
        <f>INDEX('Tier II (Commercial division)'!I:I,MATCH(D115,'Tier II (Commercial division)'!D:D,0))</f>
        <v>0</v>
      </c>
      <c r="I115" s="154">
        <f>INDEX('Tier II (Commercial division)'!J:J,MATCH(D115,'Tier II (Commercial division)'!D:D,0))</f>
        <v>0</v>
      </c>
      <c r="J115" s="155">
        <f>INDEX('Tier II (Commercial division)'!K:K,MATCH(D115,'Tier II (Commercial division)'!D:D,0))</f>
        <v>0</v>
      </c>
    </row>
    <row r="116" spans="2:10" x14ac:dyDescent="0.2">
      <c r="B116" s="193"/>
      <c r="C116" s="106"/>
      <c r="F116" s="70"/>
      <c r="G116" s="148"/>
      <c r="H116" s="122"/>
      <c r="I116" s="122"/>
      <c r="J116" s="109"/>
    </row>
    <row r="117" spans="2:10" ht="34" x14ac:dyDescent="0.2">
      <c r="B117" s="193"/>
      <c r="C117" s="106">
        <v>5.6</v>
      </c>
      <c r="D117" s="4" t="s">
        <v>43</v>
      </c>
      <c r="E117" s="167" t="str">
        <f>INDEX('Tier II (Commercial division)'!E:E,MATCH(D117,'Tier II (Commercial division)'!D:D,0))</f>
        <v>The MVE stakeholders share comparable perceptions and perspectives regarding the endeavor and its context.</v>
      </c>
      <c r="F117" s="152">
        <f>INDEX('Tier II (Commercial division)'!G:G,MATCH(D117,'Tier II (Commercial division)'!D:D,0))/(100/18)*100</f>
        <v>1</v>
      </c>
      <c r="G117" s="153">
        <f>INDEX('Tier II (Commercial division)'!H:H,MATCH(D117,'Tier II (Commercial division)'!D:D,0))</f>
        <v>0</v>
      </c>
      <c r="H117" s="154">
        <f>INDEX('Tier II (Commercial division)'!I:I,MATCH(D117,'Tier II (Commercial division)'!D:D,0))</f>
        <v>0</v>
      </c>
      <c r="I117" s="154">
        <f>INDEX('Tier II (Commercial division)'!J:J,MATCH(D117,'Tier II (Commercial division)'!D:D,0))</f>
        <v>0</v>
      </c>
      <c r="J117" s="155">
        <f>INDEX('Tier II (Commercial division)'!K:K,MATCH(D117,'Tier II (Commercial division)'!D:D,0))</f>
        <v>0</v>
      </c>
    </row>
    <row r="118" spans="2:10" x14ac:dyDescent="0.2">
      <c r="B118" s="193"/>
      <c r="C118" s="106"/>
      <c r="F118" s="70"/>
      <c r="G118" s="148"/>
      <c r="H118" s="122"/>
      <c r="I118" s="122"/>
      <c r="J118" s="109"/>
    </row>
    <row r="119" spans="2:10" ht="17" x14ac:dyDescent="0.2">
      <c r="B119" s="193"/>
      <c r="C119" s="106">
        <v>5.7</v>
      </c>
      <c r="D119" s="4" t="s">
        <v>44</v>
      </c>
      <c r="E119" s="167" t="str">
        <f>INDEX('Tier II (Commercial division)'!E:E,MATCH(D119,'Tier II (Commercial division)'!D:D,0))</f>
        <v>The MVE stakeholders have compatible organizational structures.</v>
      </c>
      <c r="F119" s="152">
        <f>INDEX('Tier II (Commercial division)'!G:G,MATCH(D119,'Tier II (Commercial division)'!D:D,0))/(100/18)*100</f>
        <v>1</v>
      </c>
      <c r="G119" s="153">
        <f>INDEX('Tier II (Commercial division)'!H:H,MATCH(D119,'Tier II (Commercial division)'!D:D,0))</f>
        <v>0</v>
      </c>
      <c r="H119" s="154">
        <f>INDEX('Tier II (Commercial division)'!I:I,MATCH(D119,'Tier II (Commercial division)'!D:D,0))</f>
        <v>0</v>
      </c>
      <c r="I119" s="154">
        <f>INDEX('Tier II (Commercial division)'!J:J,MATCH(D119,'Tier II (Commercial division)'!D:D,0))</f>
        <v>0</v>
      </c>
      <c r="J119" s="155">
        <f>INDEX('Tier II (Commercial division)'!K:K,MATCH(D119,'Tier II (Commercial division)'!D:D,0))</f>
        <v>0</v>
      </c>
    </row>
    <row r="120" spans="2:10" x14ac:dyDescent="0.2">
      <c r="B120" s="193"/>
      <c r="C120" s="106"/>
      <c r="F120" s="70"/>
      <c r="G120" s="148"/>
      <c r="H120" s="122"/>
      <c r="I120" s="122"/>
      <c r="J120" s="109"/>
    </row>
    <row r="121" spans="2:10" ht="17" x14ac:dyDescent="0.2">
      <c r="B121" s="193"/>
      <c r="C121" s="106">
        <v>5.8</v>
      </c>
      <c r="D121" s="4" t="s">
        <v>45</v>
      </c>
      <c r="E121" s="167" t="str">
        <f>INDEX('Tier II (Commercial division)'!E:E,MATCH(D121,'Tier II (Commercial division)'!D:D,0))</f>
        <v>The MVE stakeholders have compatible operations.</v>
      </c>
      <c r="F121" s="152">
        <f>INDEX('Tier II (Commercial division)'!G:G,MATCH(D121,'Tier II (Commercial division)'!D:D,0))/(100/18)*100</f>
        <v>1</v>
      </c>
      <c r="G121" s="153">
        <f>INDEX('Tier II (Commercial division)'!H:H,MATCH(D121,'Tier II (Commercial division)'!D:D,0))</f>
        <v>0</v>
      </c>
      <c r="H121" s="154">
        <f>INDEX('Tier II (Commercial division)'!I:I,MATCH(D121,'Tier II (Commercial division)'!D:D,0))</f>
        <v>0</v>
      </c>
      <c r="I121" s="154">
        <f>INDEX('Tier II (Commercial division)'!J:J,MATCH(D121,'Tier II (Commercial division)'!D:D,0))</f>
        <v>0</v>
      </c>
      <c r="J121" s="155">
        <f>INDEX('Tier II (Commercial division)'!K:K,MATCH(D121,'Tier II (Commercial division)'!D:D,0))</f>
        <v>0</v>
      </c>
    </row>
    <row r="122" spans="2:10" x14ac:dyDescent="0.2">
      <c r="B122" s="193"/>
      <c r="C122" s="106"/>
      <c r="F122" s="70"/>
      <c r="G122" s="148"/>
      <c r="H122" s="122"/>
      <c r="I122" s="122"/>
      <c r="J122" s="109"/>
    </row>
    <row r="123" spans="2:10" ht="17" x14ac:dyDescent="0.2">
      <c r="B123" s="193"/>
      <c r="C123" s="106">
        <v>5.9</v>
      </c>
      <c r="D123" s="4" t="s">
        <v>46</v>
      </c>
      <c r="E123" s="167" t="str">
        <f>INDEX('Tier II (Commercial division)'!E:E,MATCH(D123,'Tier II (Commercial division)'!D:D,0))</f>
        <v>The MVE stakeholders have compatible organizational cultures.</v>
      </c>
      <c r="F123" s="152">
        <f>INDEX('Tier II (Commercial division)'!G:G,MATCH(D123,'Tier II (Commercial division)'!D:D,0))/(100/18)*100</f>
        <v>1</v>
      </c>
      <c r="G123" s="153">
        <f>INDEX('Tier II (Commercial division)'!H:H,MATCH(D123,'Tier II (Commercial division)'!D:D,0))</f>
        <v>0</v>
      </c>
      <c r="H123" s="154">
        <f>INDEX('Tier II (Commercial division)'!I:I,MATCH(D123,'Tier II (Commercial division)'!D:D,0))</f>
        <v>0</v>
      </c>
      <c r="I123" s="154">
        <f>INDEX('Tier II (Commercial division)'!J:J,MATCH(D123,'Tier II (Commercial division)'!D:D,0))</f>
        <v>0</v>
      </c>
      <c r="J123" s="155">
        <f>INDEX('Tier II (Commercial division)'!K:K,MATCH(D123,'Tier II (Commercial division)'!D:D,0))</f>
        <v>0</v>
      </c>
    </row>
    <row r="124" spans="2:10" x14ac:dyDescent="0.2">
      <c r="B124" s="193"/>
      <c r="C124" s="106"/>
      <c r="F124" s="70"/>
      <c r="G124" s="148"/>
      <c r="H124" s="122"/>
      <c r="I124" s="122"/>
      <c r="J124" s="109"/>
    </row>
    <row r="125" spans="2:10" ht="34" x14ac:dyDescent="0.2">
      <c r="B125" s="193"/>
      <c r="C125" s="113">
        <v>5.0999999999999996</v>
      </c>
      <c r="D125" s="4" t="s">
        <v>47</v>
      </c>
      <c r="E125" s="167" t="str">
        <f>INDEX('Tier II (Commercial division)'!E:E,MATCH(D125,'Tier II (Commercial division)'!D:D,0))</f>
        <v xml:space="preserve">The backgrounds and experiences of the in the MVE involved employees are compatible. </v>
      </c>
      <c r="F125" s="152">
        <f>INDEX('Tier II (Commercial division)'!G:G,MATCH(D125,'Tier II (Commercial division)'!D:D,0))/(100/18)*100</f>
        <v>1</v>
      </c>
      <c r="G125" s="153">
        <f>INDEX('Tier II (Commercial division)'!H:H,MATCH(D125,'Tier II (Commercial division)'!D:D,0))</f>
        <v>0</v>
      </c>
      <c r="H125" s="154">
        <f>INDEX('Tier II (Commercial division)'!I:I,MATCH(D125,'Tier II (Commercial division)'!D:D,0))</f>
        <v>0</v>
      </c>
      <c r="I125" s="154">
        <f>INDEX('Tier II (Commercial division)'!J:J,MATCH(D125,'Tier II (Commercial division)'!D:D,0))</f>
        <v>0</v>
      </c>
      <c r="J125" s="155">
        <f>INDEX('Tier II (Commercial division)'!K:K,MATCH(D125,'Tier II (Commercial division)'!D:D,0))</f>
        <v>0</v>
      </c>
    </row>
    <row r="126" spans="2:10" x14ac:dyDescent="0.2">
      <c r="B126" s="193"/>
      <c r="C126" s="106"/>
      <c r="F126" s="70"/>
      <c r="G126" s="148"/>
      <c r="H126" s="122"/>
      <c r="I126" s="122"/>
      <c r="J126" s="109"/>
    </row>
    <row r="127" spans="2:10" ht="68" x14ac:dyDescent="0.2">
      <c r="B127" s="193"/>
      <c r="C127" s="106">
        <v>5.1100000000000003</v>
      </c>
      <c r="D127" s="4" t="s">
        <v>49</v>
      </c>
      <c r="E127" s="167" t="str">
        <f>INDEX('Tier II (Commercial division)'!E:E,MATCH(D127,'Tier II (Commercial division)'!D:D,0))</f>
        <v>The MVE does not involve stakeholders who may act as change resistors due to potential losses from disintermediation or significant negative effects on their current business model; if it does, such potential disintermediation can be effectively addressed.</v>
      </c>
      <c r="F127" s="152">
        <f>INDEX('Tier II (Commercial division)'!G:G,MATCH(D127,'Tier II (Commercial division)'!D:D,0))/(100/18)*100</f>
        <v>1</v>
      </c>
      <c r="G127" s="153">
        <f>INDEX('Tier II (Commercial division)'!H:H,MATCH(D127,'Tier II (Commercial division)'!D:D,0))</f>
        <v>0</v>
      </c>
      <c r="H127" s="154">
        <f>INDEX('Tier II (Commercial division)'!I:I,MATCH(D127,'Tier II (Commercial division)'!D:D,0))</f>
        <v>0</v>
      </c>
      <c r="I127" s="154">
        <f>INDEX('Tier II (Commercial division)'!J:J,MATCH(D127,'Tier II (Commercial division)'!D:D,0))</f>
        <v>0</v>
      </c>
      <c r="J127" s="155">
        <f>INDEX('Tier II (Commercial division)'!K:K,MATCH(D127,'Tier II (Commercial division)'!D:D,0))</f>
        <v>0</v>
      </c>
    </row>
    <row r="128" spans="2:10" x14ac:dyDescent="0.2">
      <c r="B128" s="193"/>
      <c r="C128" s="106"/>
      <c r="F128" s="72"/>
      <c r="G128" s="148"/>
      <c r="H128" s="122"/>
      <c r="I128" s="122"/>
      <c r="J128" s="109"/>
    </row>
    <row r="129" spans="2:10" ht="17" x14ac:dyDescent="0.2">
      <c r="B129" s="193"/>
      <c r="C129" s="106">
        <v>5.12</v>
      </c>
      <c r="D129" s="4" t="s">
        <v>53</v>
      </c>
      <c r="E129" s="167" t="str">
        <f>INDEX('Tier II (Commercial division)'!E:E,MATCH(D129,'Tier II (Commercial division)'!D:D,0))</f>
        <v>The MVE includes stakeholders who are willing to be system pioneers.</v>
      </c>
      <c r="F129" s="152">
        <f>INDEX('Tier II (Commercial division)'!G:G,MATCH(D129,'Tier II (Commercial division)'!D:D,0))/(100/18)*100</f>
        <v>1</v>
      </c>
      <c r="G129" s="153">
        <f>INDEX('Tier II (Commercial division)'!H:H,MATCH(D129,'Tier II (Commercial division)'!D:D,0))</f>
        <v>0</v>
      </c>
      <c r="H129" s="154">
        <f>INDEX('Tier II (Commercial division)'!I:I,MATCH(D129,'Tier II (Commercial division)'!D:D,0))</f>
        <v>0</v>
      </c>
      <c r="I129" s="154">
        <f>INDEX('Tier II (Commercial division)'!J:J,MATCH(D129,'Tier II (Commercial division)'!D:D,0))</f>
        <v>0</v>
      </c>
      <c r="J129" s="155">
        <f>INDEX('Tier II (Commercial division)'!K:K,MATCH(D129,'Tier II (Commercial division)'!D:D,0))</f>
        <v>0</v>
      </c>
    </row>
    <row r="130" spans="2:10" x14ac:dyDescent="0.2">
      <c r="B130" s="193"/>
      <c r="C130" s="106"/>
      <c r="F130" s="70"/>
      <c r="G130" s="148"/>
      <c r="H130" s="122"/>
      <c r="I130" s="122"/>
      <c r="J130" s="109"/>
    </row>
    <row r="131" spans="2:10" ht="34" x14ac:dyDescent="0.2">
      <c r="B131" s="193"/>
      <c r="C131" s="106">
        <v>5.13</v>
      </c>
      <c r="D131" s="4" t="s">
        <v>50</v>
      </c>
      <c r="E131" s="167" t="str">
        <f>INDEX('Tier II (Commercial division)'!E:E,MATCH(D131,'Tier II (Commercial division)'!D:D,0))</f>
        <v>The endeavor does not involve a major change in the power structure among MVE stakeholders.</v>
      </c>
      <c r="F131" s="152">
        <f>INDEX('Tier II (Commercial division)'!G:G,MATCH(D131,'Tier II (Commercial division)'!D:D,0))/(100/18)*100</f>
        <v>1</v>
      </c>
      <c r="G131" s="153">
        <f>INDEX('Tier II (Commercial division)'!H:H,MATCH(D131,'Tier II (Commercial division)'!D:D,0))</f>
        <v>0</v>
      </c>
      <c r="H131" s="154">
        <f>INDEX('Tier II (Commercial division)'!I:I,MATCH(D131,'Tier II (Commercial division)'!D:D,0))</f>
        <v>0</v>
      </c>
      <c r="I131" s="154">
        <f>INDEX('Tier II (Commercial division)'!J:J,MATCH(D131,'Tier II (Commercial division)'!D:D,0))</f>
        <v>0</v>
      </c>
      <c r="J131" s="155">
        <f>INDEX('Tier II (Commercial division)'!K:K,MATCH(D131,'Tier II (Commercial division)'!D:D,0))</f>
        <v>0</v>
      </c>
    </row>
    <row r="132" spans="2:10" x14ac:dyDescent="0.2">
      <c r="B132" s="193"/>
      <c r="C132" s="106"/>
      <c r="F132" s="70"/>
      <c r="G132" s="148"/>
      <c r="H132" s="122"/>
      <c r="I132" s="122"/>
      <c r="J132" s="109"/>
    </row>
    <row r="133" spans="2:10" ht="34" x14ac:dyDescent="0.2">
      <c r="B133" s="193"/>
      <c r="C133" s="106">
        <v>5.14</v>
      </c>
      <c r="D133" s="4" t="s">
        <v>51</v>
      </c>
      <c r="E133" s="167" t="str">
        <f>INDEX('Tier II (Commercial division)'!E:E,MATCH(D133,'Tier II (Commercial division)'!D:D,0))</f>
        <v>The MVE stakeholders' conflicting interests and incentives are acknowledged and can be addressed.</v>
      </c>
      <c r="F133" s="152">
        <f>INDEX('Tier II (Commercial division)'!G:G,MATCH(D133,'Tier II (Commercial division)'!D:D,0))/(100/18)*100</f>
        <v>1</v>
      </c>
      <c r="G133" s="153">
        <f>INDEX('Tier II (Commercial division)'!H:H,MATCH(D133,'Tier II (Commercial division)'!D:D,0))</f>
        <v>0</v>
      </c>
      <c r="H133" s="154">
        <f>INDEX('Tier II (Commercial division)'!I:I,MATCH(D133,'Tier II (Commercial division)'!D:D,0))</f>
        <v>0</v>
      </c>
      <c r="I133" s="154">
        <f>INDEX('Tier II (Commercial division)'!J:J,MATCH(D133,'Tier II (Commercial division)'!D:D,0))</f>
        <v>0</v>
      </c>
      <c r="J133" s="155">
        <f>INDEX('Tier II (Commercial division)'!K:K,MATCH(D133,'Tier II (Commercial division)'!D:D,0))</f>
        <v>0</v>
      </c>
    </row>
    <row r="134" spans="2:10" x14ac:dyDescent="0.2">
      <c r="B134" s="193"/>
      <c r="C134" s="106"/>
      <c r="F134" s="70"/>
      <c r="G134" s="148"/>
      <c r="H134" s="122"/>
      <c r="I134" s="122"/>
      <c r="J134" s="109"/>
    </row>
    <row r="135" spans="2:10" ht="34" x14ac:dyDescent="0.2">
      <c r="B135" s="193"/>
      <c r="C135" s="106">
        <v>5.15</v>
      </c>
      <c r="D135" s="4" t="s">
        <v>19</v>
      </c>
      <c r="E135" s="167" t="str">
        <f>INDEX('Tier II (Commercial division)'!E:E,MATCH(D135,'Tier II (Commercial division)'!D:D,0))</f>
        <v xml:space="preserve">The federal agencies with regulatory responsibility for the use case can be clearly identified.  </v>
      </c>
      <c r="F135" s="152">
        <f>INDEX('Tier II (Commercial division)'!G:G,MATCH(D135,'Tier II (Commercial division)'!D:D,0))/(100/18)*100</f>
        <v>1</v>
      </c>
      <c r="G135" s="153">
        <f>INDEX('Tier II (Commercial division)'!H:H,MATCH(D135,'Tier II (Commercial division)'!D:D,0))</f>
        <v>0</v>
      </c>
      <c r="H135" s="154">
        <f>INDEX('Tier II (Commercial division)'!I:I,MATCH(D135,'Tier II (Commercial division)'!D:D,0))</f>
        <v>0</v>
      </c>
      <c r="I135" s="154">
        <f>INDEX('Tier II (Commercial division)'!J:J,MATCH(D135,'Tier II (Commercial division)'!D:D,0))</f>
        <v>0</v>
      </c>
      <c r="J135" s="155">
        <f>INDEX('Tier II (Commercial division)'!K:K,MATCH(D135,'Tier II (Commercial division)'!D:D,0))</f>
        <v>0</v>
      </c>
    </row>
    <row r="136" spans="2:10" x14ac:dyDescent="0.2">
      <c r="B136" s="193"/>
      <c r="C136" s="106"/>
      <c r="F136" s="70"/>
      <c r="G136" s="148"/>
      <c r="H136" s="122"/>
      <c r="I136" s="122"/>
      <c r="J136" s="109"/>
    </row>
    <row r="137" spans="2:10" ht="34" x14ac:dyDescent="0.2">
      <c r="B137" s="193"/>
      <c r="C137" s="106">
        <v>5.16</v>
      </c>
      <c r="D137" s="4" t="s">
        <v>52</v>
      </c>
      <c r="E137" s="167" t="str">
        <f>INDEX('Tier II (Commercial division)'!E:E,MATCH(D137,'Tier II (Commercial division)'!D:D,0))</f>
        <v>The endeavor aligns well with the goals (e.g., interoperability) of the identified federal agencies.</v>
      </c>
      <c r="F137" s="152">
        <f>INDEX('Tier II (Commercial division)'!G:G,MATCH(D137,'Tier II (Commercial division)'!D:D,0))/(100/18)*100</f>
        <v>1</v>
      </c>
      <c r="G137" s="153">
        <f>INDEX('Tier II (Commercial division)'!H:H,MATCH(D137,'Tier II (Commercial division)'!D:D,0))</f>
        <v>0</v>
      </c>
      <c r="H137" s="154">
        <f>INDEX('Tier II (Commercial division)'!I:I,MATCH(D137,'Tier II (Commercial division)'!D:D,0))</f>
        <v>0</v>
      </c>
      <c r="I137" s="154">
        <f>INDEX('Tier II (Commercial division)'!J:J,MATCH(D137,'Tier II (Commercial division)'!D:D,0))</f>
        <v>0</v>
      </c>
      <c r="J137" s="155">
        <f>INDEX('Tier II (Commercial division)'!K:K,MATCH(D137,'Tier II (Commercial division)'!D:D,0))</f>
        <v>0</v>
      </c>
    </row>
    <row r="138" spans="2:10" x14ac:dyDescent="0.2">
      <c r="B138" s="193"/>
      <c r="C138" s="106"/>
      <c r="F138" s="70"/>
      <c r="G138" s="148"/>
      <c r="H138" s="122"/>
      <c r="I138" s="122"/>
      <c r="J138" s="109"/>
    </row>
    <row r="139" spans="2:10" ht="51" x14ac:dyDescent="0.2">
      <c r="B139" s="193"/>
      <c r="C139" s="106">
        <v>5.17</v>
      </c>
      <c r="D139" s="4" t="s">
        <v>70</v>
      </c>
      <c r="E139" s="167" t="str">
        <f>INDEX('Tier II (Commercial division)'!E:E,MATCH(D139,'Tier II (Commercial division)'!D:D,0))</f>
        <v>Regulatory support, in the form of mandates, enforcement, or financial incentives, is not necessary; if it is, the federal agencies are willing to provide such support.</v>
      </c>
      <c r="F139" s="152">
        <f>INDEX('Tier II (Commercial division)'!G:G,MATCH(D139,'Tier II (Commercial division)'!D:D,0))/(100/18)*100</f>
        <v>1</v>
      </c>
      <c r="G139" s="153">
        <f>INDEX('Tier II (Commercial division)'!H:H,MATCH(D139,'Tier II (Commercial division)'!D:D,0))</f>
        <v>0</v>
      </c>
      <c r="H139" s="154">
        <f>INDEX('Tier II (Commercial division)'!I:I,MATCH(D139,'Tier II (Commercial division)'!D:D,0))</f>
        <v>0</v>
      </c>
      <c r="I139" s="154">
        <f>INDEX('Tier II (Commercial division)'!J:J,MATCH(D139,'Tier II (Commercial division)'!D:D,0))</f>
        <v>0</v>
      </c>
      <c r="J139" s="155">
        <f>INDEX('Tier II (Commercial division)'!K:K,MATCH(D139,'Tier II (Commercial division)'!D:D,0))</f>
        <v>0</v>
      </c>
    </row>
    <row r="140" spans="2:10" x14ac:dyDescent="0.2">
      <c r="B140" s="193"/>
      <c r="C140" s="106"/>
      <c r="F140" s="70"/>
      <c r="G140" s="148"/>
      <c r="H140" s="122"/>
      <c r="I140" s="122"/>
      <c r="J140" s="109"/>
    </row>
    <row r="141" spans="2:10" ht="51" x14ac:dyDescent="0.2">
      <c r="B141" s="193"/>
      <c r="C141" s="106">
        <v>5.18</v>
      </c>
      <c r="D141" s="4" t="s">
        <v>20</v>
      </c>
      <c r="E141" s="167" t="str">
        <f>INDEX('Tier II (Commercial division)'!E:E,MATCH(D141,'Tier II (Commercial division)'!D:D,0))</f>
        <v xml:space="preserve">Support from Medicare, the governmental-run and -sponsored agency that is widely recognized as the driving force behind healthcare reform, is not required. </v>
      </c>
      <c r="F141" s="152">
        <f>INDEX('Tier II (Commercial division)'!G:G,MATCH(D141,'Tier II (Commercial division)'!D:D,0))/(100/18)*100</f>
        <v>1</v>
      </c>
      <c r="G141" s="153">
        <f>INDEX('Tier II (Commercial division)'!H:H,MATCH(D141,'Tier II (Commercial division)'!D:D,0))</f>
        <v>0</v>
      </c>
      <c r="H141" s="154">
        <f>INDEX('Tier II (Commercial division)'!I:I,MATCH(D141,'Tier II (Commercial division)'!D:D,0))</f>
        <v>0</v>
      </c>
      <c r="I141" s="154">
        <f>INDEX('Tier II (Commercial division)'!J:J,MATCH(D141,'Tier II (Commercial division)'!D:D,0))</f>
        <v>0</v>
      </c>
      <c r="J141" s="155">
        <f>INDEX('Tier II (Commercial division)'!K:K,MATCH(D141,'Tier II (Commercial division)'!D:D,0))</f>
        <v>0</v>
      </c>
    </row>
    <row r="142" spans="2:10" x14ac:dyDescent="0.2">
      <c r="B142" s="193"/>
      <c r="C142" s="106"/>
      <c r="F142" s="72"/>
      <c r="G142" s="148"/>
      <c r="H142" s="122"/>
      <c r="I142" s="122"/>
      <c r="J142" s="109"/>
    </row>
    <row r="143" spans="2:10" ht="17" x14ac:dyDescent="0.2">
      <c r="B143" s="193"/>
      <c r="C143" s="106">
        <v>5.19</v>
      </c>
      <c r="D143" s="4" t="s">
        <v>130</v>
      </c>
      <c r="E143" s="167" t="str">
        <f>INDEX('Tier II (Tech division)'!E:E,MATCH(D143,'Tier II (Tech division)'!D:D,0))</f>
        <v>The MVE stakeholders have compatible tech stacks.</v>
      </c>
      <c r="F143" s="152">
        <f>INDEX('Tier II (Tech division)'!G:G,MATCH(D143,'Tier II (Tech division)'!D:D,0))</f>
        <v>1</v>
      </c>
      <c r="G143" s="153">
        <f>INDEX('Tier II (Tech division)'!H:H,MATCH(D143,'Tier II (Tech division)'!D:D,0))</f>
        <v>0</v>
      </c>
      <c r="H143" s="154">
        <f>INDEX('Tier II (Tech division)'!I:I,MATCH(D143,'Tier II (Tech division)'!D:D,0))</f>
        <v>0</v>
      </c>
      <c r="I143" s="154">
        <f>INDEX('Tier II (Tech division)'!J:J,MATCH(D143,'Tier II (Tech division)'!D:D,0))</f>
        <v>0</v>
      </c>
      <c r="J143" s="155">
        <f>INDEX('Tier II (Tech division)'!K:K,MATCH(D143,'Tier II (Tech division)'!D:D,0))</f>
        <v>0</v>
      </c>
    </row>
    <row r="144" spans="2:10" x14ac:dyDescent="0.2">
      <c r="B144" s="193"/>
      <c r="C144" s="106"/>
      <c r="F144" s="134"/>
      <c r="G144" s="144"/>
      <c r="H144" s="122"/>
      <c r="I144" s="122"/>
      <c r="J144" s="109"/>
    </row>
    <row r="145" spans="2:10" ht="18" thickBot="1" x14ac:dyDescent="0.25">
      <c r="B145" s="193"/>
      <c r="C145" s="90"/>
      <c r="D145" s="91"/>
      <c r="E145" s="136" t="s">
        <v>154</v>
      </c>
      <c r="F145" s="128"/>
      <c r="G145" s="142">
        <f>SUMPRODUCT(F107:F143,G107:G143)/SUMIF(F107:F143,"&lt;&gt;0",F107:F143)</f>
        <v>0</v>
      </c>
      <c r="H145" s="129"/>
      <c r="I145" s="129"/>
      <c r="J145" s="133"/>
    </row>
    <row r="146" spans="2:10" x14ac:dyDescent="0.2">
      <c r="B146" s="39"/>
      <c r="C146" s="106"/>
      <c r="E146" s="189"/>
      <c r="F146" s="117"/>
      <c r="G146" s="146"/>
      <c r="H146" s="122"/>
      <c r="I146" s="122"/>
      <c r="J146" s="188"/>
    </row>
    <row r="147" spans="2:10" ht="34" customHeight="1" x14ac:dyDescent="0.2">
      <c r="B147" s="191" t="s">
        <v>148</v>
      </c>
      <c r="C147" s="106">
        <v>6.1</v>
      </c>
      <c r="D147" s="4" t="s">
        <v>37</v>
      </c>
      <c r="E147" s="167" t="str">
        <f>INDEX('Tier II (Commercial division)'!E:E,MATCH(D147,'Tier II (Commercial division)'!D:D,0))</f>
        <v>The media and wider public have a positive or neutral opinion about decentralized technologies.</v>
      </c>
      <c r="F147" s="152">
        <f>INDEX('Tier II (Commercial division)'!G:G,MATCH(D147,'Tier II (Commercial division)'!D:D,0))/(100/2)*100</f>
        <v>1</v>
      </c>
      <c r="G147" s="153">
        <f>INDEX('Tier II (Commercial division)'!H:H,MATCH(D147,'Tier II (Commercial division)'!D:D,0))</f>
        <v>0</v>
      </c>
      <c r="H147" s="154">
        <f>INDEX('Tier II (Commercial division)'!I:I,MATCH(D147,'Tier II (Commercial division)'!D:D,0))</f>
        <v>0</v>
      </c>
      <c r="I147" s="154">
        <f>INDEX('Tier II (Commercial division)'!J:J,MATCH(D147,'Tier II (Commercial division)'!D:D,0))</f>
        <v>0</v>
      </c>
      <c r="J147" s="155">
        <f>INDEX('Tier II (Commercial division)'!K:K,MATCH(D147,'Tier II (Commercial division)'!D:D,0))</f>
        <v>0</v>
      </c>
    </row>
    <row r="148" spans="2:10" x14ac:dyDescent="0.2">
      <c r="B148" s="193"/>
      <c r="C148" s="106"/>
      <c r="F148" s="70"/>
      <c r="G148" s="148"/>
      <c r="H148" s="122"/>
      <c r="I148" s="122"/>
      <c r="J148" s="109"/>
    </row>
    <row r="149" spans="2:10" ht="34" x14ac:dyDescent="0.2">
      <c r="B149" s="193"/>
      <c r="C149" s="106">
        <v>6.2</v>
      </c>
      <c r="D149" s="4" t="s">
        <v>38</v>
      </c>
      <c r="E149" s="167" t="str">
        <f>INDEX('Tier II (Commercial division)'!E:E,MATCH(D149,'Tier II (Commercial division)'!D:D,0))</f>
        <v>Federal and state efforts and laws relevant to the use case do not work in opposition to one another.</v>
      </c>
      <c r="F149" s="152">
        <f>INDEX('Tier II (Commercial division)'!G:G,MATCH(D149,'Tier II (Commercial division)'!D:D,0))/(100/2)*100</f>
        <v>1</v>
      </c>
      <c r="G149" s="153">
        <f>INDEX('Tier II (Commercial division)'!H:H,MATCH(D149,'Tier II (Commercial division)'!D:D,0))</f>
        <v>0</v>
      </c>
      <c r="H149" s="154">
        <f>INDEX('Tier II (Commercial division)'!I:I,MATCH(D149,'Tier II (Commercial division)'!D:D,0))</f>
        <v>0</v>
      </c>
      <c r="I149" s="154">
        <f>INDEX('Tier II (Commercial division)'!J:J,MATCH(D149,'Tier II (Commercial division)'!D:D,0))</f>
        <v>0</v>
      </c>
      <c r="J149" s="155">
        <f>INDEX('Tier II (Commercial division)'!K:K,MATCH(D149,'Tier II (Commercial division)'!D:D,0))</f>
        <v>0</v>
      </c>
    </row>
    <row r="150" spans="2:10" x14ac:dyDescent="0.2">
      <c r="B150" s="193"/>
      <c r="C150" s="106"/>
      <c r="F150" s="134"/>
      <c r="G150" s="144"/>
      <c r="H150" s="122"/>
      <c r="I150" s="122"/>
      <c r="J150" s="109"/>
    </row>
    <row r="151" spans="2:10" ht="18" thickBot="1" x14ac:dyDescent="0.25">
      <c r="B151" s="193"/>
      <c r="C151" s="90"/>
      <c r="D151" s="91"/>
      <c r="E151" s="92" t="s">
        <v>153</v>
      </c>
      <c r="F151" s="128"/>
      <c r="G151" s="142">
        <f>SUMPRODUCT(F147:F149,G147:G149)/SUMIF(F147:F149,"&lt;&gt;0",F147:F149)</f>
        <v>0</v>
      </c>
      <c r="H151" s="129"/>
      <c r="I151" s="129"/>
      <c r="J151" s="133"/>
    </row>
    <row r="152" spans="2:10" ht="20" customHeight="1" x14ac:dyDescent="0.2">
      <c r="B152" s="39"/>
      <c r="C152" s="106"/>
      <c r="E152" s="114"/>
      <c r="F152" s="117"/>
      <c r="G152" s="146"/>
      <c r="H152" s="122"/>
      <c r="I152" s="122"/>
      <c r="J152" s="109"/>
    </row>
    <row r="153" spans="2:10" ht="17" customHeight="1" x14ac:dyDescent="0.2">
      <c r="B153" s="191" t="s">
        <v>246</v>
      </c>
      <c r="C153" s="106"/>
      <c r="E153" s="150" t="s">
        <v>150</v>
      </c>
      <c r="F153" s="174">
        <f>INDEX('Dimension importance rating'!D:D,MATCH(E153,'Dimension importance rating'!B:B,0))</f>
        <v>0.16666666666666666</v>
      </c>
      <c r="H153" s="122"/>
      <c r="I153" s="122"/>
      <c r="J153" s="109"/>
    </row>
    <row r="154" spans="2:10" ht="17" x14ac:dyDescent="0.2">
      <c r="B154" s="191"/>
      <c r="E154" s="151" t="s">
        <v>151</v>
      </c>
      <c r="F154" s="174">
        <f>INDEX('Dimension importance rating'!D:D,MATCH(E154,'Dimension importance rating'!B:B,0))</f>
        <v>0.16666666666666666</v>
      </c>
      <c r="H154" s="122"/>
      <c r="I154" s="122"/>
      <c r="J154" s="109"/>
    </row>
    <row r="155" spans="2:10" ht="17" x14ac:dyDescent="0.2">
      <c r="B155" s="191"/>
      <c r="E155" s="150" t="s">
        <v>155</v>
      </c>
      <c r="F155" s="174">
        <f>INDEX('Dimension importance rating'!D:D,MATCH(E155,'Dimension importance rating'!B:B,0))</f>
        <v>0.16666666666666666</v>
      </c>
      <c r="J155" s="109"/>
    </row>
    <row r="156" spans="2:10" ht="17" x14ac:dyDescent="0.2">
      <c r="B156" s="191"/>
      <c r="E156" s="150" t="s">
        <v>152</v>
      </c>
      <c r="F156" s="174">
        <f>INDEX('Dimension importance rating'!D:D,MATCH(E156,'Dimension importance rating'!B:B,0))</f>
        <v>0.16666666666666666</v>
      </c>
      <c r="J156" s="109"/>
    </row>
    <row r="157" spans="2:10" ht="17" x14ac:dyDescent="0.2">
      <c r="B157" s="191"/>
      <c r="E157" s="150" t="s">
        <v>154</v>
      </c>
      <c r="F157" s="174">
        <f>INDEX('Dimension importance rating'!D:D,MATCH(E157,'Dimension importance rating'!B:B,0))</f>
        <v>0.16666666666666666</v>
      </c>
      <c r="J157" s="109"/>
    </row>
    <row r="158" spans="2:10" ht="17" x14ac:dyDescent="0.2">
      <c r="B158" s="191"/>
      <c r="E158" s="151" t="s">
        <v>153</v>
      </c>
      <c r="F158" s="174">
        <f>INDEX('Dimension importance rating'!D:D,MATCH(E158,'Dimension importance rating'!B:B,0))</f>
        <v>0.16666666666666666</v>
      </c>
      <c r="J158" s="109"/>
    </row>
    <row r="159" spans="2:10" x14ac:dyDescent="0.2">
      <c r="B159" s="191"/>
      <c r="F159" s="175">
        <f>SUM(F153:F158)</f>
        <v>0.99999999999999989</v>
      </c>
      <c r="J159" s="109"/>
    </row>
    <row r="160" spans="2:10" x14ac:dyDescent="0.2">
      <c r="B160" s="191"/>
      <c r="F160" s="112"/>
      <c r="G160" s="175"/>
      <c r="J160" s="109"/>
    </row>
    <row r="161" spans="2:10" ht="17" x14ac:dyDescent="0.2">
      <c r="B161" s="192"/>
      <c r="C161" s="41"/>
      <c r="D161" s="42"/>
      <c r="E161" s="43" t="s">
        <v>230</v>
      </c>
      <c r="F161" s="190">
        <f>IFERROR(((F153*G39)+(F154*G67)+(F155*G97)+(F156*G105)+(F158*G151)+(F157*G145))/SUMIF(F153:F158,"&lt;&gt;0",F153:F158),"")</f>
        <v>0</v>
      </c>
      <c r="G161" s="176"/>
      <c r="H161" s="87"/>
      <c r="I161" s="87"/>
      <c r="J161" s="115"/>
    </row>
    <row r="162" spans="2:10" x14ac:dyDescent="0.2">
      <c r="G162" s="147"/>
    </row>
    <row r="163" spans="2:10" x14ac:dyDescent="0.2">
      <c r="G163" s="147"/>
    </row>
    <row r="164" spans="2:10" x14ac:dyDescent="0.2">
      <c r="G164" s="147"/>
    </row>
    <row r="165" spans="2:10" x14ac:dyDescent="0.2">
      <c r="G165" s="147"/>
    </row>
    <row r="166" spans="2:10" x14ac:dyDescent="0.2">
      <c r="G166" s="147"/>
    </row>
    <row r="167" spans="2:10" x14ac:dyDescent="0.2">
      <c r="G167" s="147"/>
    </row>
    <row r="168" spans="2:10" x14ac:dyDescent="0.2">
      <c r="G168" s="147"/>
    </row>
    <row r="169" spans="2:10" x14ac:dyDescent="0.2">
      <c r="G169" s="147"/>
    </row>
    <row r="170" spans="2:10" x14ac:dyDescent="0.2">
      <c r="G170" s="147"/>
    </row>
    <row r="171" spans="2:10" x14ac:dyDescent="0.2">
      <c r="G171" s="147"/>
    </row>
    <row r="172" spans="2:10" x14ac:dyDescent="0.2">
      <c r="G172" s="147"/>
    </row>
    <row r="173" spans="2:10" x14ac:dyDescent="0.2">
      <c r="G173" s="147"/>
    </row>
    <row r="174" spans="2:10" x14ac:dyDescent="0.2">
      <c r="G174" s="147"/>
    </row>
    <row r="175" spans="2:10" x14ac:dyDescent="0.2">
      <c r="G175" s="147"/>
    </row>
    <row r="176" spans="2:10" x14ac:dyDescent="0.2">
      <c r="G176" s="147"/>
    </row>
    <row r="177" spans="7:7" x14ac:dyDescent="0.2">
      <c r="G177" s="147"/>
    </row>
    <row r="178" spans="7:7" x14ac:dyDescent="0.2">
      <c r="G178" s="147"/>
    </row>
    <row r="179" spans="7:7" x14ac:dyDescent="0.2">
      <c r="G179" s="147"/>
    </row>
    <row r="180" spans="7:7" x14ac:dyDescent="0.2">
      <c r="G180" s="147"/>
    </row>
    <row r="181" spans="7:7" x14ac:dyDescent="0.2">
      <c r="G181" s="147"/>
    </row>
    <row r="182" spans="7:7" x14ac:dyDescent="0.2">
      <c r="G182" s="147"/>
    </row>
    <row r="183" spans="7:7" x14ac:dyDescent="0.2">
      <c r="G183" s="147"/>
    </row>
    <row r="184" spans="7:7" x14ac:dyDescent="0.2">
      <c r="G184" s="147"/>
    </row>
    <row r="185" spans="7:7" x14ac:dyDescent="0.2">
      <c r="G185" s="147"/>
    </row>
    <row r="186" spans="7:7" x14ac:dyDescent="0.2">
      <c r="G186" s="147"/>
    </row>
    <row r="187" spans="7:7" x14ac:dyDescent="0.2">
      <c r="G187" s="147"/>
    </row>
    <row r="188" spans="7:7" x14ac:dyDescent="0.2">
      <c r="G188" s="147"/>
    </row>
    <row r="189" spans="7:7" x14ac:dyDescent="0.2">
      <c r="G189" s="147"/>
    </row>
    <row r="190" spans="7:7" x14ac:dyDescent="0.2">
      <c r="G190" s="147"/>
    </row>
    <row r="191" spans="7:7" x14ac:dyDescent="0.2">
      <c r="G191" s="147"/>
    </row>
    <row r="192" spans="7:7" x14ac:dyDescent="0.2">
      <c r="G192" s="147"/>
    </row>
    <row r="193" spans="7:7" x14ac:dyDescent="0.2">
      <c r="G193" s="147"/>
    </row>
    <row r="194" spans="7:7" x14ac:dyDescent="0.2">
      <c r="G194" s="147"/>
    </row>
    <row r="195" spans="7:7" x14ac:dyDescent="0.2">
      <c r="G195" s="147"/>
    </row>
    <row r="196" spans="7:7" x14ac:dyDescent="0.2">
      <c r="G196" s="147"/>
    </row>
    <row r="197" spans="7:7" x14ac:dyDescent="0.2">
      <c r="G197" s="147"/>
    </row>
    <row r="198" spans="7:7" x14ac:dyDescent="0.2">
      <c r="G198" s="147"/>
    </row>
    <row r="199" spans="7:7" x14ac:dyDescent="0.2">
      <c r="G199" s="147"/>
    </row>
    <row r="200" spans="7:7" x14ac:dyDescent="0.2">
      <c r="G200" s="147"/>
    </row>
    <row r="201" spans="7:7" x14ac:dyDescent="0.2">
      <c r="G201" s="147"/>
    </row>
    <row r="202" spans="7:7" x14ac:dyDescent="0.2">
      <c r="G202" s="147"/>
    </row>
  </sheetData>
  <sheetProtection sheet="1" formatCells="0" formatColumns="0" formatRows="0"/>
  <mergeCells count="7">
    <mergeCell ref="B153:B161"/>
    <mergeCell ref="B107:B145"/>
    <mergeCell ref="B18:B39"/>
    <mergeCell ref="B41:B67"/>
    <mergeCell ref="B69:B97"/>
    <mergeCell ref="B99:B105"/>
    <mergeCell ref="B147:B151"/>
  </mergeCells>
  <conditionalFormatting sqref="F19:F33">
    <cfRule type="top10" dxfId="21" priority="20" percent="1" rank="10"/>
  </conditionalFormatting>
  <conditionalFormatting sqref="F35:F38">
    <cfRule type="top10" dxfId="20" priority="22" percent="1" rank="10"/>
  </conditionalFormatting>
  <conditionalFormatting sqref="F41:F65">
    <cfRule type="top10" dxfId="19" priority="18" percent="1" rank="10"/>
  </conditionalFormatting>
  <conditionalFormatting sqref="F69:F95">
    <cfRule type="top10" dxfId="18" priority="14" percent="1" rank="10"/>
  </conditionalFormatting>
  <conditionalFormatting sqref="F99:F103">
    <cfRule type="top10" dxfId="17" priority="12" percent="1" rank="10"/>
  </conditionalFormatting>
  <conditionalFormatting sqref="F107:F141">
    <cfRule type="top10" dxfId="16" priority="9" percent="1" rank="10"/>
  </conditionalFormatting>
  <conditionalFormatting sqref="F143">
    <cfRule type="top10" dxfId="15" priority="7" percent="1" rank="10"/>
  </conditionalFormatting>
  <conditionalFormatting sqref="F147:F149">
    <cfRule type="top10" dxfId="14" priority="10" percent="1" rank="10"/>
  </conditionalFormatting>
  <conditionalFormatting sqref="G19:G38">
    <cfRule type="cellIs" dxfId="13" priority="6" operator="lessThanOrEqual">
      <formula>-1</formula>
    </cfRule>
  </conditionalFormatting>
  <conditionalFormatting sqref="G41:G65">
    <cfRule type="cellIs" dxfId="12" priority="5" operator="lessThanOrEqual">
      <formula>-1</formula>
    </cfRule>
  </conditionalFormatting>
  <conditionalFormatting sqref="G69:G95">
    <cfRule type="cellIs" dxfId="11" priority="4" operator="lessThanOrEqual">
      <formula>-1</formula>
    </cfRule>
  </conditionalFormatting>
  <conditionalFormatting sqref="G99:G103">
    <cfRule type="cellIs" dxfId="10" priority="3" operator="lessThanOrEqual">
      <formula>-1</formula>
    </cfRule>
  </conditionalFormatting>
  <conditionalFormatting sqref="G107:G143">
    <cfRule type="cellIs" dxfId="9" priority="1" operator="lessThanOrEqual">
      <formula>-1</formula>
    </cfRule>
  </conditionalFormatting>
  <conditionalFormatting sqref="G147:G149">
    <cfRule type="cellIs" dxfId="8" priority="2" operator="lessThanOrEqual">
      <formula>-1</formula>
    </cfRule>
  </conditionalFormatting>
  <dataValidations count="2">
    <dataValidation type="decimal" allowBlank="1" showInputMessage="1" showErrorMessage="1" errorTitle="Wrong format" error="Please use a whole number/decimal" sqref="F18" xr:uid="{5C74AED8-4553-E540-892E-DE1311C72579}">
      <formula1>0</formula1>
      <formula2>100</formula2>
    </dataValidation>
    <dataValidation allowBlank="1" showInputMessage="1" showErrorMessage="1" prompt="How important is the requirement statement?" sqref="F17" xr:uid="{01ACF1FF-463D-804E-AC4F-F507206A25F4}"/>
  </dataValidations>
  <pageMargins left="0.7" right="0.7" top="0.75" bottom="0.75" header="0.3" footer="0.3"/>
  <ignoredErrors>
    <ignoredError sqref="H20 H22 H24 H26 H28 H30 H32 H34 H36 H40 H39 H42 H44 H46 H48 H50 H52 H54 H56 H58 H60 H62 H64 H66:H67 H68 H98 H106 H96:H97 H104:H105 H70 H72 H74 H76 H78 H80 H82 H84 H86 H88 H90 H92 H94 H100 H102 H108 H110 H112 H114 H116 H118 H120 H122 H124 H126 H128 H130 H132 H134 H136 H138 H140"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3B34F-FF41-6940-9CFE-1C4FF53D621F}">
  <sheetPr>
    <tabColor rgb="FF051B2C"/>
  </sheetPr>
  <dimension ref="B1:B5"/>
  <sheetViews>
    <sheetView showGridLines="0" workbookViewId="0">
      <selection activeCell="AG2" sqref="AG2"/>
    </sheetView>
  </sheetViews>
  <sheetFormatPr baseColWidth="10" defaultRowHeight="16" x14ac:dyDescent="0.2"/>
  <cols>
    <col min="2" max="2" width="157.1640625" customWidth="1"/>
  </cols>
  <sheetData>
    <row r="1" spans="2:2" ht="17" customHeight="1" x14ac:dyDescent="0.2"/>
    <row r="2" spans="2:2" ht="62" x14ac:dyDescent="0.7">
      <c r="B2" s="173" t="s">
        <v>167</v>
      </c>
    </row>
    <row r="5" spans="2:2" ht="190" x14ac:dyDescent="0.45">
      <c r="B5" s="169" t="s">
        <v>238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FEEC0-5D11-B640-B781-D86EEFCA79D2}">
  <sheetPr>
    <tabColor rgb="FFAAE6F1"/>
  </sheetPr>
  <dimension ref="B2:B15"/>
  <sheetViews>
    <sheetView showGridLines="0" zoomScale="150" workbookViewId="0">
      <selection activeCell="B13" sqref="B13"/>
    </sheetView>
  </sheetViews>
  <sheetFormatPr baseColWidth="10" defaultRowHeight="16" x14ac:dyDescent="0.2"/>
  <cols>
    <col min="2" max="2" width="106.1640625" style="167" bestFit="1" customWidth="1"/>
    <col min="3" max="3" width="89.1640625" bestFit="1" customWidth="1"/>
  </cols>
  <sheetData>
    <row r="2" spans="2:2" ht="22" x14ac:dyDescent="0.25">
      <c r="B2" s="166" t="s">
        <v>189</v>
      </c>
    </row>
    <row r="4" spans="2:2" ht="17" x14ac:dyDescent="0.2">
      <c r="B4" s="8" t="s">
        <v>0</v>
      </c>
    </row>
    <row r="5" spans="2:2" x14ac:dyDescent="0.2">
      <c r="B5" s="119"/>
    </row>
    <row r="6" spans="2:2" ht="17" x14ac:dyDescent="0.2">
      <c r="B6" s="167" t="s">
        <v>190</v>
      </c>
    </row>
    <row r="7" spans="2:2" ht="17" x14ac:dyDescent="0.2">
      <c r="B7" s="14" t="s">
        <v>192</v>
      </c>
    </row>
    <row r="8" spans="2:2" x14ac:dyDescent="0.2">
      <c r="B8" s="4"/>
    </row>
    <row r="10" spans="2:2" ht="17" x14ac:dyDescent="0.2">
      <c r="B10" s="8" t="s">
        <v>191</v>
      </c>
    </row>
    <row r="11" spans="2:2" x14ac:dyDescent="0.2">
      <c r="B11" s="119"/>
    </row>
    <row r="12" spans="2:2" ht="17" x14ac:dyDescent="0.2">
      <c r="B12" s="53" t="s">
        <v>129</v>
      </c>
    </row>
    <row r="13" spans="2:2" x14ac:dyDescent="0.2">
      <c r="B13" s="14"/>
    </row>
    <row r="15" spans="2:2" ht="34" x14ac:dyDescent="0.2">
      <c r="B15" s="167" t="str">
        <f>IF(B13&lt;&gt;0,"Please proceed with either the Tier I Tech Division tab or the Tier I Commercial Division tab, based on which division resonates more with you.","Please write your decentralized identity use case in the space provided before proceeding.")</f>
        <v>Please write your decentralized identity use case in the space provided before proceeding.</v>
      </c>
    </row>
  </sheetData>
  <sheetProtection sheet="1" formatCells="0" formatColumns="0" formatRows="0"/>
  <conditionalFormatting sqref="B15">
    <cfRule type="expression" dxfId="7" priority="1">
      <formula>$B$15="Please proceed with either the Tier I Tech Division tab or the Tier I Commercial Division tab, based on which division resonates more with you."</formula>
    </cfRule>
    <cfRule type="expression" dxfId="6" priority="2">
      <formula>$B$15="Please write your decentralized identity use case in the space provided before proceeding."</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AAFC1-98CA-9D45-BC69-9FFD6FFF0B4B}">
  <sheetPr>
    <tabColor rgb="FFAAE6F1"/>
  </sheetPr>
  <dimension ref="B2:F45"/>
  <sheetViews>
    <sheetView showGridLines="0" topLeftCell="A17" zoomScale="150" workbookViewId="0">
      <selection activeCell="X12" sqref="X12"/>
    </sheetView>
  </sheetViews>
  <sheetFormatPr baseColWidth="10" defaultRowHeight="16" x14ac:dyDescent="0.2"/>
  <cols>
    <col min="3" max="3" width="7.6640625" customWidth="1"/>
    <col min="4" max="4" width="129.1640625" style="167" customWidth="1"/>
    <col min="5" max="5" width="52.5" bestFit="1" customWidth="1"/>
    <col min="6" max="6" width="86.1640625" customWidth="1"/>
  </cols>
  <sheetData>
    <row r="2" spans="2:6" ht="21" x14ac:dyDescent="0.25">
      <c r="B2" s="3" t="s">
        <v>241</v>
      </c>
      <c r="C2" s="3"/>
    </row>
    <row r="4" spans="2:6" x14ac:dyDescent="0.2">
      <c r="B4" s="7" t="s">
        <v>0</v>
      </c>
      <c r="C4" s="7"/>
      <c r="D4" s="178"/>
      <c r="E4" s="51"/>
      <c r="F4" s="51"/>
    </row>
    <row r="5" spans="2:6" x14ac:dyDescent="0.2">
      <c r="B5" s="56"/>
      <c r="C5" s="56"/>
    </row>
    <row r="6" spans="2:6" x14ac:dyDescent="0.2">
      <c r="B6" t="s">
        <v>240</v>
      </c>
    </row>
    <row r="8" spans="2:6" x14ac:dyDescent="0.2">
      <c r="B8" s="6" t="s">
        <v>244</v>
      </c>
    </row>
    <row r="9" spans="2:6" x14ac:dyDescent="0.2">
      <c r="B9" s="13" t="s">
        <v>192</v>
      </c>
      <c r="C9" s="57"/>
      <c r="D9" s="179"/>
      <c r="E9" s="57"/>
      <c r="F9" s="57"/>
    </row>
    <row r="10" spans="2:6" x14ac:dyDescent="0.2">
      <c r="B10" s="137" t="s">
        <v>193</v>
      </c>
      <c r="C10" s="164"/>
      <c r="D10" s="180"/>
      <c r="E10" s="164"/>
      <c r="F10" s="164"/>
    </row>
    <row r="11" spans="2:6" x14ac:dyDescent="0.2">
      <c r="B11" s="55" t="s">
        <v>194</v>
      </c>
      <c r="C11" s="50"/>
      <c r="D11" s="181"/>
      <c r="E11" s="50"/>
      <c r="F11" s="50"/>
    </row>
    <row r="12" spans="2:6" x14ac:dyDescent="0.2">
      <c r="B12" s="95" t="s">
        <v>204</v>
      </c>
      <c r="C12" s="177"/>
      <c r="D12" s="182"/>
      <c r="E12" s="177"/>
      <c r="F12" s="177"/>
    </row>
    <row r="13" spans="2:6" x14ac:dyDescent="0.2">
      <c r="B13" s="6"/>
    </row>
    <row r="14" spans="2:6" x14ac:dyDescent="0.2">
      <c r="B14" s="7" t="s">
        <v>242</v>
      </c>
      <c r="C14" s="51"/>
      <c r="D14" s="178"/>
      <c r="E14" s="51"/>
      <c r="F14" s="51"/>
    </row>
    <row r="15" spans="2:6" s="46" customFormat="1" x14ac:dyDescent="0.2">
      <c r="B15" s="45"/>
      <c r="C15" s="45"/>
      <c r="D15" s="183"/>
      <c r="E15" s="45"/>
    </row>
    <row r="16" spans="2:6" ht="17" x14ac:dyDescent="0.2">
      <c r="B16" s="49" t="s">
        <v>81</v>
      </c>
      <c r="C16" s="49"/>
      <c r="D16" s="184" t="s">
        <v>79</v>
      </c>
      <c r="E16" s="49" t="s">
        <v>80</v>
      </c>
      <c r="F16" s="49" t="s">
        <v>2</v>
      </c>
    </row>
    <row r="17" spans="2:6" s="46" customFormat="1" x14ac:dyDescent="0.2">
      <c r="B17" s="47"/>
      <c r="C17" s="47"/>
      <c r="D17" s="185"/>
      <c r="E17" s="47"/>
    </row>
    <row r="18" spans="2:6" ht="17" x14ac:dyDescent="0.2">
      <c r="B18" t="s">
        <v>77</v>
      </c>
      <c r="D18" s="53" t="s">
        <v>128</v>
      </c>
      <c r="E18" s="177" t="str">
        <f>IF(Preparation!B13="","Please type your use case in Cell B13 of the Preparation tab.",Preparation!B13)</f>
        <v>Please type your use case in Cell B13 of the Preparation tab.</v>
      </c>
      <c r="F18" s="13"/>
    </row>
    <row r="19" spans="2:6" x14ac:dyDescent="0.2">
      <c r="E19" s="48"/>
    </row>
    <row r="20" spans="2:6" ht="34" x14ac:dyDescent="0.2">
      <c r="B20" t="s">
        <v>78</v>
      </c>
      <c r="D20" s="53" t="s">
        <v>127</v>
      </c>
      <c r="E20" s="163"/>
      <c r="F20" s="13"/>
    </row>
    <row r="21" spans="2:6" s="46" customFormat="1" x14ac:dyDescent="0.2">
      <c r="D21" s="185"/>
      <c r="E21" s="23"/>
      <c r="F21" s="23"/>
    </row>
    <row r="22" spans="2:6" x14ac:dyDescent="0.2">
      <c r="B22" t="str">
        <f>IF(E20="No","This is very likely NOT a use case for decentralized identity. Thank you for taking the assessment.",IF(E20=""," ","Please proceed with Step 3."))</f>
        <v xml:space="preserve"> </v>
      </c>
      <c r="E22" s="6"/>
      <c r="F22" s="6"/>
    </row>
    <row r="23" spans="2:6" x14ac:dyDescent="0.2">
      <c r="E23" s="6"/>
      <c r="F23" s="6"/>
    </row>
    <row r="24" spans="2:6" ht="17" x14ac:dyDescent="0.2">
      <c r="B24" t="s">
        <v>82</v>
      </c>
      <c r="D24" s="53" t="s">
        <v>83</v>
      </c>
      <c r="E24" s="6"/>
      <c r="F24" s="6"/>
    </row>
    <row r="25" spans="2:6" ht="17" x14ac:dyDescent="0.2">
      <c r="B25">
        <v>3.1</v>
      </c>
      <c r="D25" s="53" t="s">
        <v>109</v>
      </c>
      <c r="E25" s="6"/>
      <c r="F25" s="6"/>
    </row>
    <row r="26" spans="2:6" ht="17" x14ac:dyDescent="0.2">
      <c r="C26" s="52" t="s">
        <v>84</v>
      </c>
      <c r="D26" s="183" t="s">
        <v>88</v>
      </c>
      <c r="E26" s="157"/>
      <c r="F26" s="13"/>
    </row>
    <row r="27" spans="2:6" ht="17" x14ac:dyDescent="0.2">
      <c r="C27" s="52" t="s">
        <v>85</v>
      </c>
      <c r="D27" s="183" t="s">
        <v>89</v>
      </c>
      <c r="E27" s="157"/>
      <c r="F27" s="13"/>
    </row>
    <row r="28" spans="2:6" ht="17" x14ac:dyDescent="0.2">
      <c r="C28" s="52" t="s">
        <v>86</v>
      </c>
      <c r="D28" s="183" t="s">
        <v>90</v>
      </c>
      <c r="E28" s="157"/>
      <c r="F28" s="13"/>
    </row>
    <row r="29" spans="2:6" ht="17" x14ac:dyDescent="0.2">
      <c r="C29" s="52" t="s">
        <v>87</v>
      </c>
      <c r="D29" s="183" t="s">
        <v>91</v>
      </c>
      <c r="E29" s="157"/>
      <c r="F29" s="13"/>
    </row>
    <row r="30" spans="2:6" s="46" customFormat="1" x14ac:dyDescent="0.2">
      <c r="C30" s="54"/>
      <c r="D30" s="183"/>
      <c r="E30" s="63"/>
      <c r="F30" s="23"/>
    </row>
    <row r="31" spans="2:6" ht="17" x14ac:dyDescent="0.2">
      <c r="B31">
        <v>3.2</v>
      </c>
      <c r="D31" s="53" t="s">
        <v>108</v>
      </c>
      <c r="E31" s="6"/>
      <c r="F31" s="6"/>
    </row>
    <row r="32" spans="2:6" ht="17" x14ac:dyDescent="0.2">
      <c r="C32" t="s">
        <v>92</v>
      </c>
      <c r="D32" s="167" t="s">
        <v>93</v>
      </c>
      <c r="E32" s="163"/>
      <c r="F32" s="13"/>
    </row>
    <row r="33" spans="2:6" ht="17" x14ac:dyDescent="0.2">
      <c r="C33" t="s">
        <v>94</v>
      </c>
      <c r="D33" s="167" t="s">
        <v>95</v>
      </c>
      <c r="E33" s="163"/>
      <c r="F33" s="13"/>
    </row>
    <row r="34" spans="2:6" ht="17" x14ac:dyDescent="0.2">
      <c r="C34" t="s">
        <v>102</v>
      </c>
      <c r="D34" s="167" t="s">
        <v>96</v>
      </c>
      <c r="E34" s="163"/>
      <c r="F34" s="13"/>
    </row>
    <row r="35" spans="2:6" ht="17" x14ac:dyDescent="0.2">
      <c r="C35" t="s">
        <v>103</v>
      </c>
      <c r="D35" s="167" t="s">
        <v>97</v>
      </c>
      <c r="E35" s="163"/>
      <c r="F35" s="13"/>
    </row>
    <row r="36" spans="2:6" ht="17" x14ac:dyDescent="0.2">
      <c r="C36" t="s">
        <v>104</v>
      </c>
      <c r="D36" s="167" t="s">
        <v>98</v>
      </c>
      <c r="E36" s="163"/>
      <c r="F36" s="13"/>
    </row>
    <row r="37" spans="2:6" ht="17" x14ac:dyDescent="0.2">
      <c r="C37" t="s">
        <v>105</v>
      </c>
      <c r="D37" s="167" t="s">
        <v>99</v>
      </c>
      <c r="E37" s="163"/>
      <c r="F37" s="13"/>
    </row>
    <row r="38" spans="2:6" ht="17" x14ac:dyDescent="0.2">
      <c r="C38" t="s">
        <v>106</v>
      </c>
      <c r="D38" s="167" t="s">
        <v>100</v>
      </c>
      <c r="E38" s="163"/>
      <c r="F38" s="13"/>
    </row>
    <row r="39" spans="2:6" ht="17" x14ac:dyDescent="0.2">
      <c r="C39" t="s">
        <v>107</v>
      </c>
      <c r="D39" s="167" t="s">
        <v>101</v>
      </c>
      <c r="E39" s="163"/>
      <c r="F39" s="13"/>
    </row>
    <row r="40" spans="2:6" s="46" customFormat="1" x14ac:dyDescent="0.2">
      <c r="D40" s="183"/>
      <c r="E40" s="64"/>
      <c r="F40" s="23"/>
    </row>
    <row r="41" spans="2:6" ht="34" x14ac:dyDescent="0.2">
      <c r="B41">
        <v>3.3</v>
      </c>
      <c r="D41" s="53" t="s">
        <v>195</v>
      </c>
      <c r="E41" s="163"/>
      <c r="F41" s="13"/>
    </row>
    <row r="42" spans="2:6" x14ac:dyDescent="0.2">
      <c r="D42" s="53"/>
      <c r="E42" s="6"/>
      <c r="F42" s="6"/>
    </row>
    <row r="43" spans="2:6" ht="17" x14ac:dyDescent="0.2">
      <c r="B43">
        <v>3.4</v>
      </c>
      <c r="D43" s="53" t="s">
        <v>110</v>
      </c>
      <c r="E43" s="163"/>
      <c r="F43" s="13"/>
    </row>
    <row r="44" spans="2:6" x14ac:dyDescent="0.2">
      <c r="D44" s="53"/>
    </row>
    <row r="45" spans="2:6" x14ac:dyDescent="0.2">
      <c r="B45" s="194" t="str">
        <f>IF(OR(E26="Yes",E27="Yes",E28="Yes",E29="Yes",E32="Yes",E33="Yes",E34="Yes",E35="Yes",E36="Yes",E37="Yes",E38="Yes",E39="Yes",E41="Yes",E43="Yes"),"Please hand this Excel workbook and the textual reference manual of the multi-media companion guide to the commercial division.",IF(OR(E26="",E27="",E28="",E29="",E32="",E33="",E34="",E35="",E36="",E37="",E38="",E39="",E41="",E43="")," ","This is very likely NOT a use case for decentralized identity. Thank you for taking the assessment."))</f>
        <v xml:space="preserve"> </v>
      </c>
      <c r="C45" s="194"/>
      <c r="D45" s="194"/>
      <c r="E45" s="194"/>
    </row>
  </sheetData>
  <sheetProtection sheet="1" objects="1" scenarios="1" formatCells="0" formatColumns="0" formatRows="0"/>
  <mergeCells count="1">
    <mergeCell ref="B45:E45"/>
  </mergeCells>
  <phoneticPr fontId="10" type="noConversion"/>
  <conditionalFormatting sqref="B22:E22">
    <cfRule type="expression" dxfId="5" priority="5">
      <formula>$B$22="Please proceed with Step 3."</formula>
    </cfRule>
    <cfRule type="expression" dxfId="4" priority="6">
      <formula>$B$22="This is very likely NOT a use case for decentralized identity. Thank you for taking the assessment."</formula>
    </cfRule>
  </conditionalFormatting>
  <conditionalFormatting sqref="B45:E45">
    <cfRule type="expression" dxfId="3" priority="1" stopIfTrue="1">
      <formula>$B$45="Please hand this Excel workbook and the textual reference manual of the multi-media companion guide to the commercial division."</formula>
    </cfRule>
    <cfRule type="expression" dxfId="2" priority="2">
      <formula>$B$45="This is very likely NOT a use case for decentralized identity. Thank you for taking the assessment."</formula>
    </cfRule>
  </conditionalFormatting>
  <dataValidations count="1">
    <dataValidation type="list" allowBlank="1" showInputMessage="1" showErrorMessage="1" sqref="E20 E26:E30 E32:E41 E43" xr:uid="{52C02796-9E54-3147-909D-B60D7C42DF25}">
      <formula1>"Yes, 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42A71-678E-2742-B548-D8C3068A931B}">
  <sheetPr>
    <tabColor rgb="FFAAE6F1"/>
  </sheetPr>
  <dimension ref="B2:E25"/>
  <sheetViews>
    <sheetView showGridLines="0" zoomScale="150" workbookViewId="0">
      <selection activeCell="D23" sqref="D23"/>
    </sheetView>
  </sheetViews>
  <sheetFormatPr baseColWidth="10" defaultRowHeight="16" x14ac:dyDescent="0.2"/>
  <cols>
    <col min="2" max="2" width="13.33203125" customWidth="1"/>
    <col min="3" max="3" width="129.1640625" customWidth="1"/>
    <col min="4" max="4" width="45.83203125" customWidth="1"/>
    <col min="5" max="5" width="86.1640625" customWidth="1"/>
  </cols>
  <sheetData>
    <row r="2" spans="2:5" ht="21" x14ac:dyDescent="0.25">
      <c r="B2" s="3" t="s">
        <v>243</v>
      </c>
    </row>
    <row r="4" spans="2:5" x14ac:dyDescent="0.2">
      <c r="B4" s="7" t="s">
        <v>0</v>
      </c>
      <c r="C4" s="51"/>
      <c r="D4" s="51"/>
      <c r="E4" s="51"/>
    </row>
    <row r="5" spans="2:5" x14ac:dyDescent="0.2">
      <c r="B5" s="56"/>
    </row>
    <row r="6" spans="2:5" x14ac:dyDescent="0.2">
      <c r="B6" t="s">
        <v>245</v>
      </c>
    </row>
    <row r="7" spans="2:5" x14ac:dyDescent="0.2">
      <c r="B7" t="s">
        <v>240</v>
      </c>
    </row>
    <row r="9" spans="2:5" x14ac:dyDescent="0.2">
      <c r="B9" s="6" t="s">
        <v>244</v>
      </c>
    </row>
    <row r="10" spans="2:5" x14ac:dyDescent="0.2">
      <c r="B10" s="13" t="s">
        <v>192</v>
      </c>
      <c r="C10" s="57"/>
      <c r="D10" s="57"/>
      <c r="E10" s="57"/>
    </row>
    <row r="11" spans="2:5" x14ac:dyDescent="0.2">
      <c r="B11" s="137" t="s">
        <v>193</v>
      </c>
      <c r="C11" s="164"/>
      <c r="D11" s="164"/>
      <c r="E11" s="164"/>
    </row>
    <row r="12" spans="2:5" x14ac:dyDescent="0.2">
      <c r="B12" s="55" t="s">
        <v>194</v>
      </c>
      <c r="C12" s="50"/>
      <c r="D12" s="50"/>
      <c r="E12" s="50"/>
    </row>
    <row r="14" spans="2:5" x14ac:dyDescent="0.2">
      <c r="B14" s="44" t="s">
        <v>126</v>
      </c>
      <c r="C14" s="177" t="str">
        <f>IF(Preparation!B13="","Please type your use case in Cell B13 of the Preparation tab.",Preparation!B13)</f>
        <v>Please type your use case in Cell B13 of the Preparation tab.</v>
      </c>
      <c r="D14" s="177"/>
      <c r="E14" s="177"/>
    </row>
    <row r="17" spans="2:5" x14ac:dyDescent="0.2">
      <c r="B17" s="7" t="s">
        <v>242</v>
      </c>
      <c r="C17" s="51"/>
      <c r="D17" s="51"/>
      <c r="E17" s="51"/>
    </row>
    <row r="18" spans="2:5" x14ac:dyDescent="0.2">
      <c r="B18" s="45"/>
      <c r="C18" s="46"/>
      <c r="D18" s="45"/>
    </row>
    <row r="19" spans="2:5" x14ac:dyDescent="0.2">
      <c r="B19" s="49" t="s">
        <v>81</v>
      </c>
      <c r="C19" s="49" t="s">
        <v>79</v>
      </c>
      <c r="D19" s="49" t="s">
        <v>80</v>
      </c>
      <c r="E19" s="49" t="s">
        <v>2</v>
      </c>
    </row>
    <row r="20" spans="2:5" x14ac:dyDescent="0.2">
      <c r="B20" s="44"/>
      <c r="C20" s="44"/>
      <c r="D20" s="44"/>
    </row>
    <row r="21" spans="2:5" ht="34" x14ac:dyDescent="0.2">
      <c r="B21" s="52" t="s">
        <v>124</v>
      </c>
      <c r="C21" s="53" t="s">
        <v>196</v>
      </c>
      <c r="D21" s="13"/>
      <c r="E21" s="13"/>
    </row>
    <row r="22" spans="2:5" x14ac:dyDescent="0.2">
      <c r="B22" s="52"/>
      <c r="D22" s="6"/>
      <c r="E22" s="6"/>
    </row>
    <row r="23" spans="2:5" x14ac:dyDescent="0.2">
      <c r="B23" s="52" t="s">
        <v>125</v>
      </c>
      <c r="C23" s="44" t="s">
        <v>111</v>
      </c>
      <c r="D23" s="137"/>
      <c r="E23" s="13"/>
    </row>
    <row r="25" spans="2:5" x14ac:dyDescent="0.2">
      <c r="B25" s="194" t="str">
        <f>IF(D23="Yes","You successfully completed Tier I of the framework. To continue, please proceed to the Tier II Commercial division tab.",IF(D23=""," ","This is very likely NOT a use case for decentralized identity. Thank you for taking the assessment."))</f>
        <v xml:space="preserve"> </v>
      </c>
      <c r="C25" s="194"/>
      <c r="D25" s="194"/>
    </row>
  </sheetData>
  <sheetProtection sheet="1" objects="1" scenarios="1" formatCells="0" formatColumns="0" formatRows="0"/>
  <mergeCells count="1">
    <mergeCell ref="B25:D25"/>
  </mergeCells>
  <conditionalFormatting sqref="B25:D25">
    <cfRule type="expression" dxfId="1" priority="1">
      <formula>$B$25="This is very likely NOT a use case for decentralized identity. Thank you for taking the assessment."</formula>
    </cfRule>
    <cfRule type="expression" dxfId="0" priority="2">
      <formula>$B$25="You successfully completed Tier I of the framework. To continue, please proceed to the Tier II Commercial division tab."</formula>
    </cfRule>
  </conditionalFormatting>
  <dataValidations count="1">
    <dataValidation type="list" allowBlank="1" showInputMessage="1" showErrorMessage="1" sqref="D23" xr:uid="{00A64F67-8668-7A4A-A048-9970B53589C5}">
      <formula1>"Yes, 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Copyright</vt:lpstr>
      <vt:lpstr>Welcome - Start here!</vt:lpstr>
      <vt:lpstr>Output section &gt;&gt;</vt:lpstr>
      <vt:lpstr>Summary</vt:lpstr>
      <vt:lpstr>Detailed view of Tier II</vt:lpstr>
      <vt:lpstr>Input section &gt;&gt;</vt:lpstr>
      <vt:lpstr>Preparation</vt:lpstr>
      <vt:lpstr>Tier I (Tech division)</vt:lpstr>
      <vt:lpstr>Tier I (Commercial division)</vt:lpstr>
      <vt:lpstr>Tier II (Commercial division)</vt:lpstr>
      <vt:lpstr>Tier II (Tech division)</vt:lpstr>
      <vt:lpstr>Dimension importance rating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Goeppinger, Sophia</cp:lastModifiedBy>
  <dcterms:created xsi:type="dcterms:W3CDTF">2023-09-04T13:49:26Z</dcterms:created>
  <dcterms:modified xsi:type="dcterms:W3CDTF">2024-08-31T22:02:59Z</dcterms:modified>
</cp:coreProperties>
</file>