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hidePivotFieldList="1"/>
  <mc:AlternateContent xmlns:mc="http://schemas.openxmlformats.org/markup-compatibility/2006">
    <mc:Choice Requires="x15">
      <x15ac:absPath xmlns:x15ac="http://schemas.microsoft.com/office/spreadsheetml/2010/11/ac" url="/Users/sophia/Documents/"/>
    </mc:Choice>
  </mc:AlternateContent>
  <xr:revisionPtr revIDLastSave="0" documentId="8_{56D3FFCA-A5E3-FA4B-9DE3-0967DC8B308E}" xr6:coauthVersionLast="47" xr6:coauthVersionMax="47" xr10:uidLastSave="{00000000-0000-0000-0000-000000000000}"/>
  <bookViews>
    <workbookView xWindow="0" yWindow="780" windowWidth="34200" windowHeight="20000" activeTab="3" xr2:uid="{0A0D8D68-EFC2-4074-BDCA-85DAF874A3F1}"/>
  </bookViews>
  <sheets>
    <sheet name="Input Data" sheetId="2" r:id="rId1"/>
    <sheet name="Master Data" sheetId="1" r:id="rId2"/>
    <sheet name="Analysis" sheetId="5" r:id="rId3"/>
    <sheet name="Dashboard" sheetId="6" r:id="rId4"/>
  </sheets>
  <definedNames>
    <definedName name="_xlchart.v1.2" hidden="1">Analysis!$AG$2</definedName>
    <definedName name="Category">OFFSET(Analysis!$AG$2,1,0,COUNT(Analysis!$AH:$AH))</definedName>
    <definedName name="CategoryRange">OFFSET(Analysis!$AG$2,1,1,COUNT(Analysis!$AH:$AH))</definedName>
    <definedName name="Slicer_MONTH">#N/A</definedName>
    <definedName name="Slicer_PAYMENT_MODE">#N/A</definedName>
    <definedName name="Slicer_SALE_TYPE">#N/A</definedName>
    <definedName name="Slicer_YEAR">#N/A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3" i="5" l="1" a="1"/>
  <c r="AL3" i="5" s="1"/>
  <c r="AJ3" i="5" s="1"/>
  <c r="AK3" i="5" a="1"/>
  <c r="AK3" i="5" s="1"/>
  <c r="W3" i="5" a="1"/>
  <c r="W3" i="5" s="1"/>
  <c r="AC1" i="5"/>
  <c r="AD1" i="5" s="1"/>
  <c r="AC3" i="5" s="1" a="1"/>
  <c r="AC3" i="5" s="1"/>
  <c r="Z3" i="5" a="1"/>
  <c r="Z3" i="5" s="1"/>
  <c r="Y3" i="5" a="1"/>
  <c r="X3" i="5" a="1"/>
  <c r="X3" i="5" s="1"/>
  <c r="N3" i="5"/>
  <c r="O3" i="5" s="1"/>
  <c r="N4" i="5"/>
  <c r="O4" i="5" s="1"/>
  <c r="N5" i="5"/>
  <c r="O5" i="5" s="1"/>
  <c r="N6" i="5"/>
  <c r="O6" i="5" s="1"/>
  <c r="N7" i="5"/>
  <c r="O7" i="5" s="1"/>
  <c r="N8" i="5"/>
  <c r="O8" i="5" s="1"/>
  <c r="N9" i="5"/>
  <c r="O9" i="5" s="1"/>
  <c r="N10" i="5"/>
  <c r="O10" i="5" s="1"/>
  <c r="N11" i="5"/>
  <c r="O11" i="5" s="1"/>
  <c r="N12" i="5"/>
  <c r="O12" i="5" s="1"/>
  <c r="N13" i="5"/>
  <c r="O13" i="5" s="1"/>
  <c r="N14" i="5"/>
  <c r="O14" i="5" s="1"/>
  <c r="M4" i="5"/>
  <c r="M5" i="5"/>
  <c r="M6" i="5"/>
  <c r="M7" i="5"/>
  <c r="M8" i="5"/>
  <c r="M9" i="5"/>
  <c r="M10" i="5"/>
  <c r="M11" i="5"/>
  <c r="M12" i="5"/>
  <c r="M13" i="5"/>
  <c r="M14" i="5"/>
  <c r="M3" i="5"/>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6" i="5"/>
  <c r="F5" i="5"/>
  <c r="AJ7" i="5" l="1"/>
  <c r="AJ6" i="5"/>
  <c r="AJ5" i="5"/>
  <c r="AJ4" i="5"/>
  <c r="AK1" i="5" s="1"/>
  <c r="AB3" i="5" a="1"/>
  <c r="AB3" i="5" s="1"/>
  <c r="Y3" i="5"/>
  <c r="V11" i="5" s="1"/>
  <c r="F7" i="5"/>
  <c r="AL1" i="5" l="1"/>
  <c r="V22" i="5"/>
  <c r="V23" i="5"/>
  <c r="V45" i="5"/>
  <c r="V14" i="5"/>
  <c r="V31" i="5"/>
  <c r="V24" i="5"/>
  <c r="V30" i="5"/>
  <c r="V38" i="5"/>
  <c r="V21" i="5"/>
  <c r="V46" i="5"/>
  <c r="V17" i="5"/>
  <c r="V16" i="5"/>
  <c r="V29" i="5"/>
  <c r="V7" i="5"/>
  <c r="V10" i="5"/>
  <c r="V25" i="5"/>
  <c r="V13" i="5"/>
  <c r="V37" i="5"/>
  <c r="V15" i="5"/>
  <c r="V42" i="5"/>
  <c r="V33" i="5"/>
  <c r="V41" i="5"/>
  <c r="V18" i="5"/>
  <c r="V44" i="5"/>
  <c r="V3" i="5"/>
  <c r="V35" i="5"/>
  <c r="V26" i="5"/>
  <c r="V19" i="5"/>
  <c r="V43" i="5"/>
  <c r="V6" i="5"/>
  <c r="V27" i="5"/>
  <c r="V8" i="5"/>
  <c r="V12" i="5"/>
  <c r="V32" i="5"/>
  <c r="V4" i="5"/>
  <c r="V28" i="5"/>
  <c r="V20" i="5"/>
  <c r="V36" i="5"/>
  <c r="V34" i="5"/>
  <c r="V9" i="5"/>
  <c r="V39" i="5"/>
  <c r="V40" i="5"/>
  <c r="V5" i="5"/>
  <c r="X1" i="5" l="1"/>
  <c r="Z1" i="5"/>
  <c r="W1" i="5"/>
  <c r="AA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<sst xmlns="http://schemas.openxmlformats.org/spreadsheetml/2006/main" count="1938" uniqueCount="144">
  <si>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</si>
  <si>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</si>
  <si>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</si>
  <si>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</si>
  <si>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</si>
  <si>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</si>
  <si>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</si>
  <si>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</si>
  <si>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</si>
  <si>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</si>
  <si>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</si>
  <si>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</si>
  <si>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</si>
  <si>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</si>
  <si>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</si>
  <si>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</si>
  <si>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</si>
  <si>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</si>
  <si>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</si>
  <si>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</si>
  <si>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</si>
  <si>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</si>
  <si>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</si>
  <si>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</si>
  <si>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</si>
  <si>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</si>
  <si>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</si>
  <si>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</si>
  <si>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</si>
  <si>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</si>
  <si>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</si>
  <si>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</si>
  <si>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</si>
  <si>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</si>
  <si>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</si>
  <si>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</si>
  <si>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</si>
  <si>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</si>
  <si>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</si>
  <si>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</si>
  <si>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</si>
  <si>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</si>
  <si>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</si>
  <si>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</si>
  <si>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</si>
  <si>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</si>
  <si>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</si>
  <si>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</si>
  <si>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</si>
  <si>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</si>
  <si>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</si>
  <si>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</si>
  <si>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</si>
  <si>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</si>
  <si>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</si>
  <si>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</si>
  <si>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</si>
  <si>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</si>
  <si>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</si>
  <si>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</si>
  <si>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</si>
  <si>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</si>
  <si>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</si>
  <si>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</si>
  <si>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</si>
  <si>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</si>
  <si>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</si>
  <si>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</si>
  <si>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</si>
  <si>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</si>
  <si>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</si>
  <si>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</si>
  <si>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</si>
  <si>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</si>
  <si>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</si>
  <si>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</si>
  <si>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</si>
  <si>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</si>
  <si>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</si>
  <si>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</si>
  <si>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</si>
  <si>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</si>
  <si>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</si>
  <si>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</si>
  <si>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</si>
  <si>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</si>
  <si>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</si>
  <si>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</si>
  <si>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</si>
  <si>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</si>
  <si>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</si>
  <si>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</si>
  <si>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</si>
  <si>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</si>
  <si>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</si>
  <si>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</si>
  <si>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</si>
  <si>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</si>
  <si>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</si>
  <si>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</si>
  <si>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</si>
  <si>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</si>
  <si>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</si>
  <si>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</si>
  <si>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</si>
  <si>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</si>
  <si>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</si>
  <si>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</si>
  <si>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</si>
  <si>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</si>
  <si>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</si>
  <si>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</si>
  <si>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</si>
  <si>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</si>
  <si>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</si>
  <si>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</si>
  <si>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</si>
  <si>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</si>
  <si>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</si>
  <si>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</si>
  <si>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</si>
  <si>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</si>
  <si>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</si>
  <si>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</si>
  <si>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</si>
  <si>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</si>
  <si>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</si>
  <si>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</si>
  <si>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</si>
  <si>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</si>
  <si>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</si>
  <si>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</si>
  <si>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</si>
  <si>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Total</t>
  </si>
  <si>
    <t>Values</t>
  </si>
  <si>
    <t>Sum of QUANTITY</t>
  </si>
  <si>
    <t>Total Sales</t>
  </si>
  <si>
    <t>Total Profit</t>
  </si>
  <si>
    <t>Profit Percetage</t>
  </si>
  <si>
    <t>Month</t>
  </si>
  <si>
    <t>Sales</t>
  </si>
  <si>
    <t>Profit</t>
  </si>
  <si>
    <t>Profit %</t>
  </si>
  <si>
    <t>See  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</si>
</sst>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quot;$&quot;#,##0.00"/>
    <numFmt numFmtId="166" formatCode="&quot;$&quot;#,##0"/>
    <numFmt numFmtId="167" formatCode="[$$-409]#,##0.00_);\([$$-409]#,##0.00\)"/>
    <numFmt numFmtId="168" formatCode="[$$-409]#,##0_);\([$$-409]#,##0\)"/>
  </numFmts>
  <fonts count="4" x14ac:knownFonts="1">
    <font>
      <sz val="11"/>
      <color theme="1"/>
      <name val="Corbel"/>
      <family val="2"/>
      <scheme val="minor"/>
    </font>
    <font>
      <b/>
      <sz val="11"/>
      <color rgb="FF7030A0"/>
      <name val="Corbel"/>
      <family val="2"/>
      <scheme val="minor"/>
    </font>
    <font>
      <sz val="8"/>
      <name val="Corbel"/>
      <family val="2"/>
      <scheme val="minor"/>
    </font>
    <font>
      <sz val="11"/>
      <color theme="1"/>
      <name val="Corbel"/>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9" fontId="3" fillId="0" borderId="0" applyFont="0" applyFill="0" applyBorder="0" applyAlignment="0" applyProtection="0"/>
    <xf numFmtId="44" fontId="3"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9" fontId="0" fillId="0" borderId="0" xfId="1" applyFont="1"/>
    <xf numFmtId="166" fontId="0" fillId="0" borderId="0" xfId="0" applyNumberFormat="1"/>
    <xf numFmtId="167" fontId="0" fillId="0" borderId="0" xfId="2" applyNumberFormat="1" applyFont="1"/>
    <xf numFmtId="168" fontId="0" fillId="0" borderId="0" xfId="2" applyNumberFormat="1" applyFont="1"/>
  </cellXfs>
  <cellStyles count="3">
    <cellStyle name="Currency" xfId="2" builtinId="4"/>
    <cellStyle name="Normal" xfId="0" builtinId="0"/>
    <cellStyle name="Percent" xfId="1" builtinId="5"/>
  </cellStyles>
  <dxfs count="36">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3" tint="9.9948118533890809E-2"/>
        </patternFill>
      </fill>
      <border diagonalUp="0" diagonalDown="0">
        <left/>
        <right/>
        <top/>
        <bottom/>
        <vertical/>
        <horizontal/>
      </border>
    </dxf>
    <dxf>
      <font>
        <u val="none"/>
        <sz val="9"/>
        <color theme="0"/>
        <name val="Poppins (Body)"/>
      </font>
      <fill>
        <patternFill>
          <bgColor theme="3" tint="9.9948118533890809E-2"/>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4" defaultTableStyle="TableStyleMedium2" defaultPivotStyle="PivotStyleLight16">
    <tableStyle name="SLICER" pivot="0" table="0" count="10" xr9:uid="{C2F4C036-8D81-403F-996E-142D1BF5CBC0}">
      <tableStyleElement type="wholeTable" dxfId="35"/>
      <tableStyleElement type="headerRow" dxfId="34"/>
    </tableStyle>
    <tableStyle name="SLICER " pivot="0" table="0" count="11" xr9:uid="{0F4E1531-DB84-1D4A-A440-87837D95AA50}">
      <tableStyleElement type="wholeTable" dxfId="33"/>
      <tableStyleElement type="headerRow" dxfId="32"/>
      <tableStyleElement type="firstColumnStripe" dxfId="31"/>
    </tableStyle>
    <tableStyle name="SLICER 2" pivot="0" table="0" count="10" xr9:uid="{DE0A93AD-1893-7948-8A99-6D812D77D4A8}">
      <tableStyleElement type="wholeTable" dxfId="30"/>
      <tableStyleElement type="headerRow" dxfId="29"/>
    </tableStyle>
    <tableStyle name="SLICER 3" pivot="0" table="0" count="10" xr9:uid="{444C67F8-63FE-0143-9D68-B8BA7AD65E8B}">
      <tableStyleElement type="wholeTable" dxfId="28"/>
      <tableStyleElement type="headerRow" dxfId="27"/>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 ">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 Store Sales-Dashboard.xlsx]Analysis!Daily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3">
                  <a:lumMod val="67000"/>
                </a:schemeClr>
              </a:gs>
              <a:gs pos="46000">
                <a:schemeClr val="accent3">
                  <a:lumMod val="97000"/>
                  <a:lumOff val="3000"/>
                </a:schemeClr>
              </a:gs>
              <a:gs pos="2000">
                <a:schemeClr val="accent3">
                  <a:lumMod val="60000"/>
                  <a:lumOff val="4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gradFill>
              <a:gsLst>
                <a:gs pos="100000">
                  <a:schemeClr val="accent3">
                    <a:lumMod val="67000"/>
                  </a:schemeClr>
                </a:gs>
                <a:gs pos="46000">
                  <a:schemeClr val="accent3">
                    <a:lumMod val="97000"/>
                    <a:lumOff val="3000"/>
                  </a:schemeClr>
                </a:gs>
                <a:gs pos="2000">
                  <a:schemeClr val="accent3">
                    <a:lumMod val="60000"/>
                    <a:lumOff val="40000"/>
                  </a:schemeClr>
                </a:gs>
              </a:gsLst>
              <a:lin ang="16200000" scaled="1"/>
            </a:gra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2E8-4840-84C2-8A0D7E71B3D0}"/>
            </c:ext>
          </c:extLst>
        </c:ser>
        <c:dLbls>
          <c:showLegendKey val="0"/>
          <c:showVal val="0"/>
          <c:showCatName val="0"/>
          <c:showSerName val="0"/>
          <c:showPercent val="0"/>
          <c:showBubbleSize val="0"/>
        </c:dLbls>
        <c:axId val="125532559"/>
        <c:axId val="588344239"/>
      </c:areaChart>
      <c:catAx>
        <c:axId val="12553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8344239"/>
        <c:crosses val="autoZero"/>
        <c:auto val="1"/>
        <c:lblAlgn val="ctr"/>
        <c:lblOffset val="100"/>
        <c:noMultiLvlLbl val="0"/>
      </c:catAx>
      <c:valAx>
        <c:axId val="588344239"/>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55325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14805381280628"/>
          <c:y val="7.0556290516915102E-2"/>
          <c:w val="0.70626233729392973"/>
          <c:h val="0.84954634944114005"/>
        </c:manualLayout>
      </c:layout>
      <c:barChart>
        <c:barDir val="bar"/>
        <c:grouping val="clustered"/>
        <c:varyColors val="0"/>
        <c:ser>
          <c:idx val="0"/>
          <c:order val="0"/>
          <c:spPr>
            <a:gradFill flip="none" rotWithShape="1">
              <a:gsLst>
                <a:gs pos="100000">
                  <a:schemeClr val="accent3">
                    <a:lumMod val="67000"/>
                  </a:schemeClr>
                </a:gs>
                <a:gs pos="54000">
                  <a:schemeClr val="accent3">
                    <a:lumMod val="97000"/>
                    <a:lumOff val="3000"/>
                  </a:schemeClr>
                </a:gs>
                <a:gs pos="2000">
                  <a:schemeClr val="accent3">
                    <a:lumMod val="60000"/>
                    <a:lumOff val="40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Product10</c:v>
                </c:pt>
                <c:pt idx="1">
                  <c:v>Product11</c:v>
                </c:pt>
                <c:pt idx="2">
                  <c:v>Product12</c:v>
                </c:pt>
                <c:pt idx="3">
                  <c:v>Product13</c:v>
                </c:pt>
                <c:pt idx="4">
                  <c:v>Product14</c:v>
                </c:pt>
                <c:pt idx="5">
                  <c:v>Product15</c:v>
                </c:pt>
                <c:pt idx="6">
                  <c:v>Product16</c:v>
                </c:pt>
                <c:pt idx="7">
                  <c:v>Product17</c:v>
                </c:pt>
                <c:pt idx="8">
                  <c:v>Product18</c:v>
                </c:pt>
                <c:pt idx="9">
                  <c:v>Product19</c:v>
                </c:pt>
              </c:strCache>
            </c:strRef>
          </c:cat>
          <c:val>
            <c:numRef>
              <c:f>Analysis!$AC$3:$AC$12</c:f>
              <c:numCache>
                <c:formatCode>[$$-409]#,##0_);\([$$-409]#,##0\)</c:formatCode>
                <c:ptCount val="10"/>
                <c:pt idx="0">
                  <c:v>16428</c:v>
                </c:pt>
                <c:pt idx="1">
                  <c:v>5856.4</c:v>
                </c:pt>
                <c:pt idx="2">
                  <c:v>11582.910000000003</c:v>
                </c:pt>
                <c:pt idx="3">
                  <c:v>8423.52</c:v>
                </c:pt>
                <c:pt idx="4">
                  <c:v>12764.640000000001</c:v>
                </c:pt>
                <c:pt idx="5">
                  <c:v>1839.2399999999998</c:v>
                </c:pt>
                <c:pt idx="6">
                  <c:v>1996.8</c:v>
                </c:pt>
                <c:pt idx="7">
                  <c:v>9877.1400000000012</c:v>
                </c:pt>
                <c:pt idx="8">
                  <c:v>4035.2200000000003</c:v>
                </c:pt>
                <c:pt idx="9">
                  <c:v>20160</c:v>
                </c:pt>
              </c:numCache>
            </c:numRef>
          </c:val>
          <c:extLst>
            <c:ext xmlns:c16="http://schemas.microsoft.com/office/drawing/2014/chart" uri="{C3380CC4-5D6E-409C-BE32-E72D297353CC}">
              <c16:uniqueId val="{00000000-E83A-1D41-8934-E1FB9FCD4297}"/>
            </c:ext>
          </c:extLst>
        </c:ser>
        <c:dLbls>
          <c:showLegendKey val="0"/>
          <c:showVal val="0"/>
          <c:showCatName val="0"/>
          <c:showSerName val="0"/>
          <c:showPercent val="0"/>
          <c:showBubbleSize val="0"/>
        </c:dLbls>
        <c:gapWidth val="50"/>
        <c:axId val="693359408"/>
        <c:axId val="388660736"/>
      </c:barChart>
      <c:catAx>
        <c:axId val="693359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88660736"/>
        <c:crosses val="autoZero"/>
        <c:auto val="1"/>
        <c:lblAlgn val="ctr"/>
        <c:lblOffset val="100"/>
        <c:noMultiLvlLbl val="0"/>
      </c:catAx>
      <c:valAx>
        <c:axId val="388660736"/>
        <c:scaling>
          <c:orientation val="minMax"/>
        </c:scaling>
        <c:delete val="1"/>
        <c:axPos val="b"/>
        <c:numFmt formatCode="[$$-409]#,##0_);\([$$-409]#,##0\)" sourceLinked="1"/>
        <c:majorTickMark val="none"/>
        <c:minorTickMark val="none"/>
        <c:tickLblPos val="nextTo"/>
        <c:crossAx val="693359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 Store Sales-Dashboard.xlsx]Analysis!Sale 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Analysis!$AP$1:$AP$2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4A-D142-AFBA-E49806F73A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4A-D142-AFBA-E49806F73A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4A-D142-AFBA-E49806F73A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Analysis!$AO$3:$AO$5</c:f>
              <c:strCache>
                <c:ptCount val="3"/>
                <c:pt idx="0">
                  <c:v>Direct Sales</c:v>
                </c:pt>
                <c:pt idx="1">
                  <c:v>Online</c:v>
                </c:pt>
                <c:pt idx="2">
                  <c:v>Wholesaler</c:v>
                </c:pt>
              </c:strCache>
            </c:strRef>
          </c:cat>
          <c:val>
            <c:numRef>
              <c:f>Analysis!$AP$3:$AP$5</c:f>
              <c:numCache>
                <c:formatCode>"$"#,##0.00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8F4A-D142-AFBA-E49806F73AF5}"/>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
          <c:y val="0.67906073510392073"/>
          <c:w val="0.99653174719900062"/>
          <c:h val="0.271564292434613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 Store Sales-Dashboard.xlsx]Analysis!Payment 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Analysis!$AS$1:$AS$2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4E-4048-ABB6-3FDDEF86DB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4E-4048-ABB6-3FDDEF86DB4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Analysis!$AR$3:$AR$4</c:f>
              <c:strCache>
                <c:ptCount val="2"/>
                <c:pt idx="0">
                  <c:v>Cash</c:v>
                </c:pt>
                <c:pt idx="1">
                  <c:v>Online</c:v>
                </c:pt>
              </c:strCache>
            </c:strRef>
          </c:cat>
          <c:val>
            <c:numRef>
              <c:f>Analysis!$AS$3:$AS$4</c:f>
              <c:numCache>
                <c:formatCode>"$"#,##0.00</c:formatCode>
                <c:ptCount val="2"/>
                <c:pt idx="0">
                  <c:v>199516.90000000008</c:v>
                </c:pt>
                <c:pt idx="1">
                  <c:v>201895.01999999993</c:v>
                </c:pt>
              </c:numCache>
            </c:numRef>
          </c:val>
          <c:extLst>
            <c:ext xmlns:c16="http://schemas.microsoft.com/office/drawing/2014/chart" uri="{C3380CC4-5D6E-409C-BE32-E72D297353CC}">
              <c16:uniqueId val="{00000004-AA4E-4048-ABB6-3FDDEF86DB43}"/>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32465443243629577"/>
          <c:y val="0.87202206866998766"/>
          <c:w val="0.37965793973011663"/>
          <c:h val="0.117903090347918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gradFill flip="none" rotWithShape="1">
              <a:gsLst>
                <a:gs pos="100000">
                  <a:schemeClr val="accent3">
                    <a:lumMod val="67000"/>
                  </a:schemeClr>
                </a:gs>
                <a:gs pos="54000">
                  <a:schemeClr val="accent3">
                    <a:lumMod val="97000"/>
                    <a:lumOff val="3000"/>
                  </a:schemeClr>
                </a:gs>
                <a:gs pos="2000">
                  <a:schemeClr val="accent3">
                    <a:lumMod val="60000"/>
                    <a:lumOff val="40000"/>
                  </a:schemeClr>
                </a:gs>
              </a:gsLst>
              <a:lin ang="16200000" scaled="1"/>
              <a:tileRect/>
            </a:gradFill>
            <a:ln>
              <a:noFill/>
            </a:ln>
            <a:effectLst/>
          </c:spPr>
          <c:invertIfNegative val="0"/>
          <c:dLbls>
            <c:dLbl>
              <c:idx val="0"/>
              <c:tx>
                <c:rich>
                  <a:bodyPr/>
                  <a:lstStyle/>
                  <a:p>
                    <a:fld id="{F32AAF03-55AD-4446-A590-DD36FEE5EFD7}"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9DA-F445-BBB6-DA5365639666}"/>
                </c:ext>
              </c:extLst>
            </c:dLbl>
            <c:dLbl>
              <c:idx val="1"/>
              <c:tx>
                <c:rich>
                  <a:bodyPr/>
                  <a:lstStyle/>
                  <a:p>
                    <a:fld id="{81042160-F4FA-C04E-AF04-5C8649C04394}"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9DA-F445-BBB6-DA5365639666}"/>
                </c:ext>
              </c:extLst>
            </c:dLbl>
            <c:dLbl>
              <c:idx val="2"/>
              <c:tx>
                <c:rich>
                  <a:bodyPr/>
                  <a:lstStyle/>
                  <a:p>
                    <a:fld id="{FFCF3BC2-4FF3-C447-BE90-32A84F5CDC98}"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9DA-F445-BBB6-DA5365639666}"/>
                </c:ext>
              </c:extLst>
            </c:dLbl>
            <c:dLbl>
              <c:idx val="3"/>
              <c:tx>
                <c:rich>
                  <a:bodyPr/>
                  <a:lstStyle/>
                  <a:p>
                    <a:fld id="{E5E174A4-D90C-6C48-972E-E7D68D512649}"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9DA-F445-BBB6-DA5365639666}"/>
                </c:ext>
              </c:extLst>
            </c:dLbl>
            <c:dLbl>
              <c:idx val="4"/>
              <c:tx>
                <c:rich>
                  <a:bodyPr/>
                  <a:lstStyle/>
                  <a:p>
                    <a:fld id="{C59A4109-736A-DF4A-AAD8-A7FA64BD0F7D}"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9DA-F445-BBB6-DA5365639666}"/>
                </c:ext>
              </c:extLst>
            </c:dLbl>
            <c:dLbl>
              <c:idx val="5"/>
              <c:tx>
                <c:rich>
                  <a:bodyPr/>
                  <a:lstStyle/>
                  <a:p>
                    <a:fld id="{2A59459E-4F09-5E49-97D2-0DE5F79EAC00}"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9DA-F445-BBB6-DA5365639666}"/>
                </c:ext>
              </c:extLst>
            </c:dLbl>
            <c:dLbl>
              <c:idx val="6"/>
              <c:tx>
                <c:rich>
                  <a:bodyPr/>
                  <a:lstStyle/>
                  <a:p>
                    <a:fld id="{9A348D5B-9DE4-5245-8B0B-23953E30991C}"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9DA-F445-BBB6-DA5365639666}"/>
                </c:ext>
              </c:extLst>
            </c:dLbl>
            <c:dLbl>
              <c:idx val="7"/>
              <c:tx>
                <c:rich>
                  <a:bodyPr/>
                  <a:lstStyle/>
                  <a:p>
                    <a:fld id="{D5BC9142-6163-8345-A909-40A8F1FC68A8}"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9DA-F445-BBB6-DA5365639666}"/>
                </c:ext>
              </c:extLst>
            </c:dLbl>
            <c:dLbl>
              <c:idx val="8"/>
              <c:tx>
                <c:rich>
                  <a:bodyPr/>
                  <a:lstStyle/>
                  <a:p>
                    <a:fld id="{D99FD7D6-7368-AB47-82E1-23829D09148A}"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9DA-F445-BBB6-DA5365639666}"/>
                </c:ext>
              </c:extLst>
            </c:dLbl>
            <c:dLbl>
              <c:idx val="9"/>
              <c:tx>
                <c:rich>
                  <a:bodyPr/>
                  <a:lstStyle/>
                  <a:p>
                    <a:fld id="{0CFE127F-0337-2947-9E37-3FBA2E3BDFCC}"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9DA-F445-BBB6-DA5365639666}"/>
                </c:ext>
              </c:extLst>
            </c:dLbl>
            <c:dLbl>
              <c:idx val="10"/>
              <c:tx>
                <c:rich>
                  <a:bodyPr/>
                  <a:lstStyle/>
                  <a:p>
                    <a:fld id="{2591A531-9F71-4048-B65B-9416413E6105}"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9DA-F445-BBB6-DA5365639666}"/>
                </c:ext>
              </c:extLst>
            </c:dLbl>
            <c:dLbl>
              <c:idx val="11"/>
              <c:tx>
                <c:rich>
                  <a:bodyPr/>
                  <a:lstStyle/>
                  <a:p>
                    <a:fld id="{57E90191-E32A-F549-9450-3B84A86488E4}" type="CELLRANGE">
                      <a:rPr lang="en-US"/>
                      <a:pPr/>
                      <a:t>[CELLRANGE]</a:t>
                    </a:fld>
                    <a:endParaRPr lang="en-US"/>
                  </a:p>
                </c:rich>
              </c:tx>
              <c:dLblPos val="inEnd"/>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9DA-F445-BBB6-DA5365639666}"/>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89DA-F445-BBB6-DA5365639666}"/>
            </c:ext>
          </c:extLst>
        </c:ser>
        <c:ser>
          <c:idx val="1"/>
          <c:order val="1"/>
          <c:tx>
            <c:strRef>
              <c:f>Analysis!$N$2</c:f>
              <c:strCache>
                <c:ptCount val="1"/>
                <c:pt idx="0">
                  <c:v>Profit</c:v>
                </c:pt>
              </c:strCache>
            </c:strRef>
          </c:tx>
          <c:spPr>
            <a:solidFill>
              <a:srgbClr val="FFC000"/>
            </a:solidFill>
            <a:ln>
              <a:noFill/>
            </a:ln>
            <a:effectLst/>
          </c:spPr>
          <c:invertIfNegative val="0"/>
          <c:dLbls>
            <c:delete val="1"/>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89DA-F445-BBB6-DA5365639666}"/>
            </c:ext>
          </c:extLst>
        </c:ser>
        <c:dLbls>
          <c:dLblPos val="outEnd"/>
          <c:showLegendKey val="0"/>
          <c:showVal val="1"/>
          <c:showCatName val="0"/>
          <c:showSerName val="0"/>
          <c:showPercent val="0"/>
          <c:showBubbleSize val="0"/>
        </c:dLbls>
        <c:gapWidth val="50"/>
        <c:overlap val="100"/>
        <c:axId val="585203087"/>
        <c:axId val="723371231"/>
      </c:barChart>
      <c:catAx>
        <c:axId val="58520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3371231"/>
        <c:crosses val="autoZero"/>
        <c:auto val="1"/>
        <c:lblAlgn val="ctr"/>
        <c:lblOffset val="100"/>
        <c:noMultiLvlLbl val="0"/>
      </c:catAx>
      <c:valAx>
        <c:axId val="723371231"/>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520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7000"/>
          </a:schemeClr>
        </a:gs>
        <a:gs pos="47000">
          <a:schemeClr val="accent1">
            <a:lumMod val="97000"/>
            <a:lumOff val="3000"/>
          </a:schemeClr>
        </a:gs>
        <a:gs pos="100000">
          <a:schemeClr val="accent1">
            <a:lumMod val="60000"/>
            <a:lumOff val="40000"/>
          </a:schemeClr>
        </a:gs>
      </a:gsLst>
      <a:lin ang="16200000" scaled="1"/>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0C0D39D5-DCC5-B04B-9B1D-C6F7B5DA140F}" formatIdx="0">
          <cx:tx>
            <cx:txData>
              <cx:f>_xlchart.v1.2</cx:f>
              <cx:v>CATEGORY</cx:v>
            </cx:txData>
          </cx:tx>
          <cx:spPr>
            <a:ln>
              <a:noFill/>
            </a:ln>
          </cx:spPr>
          <cx:dataLabels pos="inEnd">
            <cx:visibility seriesName="0" categoryName="1" value="1"/>
            <cx:separator>
</cx:separator>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Analysis!$AB$1" max="100" min="1" page="10" val="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microsoft.com/office/2014/relationships/chartEx" Target="../charts/chartEx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182749</xdr:rowOff>
    </xdr:from>
    <xdr:to>
      <xdr:col>22</xdr:col>
      <xdr:colOff>292746</xdr:colOff>
      <xdr:row>48</xdr:row>
      <xdr:rowOff>27766</xdr:rowOff>
    </xdr:to>
    <xdr:grpSp>
      <xdr:nvGrpSpPr>
        <xdr:cNvPr id="53" name="Group 52">
          <a:extLst>
            <a:ext uri="{FF2B5EF4-FFF2-40B4-BE49-F238E27FC236}">
              <a16:creationId xmlns:a16="http://schemas.microsoft.com/office/drawing/2014/main" id="{238F9D2D-345B-8B3F-2FE8-37450A3E182F}"/>
            </a:ext>
          </a:extLst>
        </xdr:cNvPr>
        <xdr:cNvGrpSpPr/>
      </xdr:nvGrpSpPr>
      <xdr:grpSpPr>
        <a:xfrm>
          <a:off x="0" y="182749"/>
          <a:ext cx="18453746" cy="8989017"/>
          <a:chOff x="0" y="139700"/>
          <a:chExt cx="12192000" cy="7326923"/>
        </a:xfrm>
      </xdr:grpSpPr>
      <xdr:sp macro="" textlink="">
        <xdr:nvSpPr>
          <xdr:cNvPr id="26" name="Rounded Rectangle 25">
            <a:extLst>
              <a:ext uri="{FF2B5EF4-FFF2-40B4-BE49-F238E27FC236}">
                <a16:creationId xmlns:a16="http://schemas.microsoft.com/office/drawing/2014/main" id="{D858FC7B-696C-4738-EB1E-4E6F913F28F8}"/>
              </a:ext>
            </a:extLst>
          </xdr:cNvPr>
          <xdr:cNvSpPr/>
        </xdr:nvSpPr>
        <xdr:spPr>
          <a:xfrm>
            <a:off x="0" y="139700"/>
            <a:ext cx="12192000" cy="7326923"/>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7" name="Trapezoid 26">
            <a:extLst>
              <a:ext uri="{FF2B5EF4-FFF2-40B4-BE49-F238E27FC236}">
                <a16:creationId xmlns:a16="http://schemas.microsoft.com/office/drawing/2014/main" id="{75701BA0-2660-E509-D2F2-9641CAA17A01}"/>
              </a:ext>
            </a:extLst>
          </xdr:cNvPr>
          <xdr:cNvSpPr/>
        </xdr:nvSpPr>
        <xdr:spPr>
          <a:xfrm>
            <a:off x="10592862" y="1839946"/>
            <a:ext cx="1169439" cy="247261"/>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8" name="Trapezoid 27">
            <a:extLst>
              <a:ext uri="{FF2B5EF4-FFF2-40B4-BE49-F238E27FC236}">
                <a16:creationId xmlns:a16="http://schemas.microsoft.com/office/drawing/2014/main" id="{A31E96D0-A2DA-A8CD-693D-94442B4E925F}"/>
              </a:ext>
            </a:extLst>
          </xdr:cNvPr>
          <xdr:cNvSpPr/>
        </xdr:nvSpPr>
        <xdr:spPr>
          <a:xfrm>
            <a:off x="9313262" y="1818172"/>
            <a:ext cx="1216965" cy="315597"/>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a:p>
            <a:pPr algn="ctr"/>
            <a:endParaRPr lang="en-US"/>
          </a:p>
        </xdr:txBody>
      </xdr:sp>
      <xdr:sp macro="" textlink="">
        <xdr:nvSpPr>
          <xdr:cNvPr id="29" name="Rounded Rectangle 28">
            <a:extLst>
              <a:ext uri="{FF2B5EF4-FFF2-40B4-BE49-F238E27FC236}">
                <a16:creationId xmlns:a16="http://schemas.microsoft.com/office/drawing/2014/main" id="{8D21907E-AF44-1485-ED59-C11DF36CEE36}"/>
              </a:ext>
            </a:extLst>
          </xdr:cNvPr>
          <xdr:cNvSpPr/>
        </xdr:nvSpPr>
        <xdr:spPr>
          <a:xfrm>
            <a:off x="457200" y="596900"/>
            <a:ext cx="4480560" cy="1097280"/>
          </a:xfrm>
          <a:prstGeom prst="roundRect">
            <a:avLst/>
          </a:prstGeom>
          <a:solidFill>
            <a:schemeClr val="tx2">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a:t>                                          </a:t>
            </a:r>
            <a:endParaRPr lang="en-US">
              <a:solidFill>
                <a:srgbClr val="FFC000"/>
              </a:solidFill>
            </a:endParaRPr>
          </a:p>
        </xdr:txBody>
      </xdr:sp>
      <xdr:sp macro="" textlink="">
        <xdr:nvSpPr>
          <xdr:cNvPr id="30" name="Rounded Rectangle 29">
            <a:extLst>
              <a:ext uri="{FF2B5EF4-FFF2-40B4-BE49-F238E27FC236}">
                <a16:creationId xmlns:a16="http://schemas.microsoft.com/office/drawing/2014/main" id="{0D0FA514-95D1-945A-B80A-156D72336358}"/>
              </a:ext>
            </a:extLst>
          </xdr:cNvPr>
          <xdr:cNvSpPr/>
        </xdr:nvSpPr>
        <xdr:spPr>
          <a:xfrm>
            <a:off x="5267703" y="596900"/>
            <a:ext cx="6556311" cy="1070860"/>
          </a:xfrm>
          <a:prstGeom prst="roundRect">
            <a:avLst/>
          </a:prstGeom>
          <a:solidFill>
            <a:schemeClr val="tx2">
              <a:lumMod val="90000"/>
              <a:lumOff val="1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 name="Rounded Rectangle 30">
            <a:extLst>
              <a:ext uri="{FF2B5EF4-FFF2-40B4-BE49-F238E27FC236}">
                <a16:creationId xmlns:a16="http://schemas.microsoft.com/office/drawing/2014/main" id="{A60973AB-6DD4-A586-DA07-38D7FDDD4159}"/>
              </a:ext>
            </a:extLst>
          </xdr:cNvPr>
          <xdr:cNvSpPr/>
        </xdr:nvSpPr>
        <xdr:spPr>
          <a:xfrm>
            <a:off x="457199" y="1827921"/>
            <a:ext cx="1203649" cy="1097280"/>
          </a:xfrm>
          <a:prstGeom prst="roundRect">
            <a:avLst/>
          </a:prstGeom>
          <a:solidFill>
            <a:schemeClr val="tx2">
              <a:lumMod val="90000"/>
              <a:lumOff val="1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2" name="Rounded Rectangle 31">
            <a:extLst>
              <a:ext uri="{FF2B5EF4-FFF2-40B4-BE49-F238E27FC236}">
                <a16:creationId xmlns:a16="http://schemas.microsoft.com/office/drawing/2014/main" id="{07CBCCB6-2985-C766-32DA-570C73586C68}"/>
              </a:ext>
            </a:extLst>
          </xdr:cNvPr>
          <xdr:cNvSpPr/>
        </xdr:nvSpPr>
        <xdr:spPr>
          <a:xfrm>
            <a:off x="438978" y="3058942"/>
            <a:ext cx="1203650" cy="2432798"/>
          </a:xfrm>
          <a:prstGeom prst="roundRect">
            <a:avLst/>
          </a:prstGeom>
          <a:solidFill>
            <a:schemeClr val="tx2">
              <a:lumMod val="90000"/>
              <a:lumOff val="1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3" name="Rounded Rectangle 32">
            <a:extLst>
              <a:ext uri="{FF2B5EF4-FFF2-40B4-BE49-F238E27FC236}">
                <a16:creationId xmlns:a16="http://schemas.microsoft.com/office/drawing/2014/main" id="{375DCAC4-C87E-107E-E1FF-4DA3FB0EE527}"/>
              </a:ext>
            </a:extLst>
          </xdr:cNvPr>
          <xdr:cNvSpPr/>
        </xdr:nvSpPr>
        <xdr:spPr>
          <a:xfrm>
            <a:off x="1866117" y="1867109"/>
            <a:ext cx="2146045" cy="717211"/>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800" kern="1200">
              <a:solidFill>
                <a:srgbClr val="FFC000"/>
              </a:solidFill>
              <a:latin typeface="+mn-lt"/>
              <a:ea typeface="+mn-ea"/>
              <a:cs typeface="+mn-cs"/>
            </a:endParaRPr>
          </a:p>
        </xdr:txBody>
      </xdr:sp>
      <xdr:sp macro="" textlink="">
        <xdr:nvSpPr>
          <xdr:cNvPr id="34" name="Rounded Rectangle 33">
            <a:extLst>
              <a:ext uri="{FF2B5EF4-FFF2-40B4-BE49-F238E27FC236}">
                <a16:creationId xmlns:a16="http://schemas.microsoft.com/office/drawing/2014/main" id="{E3B267B0-0074-8310-99AF-D51A86CDCCE4}"/>
              </a:ext>
            </a:extLst>
          </xdr:cNvPr>
          <xdr:cNvSpPr/>
        </xdr:nvSpPr>
        <xdr:spPr>
          <a:xfrm>
            <a:off x="1797693" y="2757249"/>
            <a:ext cx="2923597" cy="1920524"/>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2" algn="l"/>
            <a:endParaRPr lang="en-US"/>
          </a:p>
        </xdr:txBody>
      </xdr:sp>
      <xdr:sp macro="" textlink="">
        <xdr:nvSpPr>
          <xdr:cNvPr id="35" name="Rounded Rectangle 34">
            <a:extLst>
              <a:ext uri="{FF2B5EF4-FFF2-40B4-BE49-F238E27FC236}">
                <a16:creationId xmlns:a16="http://schemas.microsoft.com/office/drawing/2014/main" id="{314D8C81-6BC4-B136-2A81-F896A578C2EA}"/>
              </a:ext>
            </a:extLst>
          </xdr:cNvPr>
          <xdr:cNvSpPr/>
        </xdr:nvSpPr>
        <xdr:spPr>
          <a:xfrm>
            <a:off x="5037761" y="2733892"/>
            <a:ext cx="1965659" cy="194388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2" algn="l"/>
            <a:endParaRPr lang="en-US"/>
          </a:p>
        </xdr:txBody>
      </xdr:sp>
      <xdr:sp macro="" textlink="">
        <xdr:nvSpPr>
          <xdr:cNvPr id="36" name="Rounded Rectangle 35">
            <a:extLst>
              <a:ext uri="{FF2B5EF4-FFF2-40B4-BE49-F238E27FC236}">
                <a16:creationId xmlns:a16="http://schemas.microsoft.com/office/drawing/2014/main" id="{1BB7272D-6C3A-04B1-FFA7-B54C319DC58C}"/>
              </a:ext>
            </a:extLst>
          </xdr:cNvPr>
          <xdr:cNvSpPr/>
        </xdr:nvSpPr>
        <xdr:spPr>
          <a:xfrm>
            <a:off x="7209508" y="2737936"/>
            <a:ext cx="1635962" cy="1939836"/>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1" algn="ctr"/>
            <a:endParaRPr lang="en-US"/>
          </a:p>
        </xdr:txBody>
      </xdr:sp>
      <xdr:sp macro="" textlink="">
        <xdr:nvSpPr>
          <xdr:cNvPr id="37" name="Rounded Rectangle 36">
            <a:extLst>
              <a:ext uri="{FF2B5EF4-FFF2-40B4-BE49-F238E27FC236}">
                <a16:creationId xmlns:a16="http://schemas.microsoft.com/office/drawing/2014/main" id="{EA2E4D6E-09E4-2C49-F366-0AF360497E34}"/>
              </a:ext>
            </a:extLst>
          </xdr:cNvPr>
          <xdr:cNvSpPr/>
        </xdr:nvSpPr>
        <xdr:spPr>
          <a:xfrm>
            <a:off x="1797692" y="4865967"/>
            <a:ext cx="5205728" cy="1993329"/>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2" algn="l"/>
            <a:endParaRPr lang="en-US"/>
          </a:p>
        </xdr:txBody>
      </xdr:sp>
      <xdr:sp macro="" textlink="">
        <xdr:nvSpPr>
          <xdr:cNvPr id="38" name="Rounded Rectangle 37">
            <a:extLst>
              <a:ext uri="{FF2B5EF4-FFF2-40B4-BE49-F238E27FC236}">
                <a16:creationId xmlns:a16="http://schemas.microsoft.com/office/drawing/2014/main" id="{748AE2CD-CCEB-1DF4-FFDE-840E3C3693A7}"/>
              </a:ext>
            </a:extLst>
          </xdr:cNvPr>
          <xdr:cNvSpPr/>
        </xdr:nvSpPr>
        <xdr:spPr>
          <a:xfrm>
            <a:off x="7268751" y="4884628"/>
            <a:ext cx="1641977" cy="1974668"/>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1" algn="ctr"/>
            <a:endParaRPr lang="en-US"/>
          </a:p>
        </xdr:txBody>
      </xdr:sp>
      <xdr:sp macro="" textlink="">
        <xdr:nvSpPr>
          <xdr:cNvPr id="39" name="Off-page Connector 38">
            <a:extLst>
              <a:ext uri="{FF2B5EF4-FFF2-40B4-BE49-F238E27FC236}">
                <a16:creationId xmlns:a16="http://schemas.microsoft.com/office/drawing/2014/main" id="{DDBB7E9C-8255-8A07-AAEB-8A52C679B83B}"/>
              </a:ext>
            </a:extLst>
          </xdr:cNvPr>
          <xdr:cNvSpPr/>
        </xdr:nvSpPr>
        <xdr:spPr>
          <a:xfrm>
            <a:off x="9429069" y="1808975"/>
            <a:ext cx="965238" cy="2372418"/>
          </a:xfrm>
          <a:prstGeom prst="flowChartOffpageConnector">
            <a:avLst/>
          </a:prstGeom>
          <a:solidFill>
            <a:schemeClr val="tx2">
              <a:lumMod val="90000"/>
              <a:lumOff val="1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0" name="Rounded Rectangle 39">
            <a:extLst>
              <a:ext uri="{FF2B5EF4-FFF2-40B4-BE49-F238E27FC236}">
                <a16:creationId xmlns:a16="http://schemas.microsoft.com/office/drawing/2014/main" id="{D180E91C-4D52-A6CA-35CA-73DBEB156FC0}"/>
              </a:ext>
            </a:extLst>
          </xdr:cNvPr>
          <xdr:cNvSpPr/>
        </xdr:nvSpPr>
        <xdr:spPr>
          <a:xfrm>
            <a:off x="4302999" y="1867109"/>
            <a:ext cx="2146045" cy="717211"/>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a:solidFill>
                <a:srgbClr val="FFC000"/>
              </a:solidFill>
            </a:endParaRPr>
          </a:p>
        </xdr:txBody>
      </xdr:sp>
      <xdr:sp macro="" textlink="">
        <xdr:nvSpPr>
          <xdr:cNvPr id="41" name="Rounded Rectangle 40">
            <a:extLst>
              <a:ext uri="{FF2B5EF4-FFF2-40B4-BE49-F238E27FC236}">
                <a16:creationId xmlns:a16="http://schemas.microsoft.com/office/drawing/2014/main" id="{1E788DC9-352B-4A62-6E13-A8705431BAC8}"/>
              </a:ext>
            </a:extLst>
          </xdr:cNvPr>
          <xdr:cNvSpPr/>
        </xdr:nvSpPr>
        <xdr:spPr>
          <a:xfrm>
            <a:off x="6764682" y="1847798"/>
            <a:ext cx="2146045" cy="717211"/>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a:solidFill>
                <a:srgbClr val="FFC000"/>
              </a:solidFill>
            </a:endParaRPr>
          </a:p>
        </xdr:txBody>
      </xdr:sp>
      <xdr:sp macro="" textlink="">
        <xdr:nvSpPr>
          <xdr:cNvPr id="42" name="Rounded Rectangle 41">
            <a:extLst>
              <a:ext uri="{FF2B5EF4-FFF2-40B4-BE49-F238E27FC236}">
                <a16:creationId xmlns:a16="http://schemas.microsoft.com/office/drawing/2014/main" id="{93B27787-B3B0-CCC9-5483-E758A81268C1}"/>
              </a:ext>
            </a:extLst>
          </xdr:cNvPr>
          <xdr:cNvSpPr/>
        </xdr:nvSpPr>
        <xdr:spPr>
          <a:xfrm>
            <a:off x="9383938" y="4237879"/>
            <a:ext cx="2484600" cy="2621418"/>
          </a:xfrm>
          <a:prstGeom prst="roundRect">
            <a:avLst/>
          </a:prstGeom>
          <a:no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2" algn="l"/>
            <a:endParaRPr lang="en-US"/>
          </a:p>
        </xdr:txBody>
      </xdr:sp>
      <xdr:sp macro="" textlink="">
        <xdr:nvSpPr>
          <xdr:cNvPr id="43" name="Rounded Rectangle 42">
            <a:extLst>
              <a:ext uri="{FF2B5EF4-FFF2-40B4-BE49-F238E27FC236}">
                <a16:creationId xmlns:a16="http://schemas.microsoft.com/office/drawing/2014/main" id="{32CE2F27-47F3-F7AE-997A-1D4E77E6288E}"/>
              </a:ext>
            </a:extLst>
          </xdr:cNvPr>
          <xdr:cNvSpPr/>
        </xdr:nvSpPr>
        <xdr:spPr>
          <a:xfrm>
            <a:off x="453328" y="5625481"/>
            <a:ext cx="1203649" cy="1155438"/>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4" name="Off-page Connector 43">
            <a:extLst>
              <a:ext uri="{FF2B5EF4-FFF2-40B4-BE49-F238E27FC236}">
                <a16:creationId xmlns:a16="http://schemas.microsoft.com/office/drawing/2014/main" id="{DBD3E6DC-5B53-704A-47D4-16F97B5F759E}"/>
              </a:ext>
            </a:extLst>
          </xdr:cNvPr>
          <xdr:cNvSpPr/>
        </xdr:nvSpPr>
        <xdr:spPr>
          <a:xfrm>
            <a:off x="10701137" y="1837217"/>
            <a:ext cx="965238" cy="2344175"/>
          </a:xfrm>
          <a:prstGeom prst="flowChartOffpageConnector">
            <a:avLst/>
          </a:prstGeom>
          <a:solidFill>
            <a:schemeClr val="tx2">
              <a:lumMod val="90000"/>
              <a:lumOff val="1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5" name="Off-page Connector 44">
            <a:extLst>
              <a:ext uri="{FF2B5EF4-FFF2-40B4-BE49-F238E27FC236}">
                <a16:creationId xmlns:a16="http://schemas.microsoft.com/office/drawing/2014/main" id="{3335335D-5A16-6FCC-F5A5-6A3E5D85561B}"/>
              </a:ext>
            </a:extLst>
          </xdr:cNvPr>
          <xdr:cNvSpPr/>
        </xdr:nvSpPr>
        <xdr:spPr>
          <a:xfrm>
            <a:off x="9543836" y="2037206"/>
            <a:ext cx="744414" cy="1946484"/>
          </a:xfrm>
          <a:prstGeom prst="flowChartOffpageConnector">
            <a:avLst/>
          </a:prstGeom>
          <a:noFill/>
          <a:ln w="15875">
            <a:solidFill>
              <a:schemeClr val="bg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6" name="Off-page Connector 45">
            <a:extLst>
              <a:ext uri="{FF2B5EF4-FFF2-40B4-BE49-F238E27FC236}">
                <a16:creationId xmlns:a16="http://schemas.microsoft.com/office/drawing/2014/main" id="{3522CAE5-CD87-15CF-3FB5-4BE194514C37}"/>
              </a:ext>
            </a:extLst>
          </xdr:cNvPr>
          <xdr:cNvSpPr/>
        </xdr:nvSpPr>
        <xdr:spPr>
          <a:xfrm>
            <a:off x="10815912" y="2058979"/>
            <a:ext cx="744414" cy="1995319"/>
          </a:xfrm>
          <a:prstGeom prst="flowChartOffpageConnector">
            <a:avLst/>
          </a:prstGeom>
          <a:noFill/>
          <a:ln w="15875">
            <a:solidFill>
              <a:schemeClr val="bg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47" name="Straight Connector 46">
            <a:extLst>
              <a:ext uri="{FF2B5EF4-FFF2-40B4-BE49-F238E27FC236}">
                <a16:creationId xmlns:a16="http://schemas.microsoft.com/office/drawing/2014/main" id="{F45E8D2B-151E-3EF3-D0D0-C13637092296}"/>
              </a:ext>
            </a:extLst>
          </xdr:cNvPr>
          <xdr:cNvCxnSpPr>
            <a:cxnSpLocks/>
          </xdr:cNvCxnSpPr>
        </xdr:nvCxnSpPr>
        <xdr:spPr>
          <a:xfrm flipV="1">
            <a:off x="2081556" y="3162430"/>
            <a:ext cx="2389392" cy="2212"/>
          </a:xfrm>
          <a:prstGeom prst="line">
            <a:avLst/>
          </a:prstGeom>
          <a:ln>
            <a:solidFill>
              <a:schemeClr val="tx1">
                <a:lumMod val="65000"/>
                <a:lumOff val="3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F17AA020-DAEA-3099-523E-60E636E03609}"/>
              </a:ext>
            </a:extLst>
          </xdr:cNvPr>
          <xdr:cNvCxnSpPr>
            <a:cxnSpLocks/>
          </xdr:cNvCxnSpPr>
        </xdr:nvCxnSpPr>
        <xdr:spPr>
          <a:xfrm>
            <a:off x="5250023" y="3145182"/>
            <a:ext cx="1514659" cy="0"/>
          </a:xfrm>
          <a:prstGeom prst="line">
            <a:avLst/>
          </a:prstGeom>
          <a:ln>
            <a:solidFill>
              <a:schemeClr val="tx1">
                <a:lumMod val="65000"/>
                <a:lumOff val="3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49" name="Straight Connector 48">
            <a:extLst>
              <a:ext uri="{FF2B5EF4-FFF2-40B4-BE49-F238E27FC236}">
                <a16:creationId xmlns:a16="http://schemas.microsoft.com/office/drawing/2014/main" id="{988DF040-9621-5267-E8D5-FAAECCB404BC}"/>
              </a:ext>
            </a:extLst>
          </xdr:cNvPr>
          <xdr:cNvCxnSpPr>
            <a:cxnSpLocks/>
          </xdr:cNvCxnSpPr>
        </xdr:nvCxnSpPr>
        <xdr:spPr>
          <a:xfrm>
            <a:off x="7330811" y="3127934"/>
            <a:ext cx="1346658" cy="0"/>
          </a:xfrm>
          <a:prstGeom prst="line">
            <a:avLst/>
          </a:prstGeom>
          <a:ln>
            <a:solidFill>
              <a:schemeClr val="tx1">
                <a:lumMod val="65000"/>
                <a:lumOff val="3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0" name="Straight Connector 49">
            <a:extLst>
              <a:ext uri="{FF2B5EF4-FFF2-40B4-BE49-F238E27FC236}">
                <a16:creationId xmlns:a16="http://schemas.microsoft.com/office/drawing/2014/main" id="{E170616A-B34D-2DFE-7C03-C62C4D017DFC}"/>
              </a:ext>
            </a:extLst>
          </xdr:cNvPr>
          <xdr:cNvCxnSpPr>
            <a:cxnSpLocks/>
          </xdr:cNvCxnSpPr>
        </xdr:nvCxnSpPr>
        <xdr:spPr>
          <a:xfrm>
            <a:off x="2016665" y="5320060"/>
            <a:ext cx="4748017" cy="0"/>
          </a:xfrm>
          <a:prstGeom prst="line">
            <a:avLst/>
          </a:prstGeom>
          <a:ln>
            <a:solidFill>
              <a:schemeClr val="tx1">
                <a:lumMod val="65000"/>
                <a:lumOff val="3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510B7E59-FDD9-E4CE-CABC-9265E4F177EC}"/>
              </a:ext>
            </a:extLst>
          </xdr:cNvPr>
          <xdr:cNvCxnSpPr>
            <a:cxnSpLocks/>
          </xdr:cNvCxnSpPr>
        </xdr:nvCxnSpPr>
        <xdr:spPr>
          <a:xfrm flipV="1">
            <a:off x="7501812" y="5311115"/>
            <a:ext cx="1291929" cy="0"/>
          </a:xfrm>
          <a:prstGeom prst="line">
            <a:avLst/>
          </a:prstGeom>
          <a:ln>
            <a:solidFill>
              <a:schemeClr val="tx1">
                <a:lumMod val="65000"/>
                <a:lumOff val="3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3A67299E-BE03-2E3E-28FB-023C7549B66F}"/>
              </a:ext>
            </a:extLst>
          </xdr:cNvPr>
          <xdr:cNvCxnSpPr>
            <a:cxnSpLocks/>
          </xdr:cNvCxnSpPr>
        </xdr:nvCxnSpPr>
        <xdr:spPr>
          <a:xfrm>
            <a:off x="9722498" y="4735072"/>
            <a:ext cx="1837828" cy="0"/>
          </a:xfrm>
          <a:prstGeom prst="line">
            <a:avLst/>
          </a:prstGeom>
          <a:ln>
            <a:solidFill>
              <a:schemeClr val="tx1">
                <a:lumMod val="65000"/>
                <a:lumOff val="35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oneCell">
    <xdr:from>
      <xdr:col>1</xdr:col>
      <xdr:colOff>271866</xdr:colOff>
      <xdr:row>37</xdr:row>
      <xdr:rowOff>3837</xdr:rowOff>
    </xdr:from>
    <xdr:to>
      <xdr:col>2</xdr:col>
      <xdr:colOff>360766</xdr:colOff>
      <xdr:row>41</xdr:row>
      <xdr:rowOff>153476</xdr:rowOff>
    </xdr:to>
    <xdr:pic>
      <xdr:nvPicPr>
        <xdr:cNvPr id="3" name="Graphic 2" descr="Shopping cart with solid fill">
          <a:extLst>
            <a:ext uri="{FF2B5EF4-FFF2-40B4-BE49-F238E27FC236}">
              <a16:creationId xmlns:a16="http://schemas.microsoft.com/office/drawing/2014/main" id="{C39DEC7E-742A-B11E-7AA5-F9460FA0C01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99290" y="7123534"/>
          <a:ext cx="916324" cy="919336"/>
        </a:xfrm>
        <a:prstGeom prst="rect">
          <a:avLst/>
        </a:prstGeom>
      </xdr:spPr>
    </xdr:pic>
    <xdr:clientData/>
  </xdr:twoCellAnchor>
  <xdr:twoCellAnchor editAs="oneCell">
    <xdr:from>
      <xdr:col>13</xdr:col>
      <xdr:colOff>496663</xdr:colOff>
      <xdr:row>32</xdr:row>
      <xdr:rowOff>715</xdr:rowOff>
    </xdr:from>
    <xdr:to>
      <xdr:col>14</xdr:col>
      <xdr:colOff>86531</xdr:colOff>
      <xdr:row>34</xdr:row>
      <xdr:rowOff>32144</xdr:rowOff>
    </xdr:to>
    <xdr:pic>
      <xdr:nvPicPr>
        <xdr:cNvPr id="5" name="Graphic 4" descr="Coins outline">
          <a:extLst>
            <a:ext uri="{FF2B5EF4-FFF2-40B4-BE49-F238E27FC236}">
              <a16:creationId xmlns:a16="http://schemas.microsoft.com/office/drawing/2014/main" id="{CC71D814-EBD3-6C09-87D4-69481CCD5EE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253178" y="6158291"/>
          <a:ext cx="417292" cy="416277"/>
        </a:xfrm>
        <a:prstGeom prst="rect">
          <a:avLst/>
        </a:prstGeom>
      </xdr:spPr>
    </xdr:pic>
    <xdr:clientData/>
  </xdr:twoCellAnchor>
  <xdr:twoCellAnchor editAs="oneCell">
    <xdr:from>
      <xdr:col>10</xdr:col>
      <xdr:colOff>632628</xdr:colOff>
      <xdr:row>12</xdr:row>
      <xdr:rowOff>123123</xdr:rowOff>
    </xdr:from>
    <xdr:to>
      <xdr:col>11</xdr:col>
      <xdr:colOff>452033</xdr:colOff>
      <xdr:row>16</xdr:row>
      <xdr:rowOff>2221</xdr:rowOff>
    </xdr:to>
    <xdr:pic>
      <xdr:nvPicPr>
        <xdr:cNvPr id="7" name="Graphic 6" descr="Bar graph with upward trend with solid fill">
          <a:extLst>
            <a:ext uri="{FF2B5EF4-FFF2-40B4-BE49-F238E27FC236}">
              <a16:creationId xmlns:a16="http://schemas.microsoft.com/office/drawing/2014/main" id="{1C048EB3-5530-4E3D-91C4-6232B7B56A0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906870" y="2432214"/>
          <a:ext cx="646830" cy="648795"/>
        </a:xfrm>
        <a:prstGeom prst="rect">
          <a:avLst/>
        </a:prstGeom>
      </xdr:spPr>
    </xdr:pic>
    <xdr:clientData/>
  </xdr:twoCellAnchor>
  <xdr:twoCellAnchor editAs="oneCell">
    <xdr:from>
      <xdr:col>6</xdr:col>
      <xdr:colOff>233765</xdr:colOff>
      <xdr:row>12</xdr:row>
      <xdr:rowOff>77272</xdr:rowOff>
    </xdr:from>
    <xdr:to>
      <xdr:col>7</xdr:col>
      <xdr:colOff>86101</xdr:colOff>
      <xdr:row>15</xdr:row>
      <xdr:rowOff>181503</xdr:rowOff>
    </xdr:to>
    <xdr:pic>
      <xdr:nvPicPr>
        <xdr:cNvPr id="9" name="Graphic 8" descr="Money with solid fill">
          <a:extLst>
            <a:ext uri="{FF2B5EF4-FFF2-40B4-BE49-F238E27FC236}">
              <a16:creationId xmlns:a16="http://schemas.microsoft.com/office/drawing/2014/main" id="{1B4FA9CD-4676-A819-C919-195B527D425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198310" y="2386363"/>
          <a:ext cx="679761" cy="681504"/>
        </a:xfrm>
        <a:prstGeom prst="rect">
          <a:avLst/>
        </a:prstGeom>
      </xdr:spPr>
    </xdr:pic>
    <xdr:clientData/>
  </xdr:twoCellAnchor>
  <xdr:twoCellAnchor editAs="oneCell">
    <xdr:from>
      <xdr:col>15</xdr:col>
      <xdr:colOff>262826</xdr:colOff>
      <xdr:row>11</xdr:row>
      <xdr:rowOff>179954</xdr:rowOff>
    </xdr:from>
    <xdr:to>
      <xdr:col>16</xdr:col>
      <xdr:colOff>192504</xdr:colOff>
      <xdr:row>15</xdr:row>
      <xdr:rowOff>172204</xdr:rowOff>
    </xdr:to>
    <xdr:pic>
      <xdr:nvPicPr>
        <xdr:cNvPr id="11" name="Graphic 10" descr="Piggy Bank with solid fill">
          <a:extLst>
            <a:ext uri="{FF2B5EF4-FFF2-40B4-BE49-F238E27FC236}">
              <a16:creationId xmlns:a16="http://schemas.microsoft.com/office/drawing/2014/main" id="{F7528FB0-14CF-5CEE-248E-29FDF674D93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674190" y="2296621"/>
          <a:ext cx="757102" cy="761947"/>
        </a:xfrm>
        <a:prstGeom prst="rect">
          <a:avLst/>
        </a:prstGeom>
      </xdr:spPr>
    </xdr:pic>
    <xdr:clientData/>
  </xdr:twoCellAnchor>
  <xdr:twoCellAnchor editAs="oneCell">
    <xdr:from>
      <xdr:col>17</xdr:col>
      <xdr:colOff>727129</xdr:colOff>
      <xdr:row>22</xdr:row>
      <xdr:rowOff>55384</xdr:rowOff>
    </xdr:from>
    <xdr:to>
      <xdr:col>18</xdr:col>
      <xdr:colOff>423333</xdr:colOff>
      <xdr:row>25</xdr:row>
      <xdr:rowOff>2256</xdr:rowOff>
    </xdr:to>
    <xdr:pic>
      <xdr:nvPicPr>
        <xdr:cNvPr id="13" name="Graphic 12" descr="Trophy with solid fill">
          <a:extLst>
            <a:ext uri="{FF2B5EF4-FFF2-40B4-BE49-F238E27FC236}">
              <a16:creationId xmlns:a16="http://schemas.microsoft.com/office/drawing/2014/main" id="{4FBCAE1F-F464-1B22-9C25-A215DFDE4B4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4793341" y="4288717"/>
          <a:ext cx="523628" cy="524145"/>
        </a:xfrm>
        <a:prstGeom prst="rect">
          <a:avLst/>
        </a:prstGeom>
      </xdr:spPr>
    </xdr:pic>
    <xdr:clientData/>
  </xdr:twoCellAnchor>
  <xdr:twoCellAnchor editAs="oneCell">
    <xdr:from>
      <xdr:col>3</xdr:col>
      <xdr:colOff>550402</xdr:colOff>
      <xdr:row>31</xdr:row>
      <xdr:rowOff>55751</xdr:rowOff>
    </xdr:from>
    <xdr:to>
      <xdr:col>4</xdr:col>
      <xdr:colOff>322878</xdr:colOff>
      <xdr:row>34</xdr:row>
      <xdr:rowOff>78320</xdr:rowOff>
    </xdr:to>
    <xdr:pic>
      <xdr:nvPicPr>
        <xdr:cNvPr id="15" name="Graphic 14" descr="Daily calendar with solid fill">
          <a:extLst>
            <a:ext uri="{FF2B5EF4-FFF2-40B4-BE49-F238E27FC236}">
              <a16:creationId xmlns:a16="http://schemas.microsoft.com/office/drawing/2014/main" id="{11F1C25D-5722-C693-8F74-CB2E3D12AFF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032675" y="6020903"/>
          <a:ext cx="599900" cy="599841"/>
        </a:xfrm>
        <a:prstGeom prst="rect">
          <a:avLst/>
        </a:prstGeom>
      </xdr:spPr>
    </xdr:pic>
    <xdr:clientData/>
  </xdr:twoCellAnchor>
  <xdr:twoCellAnchor editAs="oneCell">
    <xdr:from>
      <xdr:col>3</xdr:col>
      <xdr:colOff>586356</xdr:colOff>
      <xdr:row>17</xdr:row>
      <xdr:rowOff>115010</xdr:rowOff>
    </xdr:from>
    <xdr:to>
      <xdr:col>4</xdr:col>
      <xdr:colOff>360595</xdr:colOff>
      <xdr:row>20</xdr:row>
      <xdr:rowOff>141491</xdr:rowOff>
    </xdr:to>
    <xdr:pic>
      <xdr:nvPicPr>
        <xdr:cNvPr id="17" name="Graphic 16" descr="Flip calendar with solid fill">
          <a:extLst>
            <a:ext uri="{FF2B5EF4-FFF2-40B4-BE49-F238E27FC236}">
              <a16:creationId xmlns:a16="http://schemas.microsoft.com/office/drawing/2014/main" id="{04CCFBDF-26EC-E5A1-FA00-B72B1D710F33}"/>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068629" y="3386222"/>
          <a:ext cx="601663" cy="603754"/>
        </a:xfrm>
        <a:prstGeom prst="rect">
          <a:avLst/>
        </a:prstGeom>
      </xdr:spPr>
    </xdr:pic>
    <xdr:clientData/>
  </xdr:twoCellAnchor>
  <xdr:twoCellAnchor editAs="oneCell">
    <xdr:from>
      <xdr:col>0</xdr:col>
      <xdr:colOff>817750</xdr:colOff>
      <xdr:row>5</xdr:row>
      <xdr:rowOff>72326</xdr:rowOff>
    </xdr:from>
    <xdr:to>
      <xdr:col>2</xdr:col>
      <xdr:colOff>81150</xdr:colOff>
      <xdr:row>10</xdr:row>
      <xdr:rowOff>34226</xdr:rowOff>
    </xdr:to>
    <xdr:pic>
      <xdr:nvPicPr>
        <xdr:cNvPr id="19" name="Graphic 18" descr="Presentation with bar chart with solid fill">
          <a:extLst>
            <a:ext uri="{FF2B5EF4-FFF2-40B4-BE49-F238E27FC236}">
              <a16:creationId xmlns:a16="http://schemas.microsoft.com/office/drawing/2014/main" id="{58E0C4AE-E9E6-850D-E7D6-0E8B572C5BD3}"/>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17750" y="1034447"/>
          <a:ext cx="918248" cy="924021"/>
        </a:xfrm>
        <a:prstGeom prst="rect">
          <a:avLst/>
        </a:prstGeom>
      </xdr:spPr>
    </xdr:pic>
    <xdr:clientData/>
  </xdr:twoCellAnchor>
  <xdr:twoCellAnchor editAs="oneCell">
    <xdr:from>
      <xdr:col>13</xdr:col>
      <xdr:colOff>525002</xdr:colOff>
      <xdr:row>17</xdr:row>
      <xdr:rowOff>168615</xdr:rowOff>
    </xdr:from>
    <xdr:to>
      <xdr:col>14</xdr:col>
      <xdr:colOff>173923</xdr:colOff>
      <xdr:row>20</xdr:row>
      <xdr:rowOff>68491</xdr:rowOff>
    </xdr:to>
    <xdr:pic>
      <xdr:nvPicPr>
        <xdr:cNvPr id="21" name="Graphic 20" descr="Register with solid fill">
          <a:extLst>
            <a:ext uri="{FF2B5EF4-FFF2-40B4-BE49-F238E27FC236}">
              <a16:creationId xmlns:a16="http://schemas.microsoft.com/office/drawing/2014/main" id="{631E1E84-E5DA-730C-A9A6-460E03E55B86}"/>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1281517" y="3439827"/>
          <a:ext cx="476345" cy="477149"/>
        </a:xfrm>
        <a:prstGeom prst="rect">
          <a:avLst/>
        </a:prstGeom>
      </xdr:spPr>
    </xdr:pic>
    <xdr:clientData/>
  </xdr:twoCellAnchor>
  <xdr:twoCellAnchor editAs="oneCell">
    <xdr:from>
      <xdr:col>20</xdr:col>
      <xdr:colOff>158921</xdr:colOff>
      <xdr:row>22</xdr:row>
      <xdr:rowOff>117449</xdr:rowOff>
    </xdr:from>
    <xdr:to>
      <xdr:col>20</xdr:col>
      <xdr:colOff>677332</xdr:colOff>
      <xdr:row>25</xdr:row>
      <xdr:rowOff>21765</xdr:rowOff>
    </xdr:to>
    <xdr:pic>
      <xdr:nvPicPr>
        <xdr:cNvPr id="25" name="Graphic 24" descr="Wreath with solid fill">
          <a:extLst>
            <a:ext uri="{FF2B5EF4-FFF2-40B4-BE49-F238E27FC236}">
              <a16:creationId xmlns:a16="http://schemas.microsoft.com/office/drawing/2014/main" id="{237DB2C8-E9B9-DD00-D0C2-79F8A2C0F58E}"/>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6707406" y="4350782"/>
          <a:ext cx="518411" cy="481589"/>
        </a:xfrm>
        <a:prstGeom prst="rect">
          <a:avLst/>
        </a:prstGeom>
      </xdr:spPr>
    </xdr:pic>
    <xdr:clientData/>
  </xdr:twoCellAnchor>
  <xdr:twoCellAnchor editAs="oneCell">
    <xdr:from>
      <xdr:col>17</xdr:col>
      <xdr:colOff>731864</xdr:colOff>
      <xdr:row>27</xdr:row>
      <xdr:rowOff>119964</xdr:rowOff>
    </xdr:from>
    <xdr:to>
      <xdr:col>18</xdr:col>
      <xdr:colOff>452037</xdr:colOff>
      <xdr:row>30</xdr:row>
      <xdr:rowOff>76917</xdr:rowOff>
    </xdr:to>
    <xdr:pic>
      <xdr:nvPicPr>
        <xdr:cNvPr id="56" name="Graphic 55" descr="Pyramid with levels with solid fill">
          <a:extLst>
            <a:ext uri="{FF2B5EF4-FFF2-40B4-BE49-F238E27FC236}">
              <a16:creationId xmlns:a16="http://schemas.microsoft.com/office/drawing/2014/main" id="{19569DE0-0220-F5E8-A25F-9BB8FA268EBE}"/>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4798076" y="5315419"/>
          <a:ext cx="547597" cy="534225"/>
        </a:xfrm>
        <a:prstGeom prst="rect">
          <a:avLst/>
        </a:prstGeom>
      </xdr:spPr>
    </xdr:pic>
    <xdr:clientData/>
  </xdr:twoCellAnchor>
  <xdr:twoCellAnchor editAs="oneCell">
    <xdr:from>
      <xdr:col>9</xdr:col>
      <xdr:colOff>544454</xdr:colOff>
      <xdr:row>17</xdr:row>
      <xdr:rowOff>107625</xdr:rowOff>
    </xdr:from>
    <xdr:to>
      <xdr:col>10</xdr:col>
      <xdr:colOff>329199</xdr:colOff>
      <xdr:row>20</xdr:row>
      <xdr:rowOff>129150</xdr:rowOff>
    </xdr:to>
    <xdr:pic>
      <xdr:nvPicPr>
        <xdr:cNvPr id="58" name="Graphic 57" descr="Continuous Improvement with solid fill">
          <a:extLst>
            <a:ext uri="{FF2B5EF4-FFF2-40B4-BE49-F238E27FC236}">
              <a16:creationId xmlns:a16="http://schemas.microsoft.com/office/drawing/2014/main" id="{64543050-BD56-34E0-11AE-59B21A0D0552}"/>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7991272" y="3378837"/>
          <a:ext cx="612169" cy="598798"/>
        </a:xfrm>
        <a:prstGeom prst="rect">
          <a:avLst/>
        </a:prstGeom>
      </xdr:spPr>
    </xdr:pic>
    <xdr:clientData/>
  </xdr:twoCellAnchor>
  <xdr:oneCellAnchor>
    <xdr:from>
      <xdr:col>2</xdr:col>
      <xdr:colOff>186264</xdr:colOff>
      <xdr:row>5</xdr:row>
      <xdr:rowOff>0</xdr:rowOff>
    </xdr:from>
    <xdr:ext cx="3758433" cy="491067"/>
    <xdr:sp macro="" textlink="">
      <xdr:nvSpPr>
        <xdr:cNvPr id="14" name="TextBox 13">
          <a:extLst>
            <a:ext uri="{FF2B5EF4-FFF2-40B4-BE49-F238E27FC236}">
              <a16:creationId xmlns:a16="http://schemas.microsoft.com/office/drawing/2014/main" id="{3F74D290-6C7E-8CA0-1F10-3909E498E5DB}"/>
            </a:ext>
          </a:extLst>
        </xdr:cNvPr>
        <xdr:cNvSpPr txBox="1"/>
      </xdr:nvSpPr>
      <xdr:spPr>
        <a:xfrm>
          <a:off x="1841112" y="962121"/>
          <a:ext cx="3758433" cy="491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chemeClr val="bg1"/>
              </a:solidFill>
            </a:rPr>
            <a:t>SALES</a:t>
          </a:r>
          <a:r>
            <a:rPr lang="en-US" sz="2800" baseline="0">
              <a:solidFill>
                <a:schemeClr val="bg1"/>
              </a:solidFill>
            </a:rPr>
            <a:t> DASHBOARD</a:t>
          </a:r>
          <a:endParaRPr lang="en-US" sz="2800">
            <a:solidFill>
              <a:schemeClr val="bg1"/>
            </a:solidFill>
          </a:endParaRPr>
        </a:p>
      </xdr:txBody>
    </xdr:sp>
    <xdr:clientData/>
  </xdr:oneCellAnchor>
  <xdr:oneCellAnchor>
    <xdr:from>
      <xdr:col>2</xdr:col>
      <xdr:colOff>220133</xdr:colOff>
      <xdr:row>8</xdr:row>
      <xdr:rowOff>50799</xdr:rowOff>
    </xdr:from>
    <xdr:ext cx="2993352" cy="372533"/>
    <xdr:sp macro="" textlink="">
      <xdr:nvSpPr>
        <xdr:cNvPr id="16" name="TextBox 15">
          <a:extLst>
            <a:ext uri="{FF2B5EF4-FFF2-40B4-BE49-F238E27FC236}">
              <a16:creationId xmlns:a16="http://schemas.microsoft.com/office/drawing/2014/main" id="{6414C102-5BA9-B448-AC7E-A3FD76215E63}"/>
            </a:ext>
          </a:extLst>
        </xdr:cNvPr>
        <xdr:cNvSpPr txBox="1"/>
      </xdr:nvSpPr>
      <xdr:spPr>
        <a:xfrm>
          <a:off x="1874981" y="1590193"/>
          <a:ext cx="2993352" cy="372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rgbClr val="FFC000"/>
              </a:solidFill>
            </a:rPr>
            <a:t>CONSTRUCTION</a:t>
          </a:r>
          <a:r>
            <a:rPr lang="en-US" sz="1200" baseline="0">
              <a:solidFill>
                <a:srgbClr val="FFC000"/>
              </a:solidFill>
            </a:rPr>
            <a:t> SUPPLY STORE</a:t>
          </a:r>
          <a:endParaRPr lang="en-US" sz="1200">
            <a:solidFill>
              <a:srgbClr val="FFC000"/>
            </a:solidFill>
          </a:endParaRPr>
        </a:p>
      </xdr:txBody>
    </xdr:sp>
    <xdr:clientData/>
  </xdr:oneCellAnchor>
  <xdr:oneCellAnchor>
    <xdr:from>
      <xdr:col>3</xdr:col>
      <xdr:colOff>372533</xdr:colOff>
      <xdr:row>12</xdr:row>
      <xdr:rowOff>101600</xdr:rowOff>
    </xdr:from>
    <xdr:ext cx="1100667" cy="270934"/>
    <xdr:sp macro="" textlink="">
      <xdr:nvSpPr>
        <xdr:cNvPr id="18" name="TextBox 17">
          <a:extLst>
            <a:ext uri="{FF2B5EF4-FFF2-40B4-BE49-F238E27FC236}">
              <a16:creationId xmlns:a16="http://schemas.microsoft.com/office/drawing/2014/main" id="{12F2D331-2525-4B4B-A2FE-BED4162EB1F3}"/>
            </a:ext>
          </a:extLst>
        </xdr:cNvPr>
        <xdr:cNvSpPr txBox="1"/>
      </xdr:nvSpPr>
      <xdr:spPr>
        <a:xfrm>
          <a:off x="2854806" y="2410691"/>
          <a:ext cx="1100667" cy="270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rgbClr val="FFC000"/>
              </a:solidFill>
            </a:rPr>
            <a:t>TOTAL</a:t>
          </a:r>
          <a:r>
            <a:rPr lang="en-US" sz="1200" baseline="0">
              <a:solidFill>
                <a:srgbClr val="FFC000"/>
              </a:solidFill>
            </a:rPr>
            <a:t> SALES</a:t>
          </a:r>
          <a:endParaRPr lang="en-US" sz="1200">
            <a:solidFill>
              <a:srgbClr val="FFC000"/>
            </a:solidFill>
          </a:endParaRPr>
        </a:p>
      </xdr:txBody>
    </xdr:sp>
    <xdr:clientData/>
  </xdr:oneCellAnchor>
  <xdr:oneCellAnchor>
    <xdr:from>
      <xdr:col>7</xdr:col>
      <xdr:colOff>812800</xdr:colOff>
      <xdr:row>12</xdr:row>
      <xdr:rowOff>101600</xdr:rowOff>
    </xdr:from>
    <xdr:ext cx="2184400" cy="287866"/>
    <xdr:sp macro="" textlink="">
      <xdr:nvSpPr>
        <xdr:cNvPr id="20" name="TextBox 19">
          <a:extLst>
            <a:ext uri="{FF2B5EF4-FFF2-40B4-BE49-F238E27FC236}">
              <a16:creationId xmlns:a16="http://schemas.microsoft.com/office/drawing/2014/main" id="{2197D056-3196-2543-AA01-9EEDE3CA07A7}"/>
            </a:ext>
          </a:extLst>
        </xdr:cNvPr>
        <xdr:cNvSpPr txBox="1"/>
      </xdr:nvSpPr>
      <xdr:spPr>
        <a:xfrm>
          <a:off x="6604770" y="2410691"/>
          <a:ext cx="2184400" cy="287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rgbClr val="FFC000"/>
              </a:solidFill>
            </a:rPr>
            <a:t>TOTAL PROFIT</a:t>
          </a:r>
        </a:p>
      </xdr:txBody>
    </xdr:sp>
    <xdr:clientData/>
  </xdr:oneCellAnchor>
  <xdr:oneCellAnchor>
    <xdr:from>
      <xdr:col>12</xdr:col>
      <xdr:colOff>440266</xdr:colOff>
      <xdr:row>12</xdr:row>
      <xdr:rowOff>67734</xdr:rowOff>
    </xdr:from>
    <xdr:ext cx="2184400" cy="287866"/>
    <xdr:sp macro="" textlink="">
      <xdr:nvSpPr>
        <xdr:cNvPr id="22" name="TextBox 21">
          <a:extLst>
            <a:ext uri="{FF2B5EF4-FFF2-40B4-BE49-F238E27FC236}">
              <a16:creationId xmlns:a16="http://schemas.microsoft.com/office/drawing/2014/main" id="{5BEAED04-2277-3F4A-A970-0DF4EE6E3F2B}"/>
            </a:ext>
          </a:extLst>
        </xdr:cNvPr>
        <xdr:cNvSpPr txBox="1"/>
      </xdr:nvSpPr>
      <xdr:spPr>
        <a:xfrm>
          <a:off x="10369357" y="2376825"/>
          <a:ext cx="2184400" cy="287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rgbClr val="FFC000"/>
              </a:solidFill>
            </a:rPr>
            <a:t>PROFIT %</a:t>
          </a:r>
        </a:p>
      </xdr:txBody>
    </xdr:sp>
    <xdr:clientData/>
  </xdr:oneCellAnchor>
  <xdr:oneCellAnchor>
    <xdr:from>
      <xdr:col>3</xdr:col>
      <xdr:colOff>507999</xdr:colOff>
      <xdr:row>14</xdr:row>
      <xdr:rowOff>16934</xdr:rowOff>
    </xdr:from>
    <xdr:ext cx="1693334" cy="524933"/>
    <xdr:sp macro="" textlink="Analysis!F5">
      <xdr:nvSpPr>
        <xdr:cNvPr id="23" name="TextBox 22">
          <a:extLst>
            <a:ext uri="{FF2B5EF4-FFF2-40B4-BE49-F238E27FC236}">
              <a16:creationId xmlns:a16="http://schemas.microsoft.com/office/drawing/2014/main" id="{E9758767-C8C1-C94A-BC7E-6560F3CB6513}"/>
            </a:ext>
          </a:extLst>
        </xdr:cNvPr>
        <xdr:cNvSpPr txBox="1"/>
      </xdr:nvSpPr>
      <xdr:spPr>
        <a:xfrm>
          <a:off x="2990272" y="2710873"/>
          <a:ext cx="1693334" cy="5249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878E85B-C73F-0140-8EA6-CB231B84B4E8}" type="TxLink">
            <a:rPr lang="en-US" sz="2800" b="0" i="0" u="none" strike="noStrike">
              <a:solidFill>
                <a:schemeClr val="bg1"/>
              </a:solidFill>
              <a:latin typeface="Aptos Narrow"/>
            </a:rPr>
            <a:pPr/>
            <a:t>$401,412</a:t>
          </a:fld>
          <a:endParaRPr lang="en-US" sz="2800">
            <a:solidFill>
              <a:schemeClr val="bg1"/>
            </a:solidFill>
          </a:endParaRPr>
        </a:p>
      </xdr:txBody>
    </xdr:sp>
    <xdr:clientData/>
  </xdr:oneCellAnchor>
  <xdr:oneCellAnchor>
    <xdr:from>
      <xdr:col>8</xdr:col>
      <xdr:colOff>84657</xdr:colOff>
      <xdr:row>13</xdr:row>
      <xdr:rowOff>152401</xdr:rowOff>
    </xdr:from>
    <xdr:ext cx="1693343" cy="440266"/>
    <xdr:sp macro="" textlink="Analysis!F6">
      <xdr:nvSpPr>
        <xdr:cNvPr id="54" name="TextBox 53">
          <a:extLst>
            <a:ext uri="{FF2B5EF4-FFF2-40B4-BE49-F238E27FC236}">
              <a16:creationId xmlns:a16="http://schemas.microsoft.com/office/drawing/2014/main" id="{B2870158-FC6D-6847-B058-1C6F7A8F6A44}"/>
            </a:ext>
          </a:extLst>
        </xdr:cNvPr>
        <xdr:cNvSpPr txBox="1"/>
      </xdr:nvSpPr>
      <xdr:spPr>
        <a:xfrm>
          <a:off x="6704051" y="2653916"/>
          <a:ext cx="1693343" cy="440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3B1117CD-4A24-CE47-8029-23FA330C9EEC}" type="TxLink">
            <a:rPr lang="en-US" sz="2800" b="0" i="0" u="none" strike="noStrike">
              <a:solidFill>
                <a:schemeClr val="bg1"/>
              </a:solidFill>
              <a:latin typeface="Aptos Narrow"/>
              <a:ea typeface="+mn-ea"/>
              <a:cs typeface="+mn-cs"/>
            </a:rPr>
            <a:pPr marL="0" indent="0"/>
            <a:t>$68,908</a:t>
          </a:fld>
          <a:endParaRPr lang="en-US" sz="2800" b="0" i="0" u="none" strike="noStrike">
            <a:solidFill>
              <a:schemeClr val="bg1"/>
            </a:solidFill>
            <a:latin typeface="Aptos Narrow"/>
            <a:ea typeface="+mn-ea"/>
            <a:cs typeface="+mn-cs"/>
          </a:endParaRPr>
        </a:p>
      </xdr:txBody>
    </xdr:sp>
    <xdr:clientData/>
  </xdr:oneCellAnchor>
  <xdr:oneCellAnchor>
    <xdr:from>
      <xdr:col>12</xdr:col>
      <xdr:colOff>491054</xdr:colOff>
      <xdr:row>13</xdr:row>
      <xdr:rowOff>135466</xdr:rowOff>
    </xdr:from>
    <xdr:ext cx="1625612" cy="491071"/>
    <xdr:sp macro="" textlink="Analysis!F7">
      <xdr:nvSpPr>
        <xdr:cNvPr id="55" name="TextBox 54">
          <a:extLst>
            <a:ext uri="{FF2B5EF4-FFF2-40B4-BE49-F238E27FC236}">
              <a16:creationId xmlns:a16="http://schemas.microsoft.com/office/drawing/2014/main" id="{44928663-BFA9-8E41-BAD2-2A5B6328A430}"/>
            </a:ext>
          </a:extLst>
        </xdr:cNvPr>
        <xdr:cNvSpPr txBox="1"/>
      </xdr:nvSpPr>
      <xdr:spPr>
        <a:xfrm>
          <a:off x="10420145" y="2636981"/>
          <a:ext cx="1625612" cy="491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7247C59F-854D-334D-9F9A-32FE56F0EC8B}" type="TxLink">
            <a:rPr lang="en-US" sz="2800" b="0" i="0" u="none" strike="noStrike">
              <a:solidFill>
                <a:schemeClr val="bg1"/>
              </a:solidFill>
              <a:latin typeface="Aptos Narrow"/>
              <a:ea typeface="+mn-ea"/>
              <a:cs typeface="+mn-cs"/>
            </a:rPr>
            <a:pPr marL="0" indent="0"/>
            <a:t>21%</a:t>
          </a:fld>
          <a:endParaRPr lang="en-US" sz="2800" b="0" i="0" u="none" strike="noStrike">
            <a:solidFill>
              <a:schemeClr val="bg1"/>
            </a:solidFill>
            <a:latin typeface="Aptos Narrow"/>
            <a:ea typeface="+mn-ea"/>
            <a:cs typeface="+mn-cs"/>
          </a:endParaRPr>
        </a:p>
      </xdr:txBody>
    </xdr:sp>
    <xdr:clientData/>
  </xdr:oneCellAnchor>
  <xdr:oneCellAnchor>
    <xdr:from>
      <xdr:col>4</xdr:col>
      <xdr:colOff>440265</xdr:colOff>
      <xdr:row>18</xdr:row>
      <xdr:rowOff>50800</xdr:rowOff>
    </xdr:from>
    <xdr:ext cx="1253068" cy="321734"/>
    <xdr:sp macro="" textlink="">
      <xdr:nvSpPr>
        <xdr:cNvPr id="57" name="TextBox 56">
          <a:extLst>
            <a:ext uri="{FF2B5EF4-FFF2-40B4-BE49-F238E27FC236}">
              <a16:creationId xmlns:a16="http://schemas.microsoft.com/office/drawing/2014/main" id="{ACD67104-5486-D040-B21F-6793D99B39F6}"/>
            </a:ext>
          </a:extLst>
        </xdr:cNvPr>
        <xdr:cNvSpPr txBox="1"/>
      </xdr:nvSpPr>
      <xdr:spPr>
        <a:xfrm>
          <a:off x="3749962" y="3514436"/>
          <a:ext cx="1253068" cy="3217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rPr>
            <a:t>MONTHLY</a:t>
          </a:r>
        </a:p>
      </xdr:txBody>
    </xdr:sp>
    <xdr:clientData/>
  </xdr:oneCellAnchor>
  <xdr:oneCellAnchor>
    <xdr:from>
      <xdr:col>14</xdr:col>
      <xdr:colOff>237064</xdr:colOff>
      <xdr:row>18</xdr:row>
      <xdr:rowOff>33866</xdr:rowOff>
    </xdr:from>
    <xdr:ext cx="1270000" cy="321733"/>
    <xdr:sp macro="" textlink="">
      <xdr:nvSpPr>
        <xdr:cNvPr id="59" name="TextBox 58">
          <a:extLst>
            <a:ext uri="{FF2B5EF4-FFF2-40B4-BE49-F238E27FC236}">
              <a16:creationId xmlns:a16="http://schemas.microsoft.com/office/drawing/2014/main" id="{727953BD-90E0-7E4B-81C0-FC95F86CE735}"/>
            </a:ext>
          </a:extLst>
        </xdr:cNvPr>
        <xdr:cNvSpPr txBox="1"/>
      </xdr:nvSpPr>
      <xdr:spPr>
        <a:xfrm>
          <a:off x="11821003" y="3497502"/>
          <a:ext cx="1270000" cy="321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rPr>
            <a:t>SALES</a:t>
          </a:r>
          <a:r>
            <a:rPr lang="en-US" sz="1800" baseline="0">
              <a:solidFill>
                <a:schemeClr val="bg1"/>
              </a:solidFill>
            </a:rPr>
            <a:t> TYPE</a:t>
          </a:r>
          <a:endParaRPr lang="en-US" sz="1800">
            <a:solidFill>
              <a:schemeClr val="bg1"/>
            </a:solidFill>
          </a:endParaRPr>
        </a:p>
      </xdr:txBody>
    </xdr:sp>
    <xdr:clientData/>
  </xdr:oneCellAnchor>
  <xdr:oneCellAnchor>
    <xdr:from>
      <xdr:col>10</xdr:col>
      <xdr:colOff>338666</xdr:colOff>
      <xdr:row>18</xdr:row>
      <xdr:rowOff>50799</xdr:rowOff>
    </xdr:from>
    <xdr:ext cx="1270000" cy="321733"/>
    <xdr:sp macro="" textlink="">
      <xdr:nvSpPr>
        <xdr:cNvPr id="60" name="TextBox 59">
          <a:extLst>
            <a:ext uri="{FF2B5EF4-FFF2-40B4-BE49-F238E27FC236}">
              <a16:creationId xmlns:a16="http://schemas.microsoft.com/office/drawing/2014/main" id="{F46B8B7B-066D-DE4F-96E3-BAB7FAA84501}"/>
            </a:ext>
          </a:extLst>
        </xdr:cNvPr>
        <xdr:cNvSpPr txBox="1"/>
      </xdr:nvSpPr>
      <xdr:spPr>
        <a:xfrm>
          <a:off x="8612908" y="3514435"/>
          <a:ext cx="1270000" cy="321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rPr>
            <a:t>PRODUCT</a:t>
          </a:r>
        </a:p>
      </xdr:txBody>
    </xdr:sp>
    <xdr:clientData/>
  </xdr:oneCellAnchor>
  <xdr:oneCellAnchor>
    <xdr:from>
      <xdr:col>4</xdr:col>
      <xdr:colOff>372533</xdr:colOff>
      <xdr:row>32</xdr:row>
      <xdr:rowOff>16932</xdr:rowOff>
    </xdr:from>
    <xdr:ext cx="1270000" cy="321733"/>
    <xdr:sp macro="" textlink="">
      <xdr:nvSpPr>
        <xdr:cNvPr id="61" name="TextBox 60">
          <a:extLst>
            <a:ext uri="{FF2B5EF4-FFF2-40B4-BE49-F238E27FC236}">
              <a16:creationId xmlns:a16="http://schemas.microsoft.com/office/drawing/2014/main" id="{2CB33A6F-4870-3740-BDB6-48841A7EA054}"/>
            </a:ext>
          </a:extLst>
        </xdr:cNvPr>
        <xdr:cNvSpPr txBox="1"/>
      </xdr:nvSpPr>
      <xdr:spPr>
        <a:xfrm>
          <a:off x="3682230" y="6174508"/>
          <a:ext cx="1270000" cy="321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rPr>
            <a:t>DAILY</a:t>
          </a:r>
          <a:r>
            <a:rPr lang="en-US" sz="1800" baseline="0">
              <a:solidFill>
                <a:schemeClr val="bg1"/>
              </a:solidFill>
            </a:rPr>
            <a:t> </a:t>
          </a:r>
          <a:endParaRPr lang="en-US" sz="1800">
            <a:solidFill>
              <a:schemeClr val="bg1"/>
            </a:solidFill>
          </a:endParaRPr>
        </a:p>
      </xdr:txBody>
    </xdr:sp>
    <xdr:clientData/>
  </xdr:oneCellAnchor>
  <xdr:oneCellAnchor>
    <xdr:from>
      <xdr:col>14</xdr:col>
      <xdr:colOff>50798</xdr:colOff>
      <xdr:row>32</xdr:row>
      <xdr:rowOff>50800</xdr:rowOff>
    </xdr:from>
    <xdr:ext cx="1811868" cy="389466"/>
    <xdr:sp macro="" textlink="">
      <xdr:nvSpPr>
        <xdr:cNvPr id="62" name="TextBox 61">
          <a:extLst>
            <a:ext uri="{FF2B5EF4-FFF2-40B4-BE49-F238E27FC236}">
              <a16:creationId xmlns:a16="http://schemas.microsoft.com/office/drawing/2014/main" id="{BC982EA2-9601-9840-AA6B-FE2032F344B5}"/>
            </a:ext>
          </a:extLst>
        </xdr:cNvPr>
        <xdr:cNvSpPr txBox="1"/>
      </xdr:nvSpPr>
      <xdr:spPr>
        <a:xfrm>
          <a:off x="11634737" y="6208376"/>
          <a:ext cx="1811868" cy="389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rPr>
            <a:t>PAYMENT</a:t>
          </a:r>
          <a:r>
            <a:rPr lang="en-US" sz="1800" baseline="0">
              <a:solidFill>
                <a:schemeClr val="bg1"/>
              </a:solidFill>
            </a:rPr>
            <a:t> MODE</a:t>
          </a:r>
          <a:endParaRPr lang="en-US" sz="1800">
            <a:solidFill>
              <a:schemeClr val="bg1"/>
            </a:solidFill>
          </a:endParaRPr>
        </a:p>
      </xdr:txBody>
    </xdr:sp>
    <xdr:clientData/>
  </xdr:oneCellAnchor>
  <xdr:oneCellAnchor>
    <xdr:from>
      <xdr:col>18</xdr:col>
      <xdr:colOff>457197</xdr:colOff>
      <xdr:row>28</xdr:row>
      <xdr:rowOff>84668</xdr:rowOff>
    </xdr:from>
    <xdr:ext cx="1811868" cy="389466"/>
    <xdr:sp macro="" textlink="">
      <xdr:nvSpPr>
        <xdr:cNvPr id="63" name="TextBox 62">
          <a:extLst>
            <a:ext uri="{FF2B5EF4-FFF2-40B4-BE49-F238E27FC236}">
              <a16:creationId xmlns:a16="http://schemas.microsoft.com/office/drawing/2014/main" id="{A4221C6D-AF29-FF4C-855E-C2EBBEB47641}"/>
            </a:ext>
          </a:extLst>
        </xdr:cNvPr>
        <xdr:cNvSpPr txBox="1"/>
      </xdr:nvSpPr>
      <xdr:spPr>
        <a:xfrm>
          <a:off x="15350833" y="5472547"/>
          <a:ext cx="1811868" cy="389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rPr>
            <a:t>CATEGORY</a:t>
          </a:r>
        </a:p>
      </xdr:txBody>
    </xdr:sp>
    <xdr:clientData/>
  </xdr:oneCellAnchor>
  <xdr:oneCellAnchor>
    <xdr:from>
      <xdr:col>17</xdr:col>
      <xdr:colOff>474133</xdr:colOff>
      <xdr:row>13</xdr:row>
      <xdr:rowOff>101601</xdr:rowOff>
    </xdr:from>
    <xdr:ext cx="1066799" cy="626532"/>
    <xdr:sp macro="" textlink="">
      <xdr:nvSpPr>
        <xdr:cNvPr id="64" name="TextBox 63">
          <a:extLst>
            <a:ext uri="{FF2B5EF4-FFF2-40B4-BE49-F238E27FC236}">
              <a16:creationId xmlns:a16="http://schemas.microsoft.com/office/drawing/2014/main" id="{29044BB4-95D7-4541-94E9-22C33A7E4EE0}"/>
            </a:ext>
          </a:extLst>
        </xdr:cNvPr>
        <xdr:cNvSpPr txBox="1"/>
      </xdr:nvSpPr>
      <xdr:spPr>
        <a:xfrm>
          <a:off x="14540345" y="2603116"/>
          <a:ext cx="1066799" cy="6265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a:solidFill>
                <a:srgbClr val="FFC000"/>
              </a:solidFill>
            </a:rPr>
            <a:t>TOP</a:t>
          </a:r>
          <a:r>
            <a:rPr lang="en-US" sz="1400" baseline="0">
              <a:solidFill>
                <a:srgbClr val="FFC000"/>
              </a:solidFill>
            </a:rPr>
            <a:t> PRODUCT</a:t>
          </a:r>
          <a:endParaRPr lang="en-US" sz="1400">
            <a:solidFill>
              <a:srgbClr val="FFC000"/>
            </a:solidFill>
          </a:endParaRPr>
        </a:p>
      </xdr:txBody>
    </xdr:sp>
    <xdr:clientData/>
  </xdr:oneCellAnchor>
  <xdr:oneCellAnchor>
    <xdr:from>
      <xdr:col>19</xdr:col>
      <xdr:colOff>745067</xdr:colOff>
      <xdr:row>13</xdr:row>
      <xdr:rowOff>67734</xdr:rowOff>
    </xdr:from>
    <xdr:ext cx="1066799" cy="643466"/>
    <xdr:sp macro="" textlink="">
      <xdr:nvSpPr>
        <xdr:cNvPr id="65" name="TextBox 64">
          <a:extLst>
            <a:ext uri="{FF2B5EF4-FFF2-40B4-BE49-F238E27FC236}">
              <a16:creationId xmlns:a16="http://schemas.microsoft.com/office/drawing/2014/main" id="{C6494E0E-F1C5-A84C-B819-947740DE63CB}"/>
            </a:ext>
          </a:extLst>
        </xdr:cNvPr>
        <xdr:cNvSpPr txBox="1"/>
      </xdr:nvSpPr>
      <xdr:spPr>
        <a:xfrm>
          <a:off x="16466128" y="2569249"/>
          <a:ext cx="1066799" cy="64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a:solidFill>
                <a:srgbClr val="FFC000"/>
              </a:solidFill>
            </a:rPr>
            <a:t>TOP</a:t>
          </a:r>
          <a:r>
            <a:rPr lang="en-US" sz="1400" baseline="0">
              <a:solidFill>
                <a:srgbClr val="FFC000"/>
              </a:solidFill>
            </a:rPr>
            <a:t> CATEGORY</a:t>
          </a:r>
          <a:endParaRPr lang="en-US" sz="1400">
            <a:solidFill>
              <a:srgbClr val="FFC000"/>
            </a:solidFill>
          </a:endParaRPr>
        </a:p>
      </xdr:txBody>
    </xdr:sp>
    <xdr:clientData/>
  </xdr:oneCellAnchor>
  <xdr:oneCellAnchor>
    <xdr:from>
      <xdr:col>17</xdr:col>
      <xdr:colOff>592662</xdr:colOff>
      <xdr:row>18</xdr:row>
      <xdr:rowOff>152397</xdr:rowOff>
    </xdr:from>
    <xdr:ext cx="541870" cy="304801"/>
    <xdr:sp macro="" textlink="Analysis!Z1">
      <xdr:nvSpPr>
        <xdr:cNvPr id="66" name="TextBox 65">
          <a:extLst>
            <a:ext uri="{FF2B5EF4-FFF2-40B4-BE49-F238E27FC236}">
              <a16:creationId xmlns:a16="http://schemas.microsoft.com/office/drawing/2014/main" id="{88DDF695-6835-CF42-8FB2-209D694DA327}"/>
            </a:ext>
          </a:extLst>
        </xdr:cNvPr>
        <xdr:cNvSpPr txBox="1"/>
      </xdr:nvSpPr>
      <xdr:spPr>
        <a:xfrm>
          <a:off x="14658874" y="3616033"/>
          <a:ext cx="541870" cy="304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1A978F7-150F-E44A-A0FD-EB2945855E96}" type="TxLink">
            <a:rPr lang="en-US" sz="1400" b="0" i="0" u="none" strike="noStrike">
              <a:solidFill>
                <a:schemeClr val="bg1"/>
              </a:solidFill>
              <a:latin typeface="Aptos Narrow"/>
            </a:rPr>
            <a:pPr/>
            <a:t>132</a:t>
          </a:fld>
          <a:endParaRPr lang="en-US" sz="1600">
            <a:solidFill>
              <a:schemeClr val="bg1"/>
            </a:solidFill>
          </a:endParaRPr>
        </a:p>
      </xdr:txBody>
    </xdr:sp>
    <xdr:clientData/>
  </xdr:oneCellAnchor>
  <xdr:oneCellAnchor>
    <xdr:from>
      <xdr:col>18</xdr:col>
      <xdr:colOff>135468</xdr:colOff>
      <xdr:row>18</xdr:row>
      <xdr:rowOff>152396</xdr:rowOff>
    </xdr:from>
    <xdr:ext cx="440267" cy="338667"/>
    <xdr:sp macro="" textlink="Analysis!X1">
      <xdr:nvSpPr>
        <xdr:cNvPr id="67" name="TextBox 66">
          <a:extLst>
            <a:ext uri="{FF2B5EF4-FFF2-40B4-BE49-F238E27FC236}">
              <a16:creationId xmlns:a16="http://schemas.microsoft.com/office/drawing/2014/main" id="{A1BC493C-237A-BE47-AEFA-8FCCBBDAE97F}"/>
            </a:ext>
          </a:extLst>
        </xdr:cNvPr>
        <xdr:cNvSpPr txBox="1"/>
      </xdr:nvSpPr>
      <xdr:spPr>
        <a:xfrm>
          <a:off x="15029104" y="3616032"/>
          <a:ext cx="440267" cy="338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A04D2CF-6B9C-CC4A-9E84-1EBEE2C88832}" type="TxLink">
            <a:rPr lang="en-US" sz="1400" b="0" i="0" u="none" strike="noStrike">
              <a:solidFill>
                <a:schemeClr val="bg1"/>
              </a:solidFill>
              <a:latin typeface="Aptos Narrow"/>
            </a:rPr>
            <a:pPr/>
            <a:t>Ft</a:t>
          </a:fld>
          <a:endParaRPr lang="en-US" sz="1600">
            <a:solidFill>
              <a:schemeClr val="bg1"/>
            </a:solidFill>
          </a:endParaRPr>
        </a:p>
      </xdr:txBody>
    </xdr:sp>
    <xdr:clientData/>
  </xdr:oneCellAnchor>
  <xdr:oneCellAnchor>
    <xdr:from>
      <xdr:col>17</xdr:col>
      <xdr:colOff>491068</xdr:colOff>
      <xdr:row>17</xdr:row>
      <xdr:rowOff>2</xdr:rowOff>
    </xdr:from>
    <xdr:ext cx="1032932" cy="389465"/>
    <xdr:sp macro="" textlink="Analysis!W1">
      <xdr:nvSpPr>
        <xdr:cNvPr id="68" name="TextBox 67">
          <a:extLst>
            <a:ext uri="{FF2B5EF4-FFF2-40B4-BE49-F238E27FC236}">
              <a16:creationId xmlns:a16="http://schemas.microsoft.com/office/drawing/2014/main" id="{B3E82DEE-33D1-DB40-8C57-8AD511F68A43}"/>
            </a:ext>
          </a:extLst>
        </xdr:cNvPr>
        <xdr:cNvSpPr txBox="1"/>
      </xdr:nvSpPr>
      <xdr:spPr>
        <a:xfrm>
          <a:off x="14557280" y="3271214"/>
          <a:ext cx="1032932" cy="3894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065A6AC-093B-0942-B918-EEC0EA5F042D}" type="TxLink">
            <a:rPr lang="en-US" sz="1600" b="0" i="0" u="none" strike="noStrike">
              <a:solidFill>
                <a:schemeClr val="bg1"/>
              </a:solidFill>
              <a:latin typeface="Aptos Narrow"/>
            </a:rPr>
            <a:pPr/>
            <a:t>Product41</a:t>
          </a:fld>
          <a:endParaRPr lang="en-US" sz="1800">
            <a:solidFill>
              <a:schemeClr val="bg1"/>
            </a:solidFill>
          </a:endParaRPr>
        </a:p>
      </xdr:txBody>
    </xdr:sp>
    <xdr:clientData/>
  </xdr:oneCellAnchor>
  <xdr:oneCellAnchor>
    <xdr:from>
      <xdr:col>17</xdr:col>
      <xdr:colOff>524932</xdr:colOff>
      <xdr:row>20</xdr:row>
      <xdr:rowOff>118533</xdr:rowOff>
    </xdr:from>
    <xdr:ext cx="897468" cy="287867"/>
    <xdr:sp macro="" textlink="Analysis!AA1">
      <xdr:nvSpPr>
        <xdr:cNvPr id="72" name="TextBox 71">
          <a:extLst>
            <a:ext uri="{FF2B5EF4-FFF2-40B4-BE49-F238E27FC236}">
              <a16:creationId xmlns:a16="http://schemas.microsoft.com/office/drawing/2014/main" id="{4B5EC0C1-404B-064B-881F-F4962392CC87}"/>
            </a:ext>
          </a:extLst>
        </xdr:cNvPr>
        <xdr:cNvSpPr txBox="1"/>
      </xdr:nvSpPr>
      <xdr:spPr>
        <a:xfrm>
          <a:off x="14591144" y="3967018"/>
          <a:ext cx="897468" cy="287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4B94B5C-E380-284D-8C23-0CBC1D8886AF}" type="TxLink">
            <a:rPr lang="en-US" sz="1600" b="0" i="0" u="none" strike="noStrike">
              <a:solidFill>
                <a:schemeClr val="bg1"/>
              </a:solidFill>
              <a:latin typeface="Aptos Narrow"/>
            </a:rPr>
            <a:pPr/>
            <a:t>$22,952 </a:t>
          </a:fld>
          <a:endParaRPr lang="en-US" sz="1800">
            <a:solidFill>
              <a:schemeClr val="bg1"/>
            </a:solidFill>
          </a:endParaRPr>
        </a:p>
      </xdr:txBody>
    </xdr:sp>
    <xdr:clientData/>
  </xdr:oneCellAnchor>
  <xdr:oneCellAnchor>
    <xdr:from>
      <xdr:col>19</xdr:col>
      <xdr:colOff>762002</xdr:colOff>
      <xdr:row>16</xdr:row>
      <xdr:rowOff>118535</xdr:rowOff>
    </xdr:from>
    <xdr:ext cx="1032932" cy="626531"/>
    <xdr:sp macro="" textlink="Analysis!AK1">
      <xdr:nvSpPr>
        <xdr:cNvPr id="73" name="TextBox 72">
          <a:extLst>
            <a:ext uri="{FF2B5EF4-FFF2-40B4-BE49-F238E27FC236}">
              <a16:creationId xmlns:a16="http://schemas.microsoft.com/office/drawing/2014/main" id="{AE071611-D44C-3D44-98B3-8BC98C504349}"/>
            </a:ext>
          </a:extLst>
        </xdr:cNvPr>
        <xdr:cNvSpPr txBox="1"/>
      </xdr:nvSpPr>
      <xdr:spPr>
        <a:xfrm>
          <a:off x="16483063" y="3197323"/>
          <a:ext cx="1032932" cy="626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fld id="{D87E5881-645A-9644-A63C-7598089A1DD0}" type="TxLink">
            <a:rPr lang="en-US" sz="1400" b="0" i="0" u="none" strike="noStrike">
              <a:solidFill>
                <a:schemeClr val="bg1"/>
              </a:solidFill>
              <a:latin typeface="Aptos Narrow"/>
            </a:rPr>
            <a:pPr/>
            <a:t>Category04</a:t>
          </a:fld>
          <a:endParaRPr lang="en-US" sz="2400">
            <a:solidFill>
              <a:schemeClr val="bg1"/>
            </a:solidFill>
          </a:endParaRPr>
        </a:p>
      </xdr:txBody>
    </xdr:sp>
    <xdr:clientData/>
  </xdr:oneCellAnchor>
  <xdr:oneCellAnchor>
    <xdr:from>
      <xdr:col>19</xdr:col>
      <xdr:colOff>812798</xdr:colOff>
      <xdr:row>20</xdr:row>
      <xdr:rowOff>50802</xdr:rowOff>
    </xdr:from>
    <xdr:ext cx="931335" cy="389466"/>
    <xdr:sp macro="" textlink="Analysis!AL1">
      <xdr:nvSpPr>
        <xdr:cNvPr id="77" name="TextBox 76">
          <a:extLst>
            <a:ext uri="{FF2B5EF4-FFF2-40B4-BE49-F238E27FC236}">
              <a16:creationId xmlns:a16="http://schemas.microsoft.com/office/drawing/2014/main" id="{03F5EE25-74BB-7D4B-B6A9-D82CE5C90766}"/>
            </a:ext>
          </a:extLst>
        </xdr:cNvPr>
        <xdr:cNvSpPr txBox="1"/>
      </xdr:nvSpPr>
      <xdr:spPr>
        <a:xfrm>
          <a:off x="16533859" y="3899287"/>
          <a:ext cx="931335" cy="389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fld id="{5F8EC1C0-29F0-B84C-B698-B9AAFD1EA68A}" type="TxLink">
            <a:rPr lang="en-US" sz="1600" b="0" i="0" u="none" strike="noStrike">
              <a:solidFill>
                <a:schemeClr val="bg1"/>
              </a:solidFill>
              <a:latin typeface="Aptos Narrow"/>
            </a:rPr>
            <a:pPr/>
            <a:t>$95,269</a:t>
          </a:fld>
          <a:endParaRPr lang="en-US" sz="2800">
            <a:solidFill>
              <a:schemeClr val="bg1"/>
            </a:solidFill>
          </a:endParaRPr>
        </a:p>
      </xdr:txBody>
    </xdr:sp>
    <xdr:clientData/>
  </xdr:oneCellAnchor>
  <xdr:twoCellAnchor editAs="oneCell">
    <xdr:from>
      <xdr:col>10</xdr:col>
      <xdr:colOff>101784</xdr:colOff>
      <xdr:row>5</xdr:row>
      <xdr:rowOff>38100</xdr:rowOff>
    </xdr:from>
    <xdr:to>
      <xdr:col>15</xdr:col>
      <xdr:colOff>635001</xdr:colOff>
      <xdr:row>8</xdr:row>
      <xdr:rowOff>101600</xdr:rowOff>
    </xdr:to>
    <mc:AlternateContent xmlns:mc="http://schemas.openxmlformats.org/markup-compatibility/2006" xmlns:a14="http://schemas.microsoft.com/office/drawing/2010/main">
      <mc:Choice Requires="a14">
        <xdr:graphicFrame macro="">
          <xdr:nvGraphicFramePr>
            <xdr:cNvPr id="78" name="SALE TYPE">
              <a:extLst>
                <a:ext uri="{FF2B5EF4-FFF2-40B4-BE49-F238E27FC236}">
                  <a16:creationId xmlns:a16="http://schemas.microsoft.com/office/drawing/2014/main" id="{5CB5483A-FFF1-B942-A833-CFCCE4E4BC55}"/>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8356784" y="990600"/>
              <a:ext cx="4660717" cy="63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152400</xdr:colOff>
      <xdr:row>4</xdr:row>
      <xdr:rowOff>187555</xdr:rowOff>
    </xdr:from>
    <xdr:to>
      <xdr:col>20</xdr:col>
      <xdr:colOff>677334</xdr:colOff>
      <xdr:row>8</xdr:row>
      <xdr:rowOff>63501</xdr:rowOff>
    </xdr:to>
    <mc:AlternateContent xmlns:mc="http://schemas.openxmlformats.org/markup-compatibility/2006" xmlns:a14="http://schemas.microsoft.com/office/drawing/2010/main">
      <mc:Choice Requires="a14">
        <xdr:graphicFrame macro="">
          <xdr:nvGraphicFramePr>
            <xdr:cNvPr id="79" name="PAYMENT MODE">
              <a:extLst>
                <a:ext uri="{FF2B5EF4-FFF2-40B4-BE49-F238E27FC236}">
                  <a16:creationId xmlns:a16="http://schemas.microsoft.com/office/drawing/2014/main" id="{2F96BF68-29EE-BF49-829A-428318CC2DE4}"/>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3360400" y="949555"/>
              <a:ext cx="3826934" cy="6379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139700</xdr:colOff>
      <xdr:row>20</xdr:row>
      <xdr:rowOff>88901</xdr:rowOff>
    </xdr:from>
    <xdr:to>
      <xdr:col>2</xdr:col>
      <xdr:colOff>508000</xdr:colOff>
      <xdr:row>34</xdr:row>
      <xdr:rowOff>63501</xdr:rowOff>
    </xdr:to>
    <mc:AlternateContent xmlns:mc="http://schemas.openxmlformats.org/markup-compatibility/2006" xmlns:a14="http://schemas.microsoft.com/office/drawing/2010/main">
      <mc:Choice Requires="a14">
        <xdr:graphicFrame macro="">
          <xdr:nvGraphicFramePr>
            <xdr:cNvPr id="80" name="MONTH">
              <a:extLst>
                <a:ext uri="{FF2B5EF4-FFF2-40B4-BE49-F238E27FC236}">
                  <a16:creationId xmlns:a16="http://schemas.microsoft.com/office/drawing/2014/main" id="{5ED6CB09-7100-414B-83D2-F02735529BA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65200" y="3898901"/>
              <a:ext cx="1193800" cy="264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203201</xdr:colOff>
      <xdr:row>12</xdr:row>
      <xdr:rowOff>114300</xdr:rowOff>
    </xdr:from>
    <xdr:to>
      <xdr:col>2</xdr:col>
      <xdr:colOff>508001</xdr:colOff>
      <xdr:row>17</xdr:row>
      <xdr:rowOff>165100</xdr:rowOff>
    </xdr:to>
    <mc:AlternateContent xmlns:mc="http://schemas.openxmlformats.org/markup-compatibility/2006" xmlns:a14="http://schemas.microsoft.com/office/drawing/2010/main">
      <mc:Choice Requires="a14">
        <xdr:graphicFrame macro="">
          <xdr:nvGraphicFramePr>
            <xdr:cNvPr id="81" name="YEAR">
              <a:extLst>
                <a:ext uri="{FF2B5EF4-FFF2-40B4-BE49-F238E27FC236}">
                  <a16:creationId xmlns:a16="http://schemas.microsoft.com/office/drawing/2014/main" id="{095B3E93-4D5B-AC44-B7CA-9E2D95F8538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28701" y="2400300"/>
              <a:ext cx="1130300"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275166</xdr:colOff>
      <xdr:row>34</xdr:row>
      <xdr:rowOff>144299</xdr:rowOff>
    </xdr:from>
    <xdr:to>
      <xdr:col>11</xdr:col>
      <xdr:colOff>819874</xdr:colOff>
      <xdr:row>43</xdr:row>
      <xdr:rowOff>88900</xdr:rowOff>
    </xdr:to>
    <xdr:graphicFrame macro="">
      <xdr:nvGraphicFramePr>
        <xdr:cNvPr id="82" name="Chart 81">
          <a:extLst>
            <a:ext uri="{FF2B5EF4-FFF2-40B4-BE49-F238E27FC236}">
              <a16:creationId xmlns:a16="http://schemas.microsoft.com/office/drawing/2014/main" id="{E6018928-300A-5E45-A59C-52EE2F6FD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9</xdr:col>
      <xdr:colOff>673837</xdr:colOff>
      <xdr:row>20</xdr:row>
      <xdr:rowOff>113513</xdr:rowOff>
    </xdr:from>
    <xdr:to>
      <xdr:col>12</xdr:col>
      <xdr:colOff>481724</xdr:colOff>
      <xdr:row>29</xdr:row>
      <xdr:rowOff>88900</xdr:rowOff>
    </xdr:to>
    <xdr:graphicFrame macro="">
      <xdr:nvGraphicFramePr>
        <xdr:cNvPr id="83" name="Chart 82">
          <a:extLst>
            <a:ext uri="{FF2B5EF4-FFF2-40B4-BE49-F238E27FC236}">
              <a16:creationId xmlns:a16="http://schemas.microsoft.com/office/drawing/2014/main" id="{B3C609C2-9B31-214F-B335-1BF934F67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335249</xdr:colOff>
      <xdr:row>34</xdr:row>
      <xdr:rowOff>114299</xdr:rowOff>
    </xdr:from>
    <xdr:to>
      <xdr:col>16</xdr:col>
      <xdr:colOff>240591</xdr:colOff>
      <xdr:row>43</xdr:row>
      <xdr:rowOff>102547</xdr:rowOff>
    </xdr:to>
    <xdr:graphicFrame macro="">
      <xdr:nvGraphicFramePr>
        <xdr:cNvPr id="84" name="Chart 83">
          <a:extLst>
            <a:ext uri="{FF2B5EF4-FFF2-40B4-BE49-F238E27FC236}">
              <a16:creationId xmlns:a16="http://schemas.microsoft.com/office/drawing/2014/main" id="{E4F15EE1-1530-BE42-8FEC-5ADAC2E18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13</xdr:col>
      <xdr:colOff>157764</xdr:colOff>
      <xdr:row>20</xdr:row>
      <xdr:rowOff>38100</xdr:rowOff>
    </xdr:from>
    <xdr:to>
      <xdr:col>16</xdr:col>
      <xdr:colOff>189317</xdr:colOff>
      <xdr:row>30</xdr:row>
      <xdr:rowOff>11832</xdr:rowOff>
    </xdr:to>
    <xdr:graphicFrame macro="">
      <xdr:nvGraphicFramePr>
        <xdr:cNvPr id="85" name="Chart 84">
          <a:extLst>
            <a:ext uri="{FF2B5EF4-FFF2-40B4-BE49-F238E27FC236}">
              <a16:creationId xmlns:a16="http://schemas.microsoft.com/office/drawing/2014/main" id="{6DA6DC71-FE91-BA47-8DAA-84A3E98D67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17</xdr:col>
      <xdr:colOff>546101</xdr:colOff>
      <xdr:row>31</xdr:row>
      <xdr:rowOff>1</xdr:rowOff>
    </xdr:from>
    <xdr:to>
      <xdr:col>21</xdr:col>
      <xdr:colOff>330201</xdr:colOff>
      <xdr:row>43</xdr:row>
      <xdr:rowOff>114301</xdr:rowOff>
    </xdr:to>
    <mc:AlternateContent xmlns:mc="http://schemas.openxmlformats.org/markup-compatibility/2006">
      <mc:Choice xmlns:cx1="http://schemas.microsoft.com/office/drawing/2015/9/8/chartex" Requires="cx1">
        <xdr:graphicFrame macro="">
          <xdr:nvGraphicFramePr>
            <xdr:cNvPr id="86" name="Chart 85">
              <a:extLst>
                <a:ext uri="{FF2B5EF4-FFF2-40B4-BE49-F238E27FC236}">
                  <a16:creationId xmlns:a16="http://schemas.microsoft.com/office/drawing/2014/main" id="{D4C8FFB4-9A32-AB41-BD57-601B7FA5B2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4579601" y="5905501"/>
              <a:ext cx="3086100" cy="2400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739913</xdr:colOff>
      <xdr:row>20</xdr:row>
      <xdr:rowOff>154609</xdr:rowOff>
    </xdr:from>
    <xdr:to>
      <xdr:col>8</xdr:col>
      <xdr:colOff>132520</xdr:colOff>
      <xdr:row>29</xdr:row>
      <xdr:rowOff>33131</xdr:rowOff>
    </xdr:to>
    <xdr:graphicFrame macro="">
      <xdr:nvGraphicFramePr>
        <xdr:cNvPr id="87" name="Chart 86">
          <a:extLst>
            <a:ext uri="{FF2B5EF4-FFF2-40B4-BE49-F238E27FC236}">
              <a16:creationId xmlns:a16="http://schemas.microsoft.com/office/drawing/2014/main" id="{7638C52D-971A-B44B-94F2-2D888F702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266700</xdr:colOff>
          <xdr:row>20</xdr:row>
          <xdr:rowOff>139700</xdr:rowOff>
        </xdr:from>
        <xdr:to>
          <xdr:col>9</xdr:col>
          <xdr:colOff>609600</xdr:colOff>
          <xdr:row>29</xdr:row>
          <xdr:rowOff>139700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phia" refreshedDate="45752.522238773148" createdVersion="8" refreshedVersion="8" minRefreshableVersion="3" recordCount="527" xr:uid="{B5626F7A-4D55-6F41-B9A3-FEE0415F0A52}">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197993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12A200-242F-DF42-9E0C-C673206F0BEA}" name="Daily" cacheId="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4">
  <location ref="A1:B33"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6322A1-8EB8-1947-A8B8-872F33B1CBF9}" name="Sale Type" cacheId="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3">
  <location ref="AO1:AP5"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CDF3E1-D758-C346-9F73-5E42E4D46E5A}" name="Monthly" cacheId="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H1:J14"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numFmtId="165"/>
    <dataField name="Sum of TOTAL BUYING VALUE" fld="11"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0D6080-84DE-6849-B328-91B6E637DEDE}" name="Category" cacheId="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G1:AH7"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88CE70-C18E-164F-8DC6-2C7C0FCAADF0}" name="Payment Mode" cacheId="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3">
  <location ref="AR1:AS4"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5"/>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7BA35B-8E58-614E-9331-5CDDCC88E404}" name="Product" cacheId="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Q1:T46"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2B1292-E525-2646-A6D0-2C613460C730}" name="Total Sales"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D1:F3"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SELLING VALUE" fld="12" baseField="0" baseItem="0" numFmtId="165"/>
    <dataField name="Sum of TOTAL BUYING VALUE" fld="11"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929A334-F100-4D4E-AB6F-286F206CEE27}" sourceName="SALE TYPE">
  <pivotTables>
    <pivotTable tabId="5" name="Daily"/>
    <pivotTable tabId="5" name="Category"/>
    <pivotTable tabId="5" name="Monthly"/>
    <pivotTable tabId="5" name="Payment Mode"/>
    <pivotTable tabId="5" name="Product"/>
    <pivotTable tabId="5" name="Total Sales"/>
  </pivotTables>
  <data>
    <tabular pivotCacheId="119799338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6067873-48E9-EC4E-BF75-BAFEC9E74715}" sourceName="PAYMENT MODE">
  <pivotTables>
    <pivotTable tabId="5" name="Daily"/>
    <pivotTable tabId="5" name="Category"/>
    <pivotTable tabId="5" name="Monthly"/>
    <pivotTable tabId="5" name="Product"/>
    <pivotTable tabId="5" name="Sale Type"/>
    <pivotTable tabId="5" name="Total Sales"/>
  </pivotTables>
  <data>
    <tabular pivotCacheId="119799338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51B8BB7-9AB4-C84C-87AE-5464547AD5C5}" sourceName="MONTH">
  <pivotTables>
    <pivotTable tabId="5" name="Daily"/>
    <pivotTable tabId="5" name="Category"/>
    <pivotTable tabId="5" name="Payment Mode"/>
    <pivotTable tabId="5" name="Product"/>
    <pivotTable tabId="5" name="Sale Type"/>
    <pivotTable tabId="5" name="Total Sales"/>
  </pivotTables>
  <data>
    <tabular pivotCacheId="119799338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B232A53-47B4-D749-B69A-AC87CD3F1661}" sourceName="YEAR">
  <pivotTables>
    <pivotTable tabId="5" name="Daily"/>
    <pivotTable tabId="5" name="Category"/>
    <pivotTable tabId="5" name="Monthly"/>
    <pivotTable tabId="5" name="Payment Mode"/>
    <pivotTable tabId="5" name="Product"/>
    <pivotTable tabId="5" name="Sale Type"/>
    <pivotTable tabId="5" name="Total Sales"/>
  </pivotTables>
  <data>
    <tabular pivotCacheId="11979933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624E00F3-CC6E-664F-9AD8-51BE94AAD993}" cache="Slicer_SALE_TYPE" caption="SALE TYPE" columnCount="3" style="SLICER 3" rowHeight="230716"/>
  <slicer name="PAYMENT MODE" xr10:uid="{6F9D2416-32A2-B040-BD58-1BBF96410F32}" cache="Slicer_PAYMENT_MODE" caption="PAYMENT MODE" columnCount="2" style="SLICER 3" rowHeight="230716"/>
  <slicer name="MONTH" xr10:uid="{F14B75D0-F7E5-6E49-AF4A-BB78931E1F91}" cache="Slicer_MONTH" caption="MONTH" style="SLICER 3" rowHeight="230716"/>
  <slicer name="YEAR" xr10:uid="{02F858CE-C0A4-184F-ADA3-8E09E4EC6D40}" cache="Slicer_YEAR" caption="YEAR" style="SLICER 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A49C3370-5707-3B42-A875-DA8BB1783BDE}" name="PRODUCT" dataDxfId="18">
      <calculatedColumnFormula>VLOOKUP(InputData[[#This Row],[PRODUCT ID]],MasterData[],2,0)</calculatedColumnFormula>
    </tableColumn>
    <tableColumn id="8" xr3:uid="{B7DCF3A5-90BC-6042-B966-21C8C70281BB}" name="CATEGORY" dataDxfId="17">
      <calculatedColumnFormula>VLOOKUP(InputData[[#This Row],[PRODUCT ID]],MasterData[],3,0)</calculatedColumnFormula>
    </tableColumn>
    <tableColumn id="9" xr3:uid="{4FCC5F55-9F1C-9D4F-9D95-19081A8591D0}" name="UOM" dataDxfId="16">
      <calculatedColumnFormula>VLOOKUP(InputData[[#This Row],[PRODUCT ID]],MasterData[],4,0)</calculatedColumnFormula>
    </tableColumn>
    <tableColumn id="10" xr3:uid="{5B495ED3-2F61-AD4F-B99E-E54CB11EFEC3}" name="BUYING PRIZE" dataDxfId="15">
      <calculatedColumnFormula>VLOOKUP(InputData[[#This Row],[PRODUCT ID]],MasterData[],5,0)</calculatedColumnFormula>
    </tableColumn>
    <tableColumn id="11" xr3:uid="{FC8B52FF-B718-8943-8C58-08E247FFFDE6}" name="SELLING PRICE" dataDxfId="14">
      <calculatedColumnFormula>VLOOKUP(InputData[[#This Row],[PRODUCT ID]],MasterData[],6,0)</calculatedColumnFormula>
    </tableColumn>
    <tableColumn id="12" xr3:uid="{DF1117CA-5A5D-6544-81BB-38BC31808BCD}" name="TOTAL BUYING VALUE" dataDxfId="13">
      <calculatedColumnFormula>InputData[[#This Row],[BUYING PRIZE]]*InputData[[#This Row],[QUANTITY]]</calculatedColumnFormula>
    </tableColumn>
    <tableColumn id="13" xr3:uid="{66B6332D-EBC8-A645-A782-AE478C6E5CF9}" name="TOTAL SELLING VALUE" dataDxfId="12">
      <calculatedColumnFormula>InputData[[#This Row],[SELLING PRICE]]*InputData[[#This Row],[QUANTITY]]*(1-InputData[[#This Row],[DISCOUNT %]])</calculatedColumnFormula>
    </tableColumn>
    <tableColumn id="14" xr3:uid="{51759E44-F529-564D-A379-369D822E9922}" name="DAY" dataDxfId="11">
      <calculatedColumnFormula>DAY(InputData[[#This Row],[DATE]])</calculatedColumnFormula>
    </tableColumn>
    <tableColumn id="15" xr3:uid="{B17D87D4-47CC-9D48-AEF0-433DD87060AC}" name="MONTH" dataDxfId="10">
      <calculatedColumnFormula>TEXT(InputData[[#This Row],[DATE]],"mmm")</calculatedColumnFormula>
    </tableColumn>
    <tableColumn id="16" xr3:uid="{FB817442-C2E8-584D-B7D6-838532CE44B7}"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Depth">
  <a:themeElements>
    <a:clrScheme name="Depth">
      <a:dk1>
        <a:sysClr val="windowText" lastClr="000000"/>
      </a:dk1>
      <a:lt1>
        <a:sysClr val="window" lastClr="FFFFFF"/>
      </a:lt1>
      <a:dk2>
        <a:srgbClr val="455F51"/>
      </a:dk2>
      <a:lt2>
        <a:srgbClr val="94D7E4"/>
      </a:lt2>
      <a:accent1>
        <a:srgbClr val="41AEBD"/>
      </a:accent1>
      <a:accent2>
        <a:srgbClr val="97E9D5"/>
      </a:accent2>
      <a:accent3>
        <a:srgbClr val="A2CF49"/>
      </a:accent3>
      <a:accent4>
        <a:srgbClr val="608F3D"/>
      </a:accent4>
      <a:accent5>
        <a:srgbClr val="F4DE3A"/>
      </a:accent5>
      <a:accent6>
        <a:srgbClr val="FCB11C"/>
      </a:accent6>
      <a:hlink>
        <a:srgbClr val="FBCA98"/>
      </a:hlink>
      <a:folHlink>
        <a:srgbClr val="D3B86D"/>
      </a:folHlink>
    </a:clrScheme>
    <a:fontScheme name="Depth">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epth">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Depth" id="{7BEAFC2A-325C-49C4-AC08-2B765DA903F9}" vid="{1735E755-43E6-43AA-ABA2-C989ECC79AF5}"/>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H477" workbookViewId="0">
      <selection activeCell="L21" sqref="L21"/>
    </sheetView>
  </sheetViews>
  <sheetFormatPr baseColWidth="10" defaultColWidth="8.83203125" defaultRowHeight="15" x14ac:dyDescent="0.2"/>
  <cols>
    <col min="1" max="1" width="10.33203125" customWidth="1"/>
    <col min="2" max="2" width="15.83203125" customWidth="1"/>
    <col min="3" max="4" width="14.1640625" customWidth="1"/>
    <col min="5" max="5" width="19.83203125" customWidth="1"/>
    <col min="6" max="6" width="15.6640625" customWidth="1"/>
    <col min="7" max="7" width="13.6640625" customWidth="1"/>
    <col min="8" max="8" width="14.5" customWidth="1"/>
    <col min="9" max="9" width="9.83203125" customWidth="1"/>
    <col min="10" max="10" width="17.1640625" customWidth="1"/>
    <col min="11" max="11" width="17.83203125" customWidth="1"/>
    <col min="12" max="12" width="24.1640625" customWidth="1"/>
    <col min="13" max="13" width="24.5" customWidth="1"/>
    <col min="14" max="14" width="9.5" customWidth="1"/>
    <col min="15" max="15" width="12.1640625" customWidth="1"/>
    <col min="16" max="16" width="10.1640625" customWidth="1"/>
  </cols>
  <sheetData>
    <row r="1" spans="1:16" ht="16" thickBot="1" x14ac:dyDescent="0.2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2">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2">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2">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2">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2">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2">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2">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2">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2">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2">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2">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2">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2">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2">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2">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2">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2">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2">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2">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2">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2">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2">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2">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2">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2">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2">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2">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2">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2">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2">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2">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2">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2">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2">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2">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2">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2">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2">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2">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2">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2">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2">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2">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2">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2">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2">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2">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2">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2">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2">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2">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2">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2">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2">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2">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2">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2">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2">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2">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2">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2">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2">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2">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2">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2">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2">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2">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2">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2">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2">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2">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2">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2">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2">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2">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2">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2">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2">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2">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2">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2">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2">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2">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2">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2">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2">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2">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2">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2">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2">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2">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2">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2">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2">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2">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2">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2">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2">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2">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2">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2">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2">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2">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2">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2">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2">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2">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2">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2">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2">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2">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2">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2">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2">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2">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2">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2">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2">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2">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2">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2">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2">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2">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2">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2">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2">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2">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2">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2">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2">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2">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2">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2">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2">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2">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2">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2">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2">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2">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2">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2">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2">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2">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2">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2">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2">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2">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2">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2">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2">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2">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2">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2">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2">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2">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2">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2">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2">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2">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2">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2">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2">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2">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2">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2">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2">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2">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2">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2">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2">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2">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2">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2">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2">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2">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2">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2">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2">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2">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2">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2">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2">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2">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2">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2">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2">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2">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2">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2">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2">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2">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2">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2">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2">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2">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2">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2">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2">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2">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2">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2">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2">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2">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2">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2">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2">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2">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2">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2">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2">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2">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2">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2">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2">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2">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2">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2">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2">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2">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2">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2">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2">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2">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2">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2">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2">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2">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2">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2">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2">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2">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2">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2">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2">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2">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2">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2">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2">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2">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2">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2">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2">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2">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2">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2">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2">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2">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2">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2">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2">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2">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2">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2">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2">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2">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2">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2">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2">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2">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2">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2">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2">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2">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2">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2">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2">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2">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2">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2">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2">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2">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2">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2">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2">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2">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2">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2">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2">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2">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2">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2">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2">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2">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2">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2">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2">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2">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2">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2">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2">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2">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2">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2">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2">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2">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2">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2">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2">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2">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2">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2">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2">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2">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2">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2">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2">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2">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2">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2">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2">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2">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2">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2">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2">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2">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2">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2">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2">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2">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2">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2">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2">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2">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2">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2">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2">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2">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2">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2">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2">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2">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2">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2">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2">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2">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2">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2">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2">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2">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2">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2">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2">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2">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2">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2">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2">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2">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2">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2">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2">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2">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2">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2">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2">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2">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2">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2">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2">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2">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2">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2">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2">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2">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2">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2">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2">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2">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2">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2">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2">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2">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2">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2">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2">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2">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2">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2">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2">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2">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2">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2">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2">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2">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2">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2">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2">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2">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2">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2">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2">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2">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2">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2">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2">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2">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2">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2">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I11" sqref="I11"/>
    </sheetView>
  </sheetViews>
  <sheetFormatPr baseColWidth="10" defaultColWidth="8.83203125" defaultRowHeight="15" x14ac:dyDescent="0.2"/>
  <cols>
    <col min="1" max="1" width="15.83203125" customWidth="1"/>
    <col min="2" max="2" width="13.6640625" customWidth="1"/>
    <col min="3" max="3" width="14.5" customWidth="1"/>
    <col min="4" max="4" width="9.83203125" customWidth="1"/>
    <col min="5" max="5" width="17.1640625" customWidth="1"/>
    <col min="6" max="6" width="17.83203125" customWidth="1"/>
  </cols>
  <sheetData>
    <row r="1" spans="1:6" ht="16" thickBot="1" x14ac:dyDescent="0.25">
      <c r="A1" s="1" t="s">
        <v>0</v>
      </c>
      <c r="B1" s="1" t="s">
        <v>1</v>
      </c>
      <c r="C1" s="1" t="s">
        <v>2</v>
      </c>
      <c r="D1" s="1" t="s">
        <v>3</v>
      </c>
      <c r="E1" s="1" t="s">
        <v>4</v>
      </c>
      <c r="F1" s="1"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phoneticPr fontId="2" type="noConversion"/>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1B6D-11BC-5D46-9DD5-FDF785315ACF}">
  <dimension ref="A1:AS100"/>
  <sheetViews>
    <sheetView zoomScale="92" workbookViewId="0">
      <selection activeCell="AE15" sqref="AE15"/>
    </sheetView>
  </sheetViews>
  <sheetFormatPr baseColWidth="10" defaultRowHeight="15" x14ac:dyDescent="0.2"/>
  <cols>
    <col min="1" max="1" width="26.83203125" bestFit="1" customWidth="1"/>
    <col min="2" max="2" width="10" bestFit="1" customWidth="1"/>
    <col min="4" max="4" width="5.6640625" bestFit="1" customWidth="1"/>
    <col min="5" max="5" width="26.83203125" bestFit="1" customWidth="1"/>
    <col min="6" max="6" width="26.33203125" bestFit="1" customWidth="1"/>
    <col min="8" max="8" width="10.33203125" bestFit="1" customWidth="1"/>
    <col min="9" max="9" width="26.83203125" bestFit="1" customWidth="1"/>
    <col min="10" max="10" width="26.33203125" bestFit="1" customWidth="1"/>
    <col min="11" max="11" width="10.5" customWidth="1"/>
    <col min="12" max="15" width="11.5" customWidth="1"/>
    <col min="17" max="17" width="13.5" customWidth="1"/>
    <col min="18" max="18" width="8" bestFit="1" customWidth="1"/>
    <col min="19" max="19" width="26.83203125" bestFit="1" customWidth="1"/>
    <col min="20" max="20" width="16.5" bestFit="1" customWidth="1"/>
    <col min="21" max="31" width="14.6640625" customWidth="1"/>
    <col min="33" max="33" width="26.83203125" bestFit="1" customWidth="1"/>
    <col min="34" max="34" width="10" bestFit="1" customWidth="1"/>
    <col min="35" max="39" width="10.1640625" customWidth="1"/>
    <col min="40" max="40" width="23.6640625" customWidth="1"/>
    <col min="41" max="41" width="24" customWidth="1"/>
    <col min="42" max="42" width="11.1640625" customWidth="1"/>
    <col min="44" max="44" width="26.83203125" bestFit="1" customWidth="1"/>
    <col min="45" max="45" width="10.83203125" bestFit="1" customWidth="1"/>
  </cols>
  <sheetData>
    <row r="1" spans="1:45" x14ac:dyDescent="0.2">
      <c r="A1" s="8" t="s">
        <v>119</v>
      </c>
      <c r="E1" s="8" t="s">
        <v>134</v>
      </c>
      <c r="I1" s="8" t="s">
        <v>134</v>
      </c>
      <c r="S1" s="8" t="s">
        <v>134</v>
      </c>
      <c r="W1" t="str">
        <f ca="1">VLOOKUP(1,$V:$Z,2,0)</f>
        <v>Product41</v>
      </c>
      <c r="X1" t="str">
        <f ca="1">VLOOKUP(1,$V:$Z,3,0)</f>
        <v>Ft</v>
      </c>
      <c r="Y1" t="s">
        <v>143</v>
      </c>
      <c r="Z1">
        <f ca="1">VLOOKUP(1,$V:$Z,5,0)</f>
        <v>132</v>
      </c>
      <c r="AA1" s="12">
        <f ca="1">VLOOKUP(1,$V:$Z,4,0)</f>
        <v>22952.16</v>
      </c>
      <c r="AB1">
        <v>10</v>
      </c>
      <c r="AC1">
        <f>COUNT($T:$T)-9</f>
        <v>35</v>
      </c>
      <c r="AD1">
        <f>MIN(AB1,AC1)</f>
        <v>10</v>
      </c>
      <c r="AG1" s="8" t="s">
        <v>119</v>
      </c>
      <c r="AK1" t="str">
        <f ca="1">VLOOKUP(1,$AJ:$AL,2,0)</f>
        <v>Category04</v>
      </c>
      <c r="AL1" s="10">
        <f ca="1">VLOOKUP(1,$AJ:$AL,3,0)</f>
        <v>95269.4</v>
      </c>
      <c r="AO1" s="8" t="s">
        <v>119</v>
      </c>
      <c r="AR1" s="8" t="s">
        <v>119</v>
      </c>
    </row>
    <row r="2" spans="1:45" x14ac:dyDescent="0.2">
      <c r="A2" s="8" t="s">
        <v>116</v>
      </c>
      <c r="B2" t="s">
        <v>133</v>
      </c>
      <c r="E2" t="s">
        <v>119</v>
      </c>
      <c r="F2" t="s">
        <v>120</v>
      </c>
      <c r="H2" s="8" t="s">
        <v>117</v>
      </c>
      <c r="I2" t="s">
        <v>119</v>
      </c>
      <c r="J2" t="s">
        <v>120</v>
      </c>
      <c r="L2" t="s">
        <v>139</v>
      </c>
      <c r="M2" t="s">
        <v>140</v>
      </c>
      <c r="N2" t="s">
        <v>141</v>
      </c>
      <c r="O2" t="s">
        <v>142</v>
      </c>
      <c r="Q2" s="8" t="s">
        <v>1</v>
      </c>
      <c r="R2" s="8" t="s">
        <v>3</v>
      </c>
      <c r="S2" t="s">
        <v>119</v>
      </c>
      <c r="T2" t="s">
        <v>135</v>
      </c>
      <c r="AG2" s="8" t="s">
        <v>2</v>
      </c>
      <c r="AH2" t="s">
        <v>133</v>
      </c>
      <c r="AO2" s="8" t="s">
        <v>102</v>
      </c>
      <c r="AP2" t="s">
        <v>133</v>
      </c>
      <c r="AR2" s="8" t="s">
        <v>103</v>
      </c>
      <c r="AS2" t="s">
        <v>133</v>
      </c>
    </row>
    <row r="3" spans="1:45" x14ac:dyDescent="0.2">
      <c r="A3">
        <v>1</v>
      </c>
      <c r="B3" s="7">
        <v>13167.810000000001</v>
      </c>
      <c r="D3" t="s">
        <v>133</v>
      </c>
      <c r="E3" s="7">
        <v>401411.91999999969</v>
      </c>
      <c r="F3" s="7">
        <v>332504</v>
      </c>
      <c r="H3" t="s">
        <v>121</v>
      </c>
      <c r="I3" s="7">
        <v>41346.959999999992</v>
      </c>
      <c r="J3" s="7">
        <v>34290</v>
      </c>
      <c r="K3" s="7"/>
      <c r="L3" t="s">
        <v>121</v>
      </c>
      <c r="M3" s="7">
        <f>VLOOKUP(L3,$H$3:$J$14,2,0)</f>
        <v>41346.959999999992</v>
      </c>
      <c r="N3" s="7">
        <f>VLOOKUP(L3,$H$3:$J$14,2,0)-VLOOKUP(L3,$H$3:$J$14,3,0)</f>
        <v>7056.9599999999919</v>
      </c>
      <c r="O3" s="9">
        <f>N3/VLOOKUP(L3,$H$3:$J$14,3,0)</f>
        <v>0.20580227471566032</v>
      </c>
      <c r="Q3" t="s">
        <v>7</v>
      </c>
      <c r="R3" t="s">
        <v>9</v>
      </c>
      <c r="S3" s="7">
        <v>9764.7199999999993</v>
      </c>
      <c r="T3">
        <v>94</v>
      </c>
      <c r="V3">
        <f ca="1">RANK(Y3,$Y:$Y)</f>
        <v>19</v>
      </c>
      <c r="W3" t="str" cm="1">
        <f t="array" aca="1" ref="W3:W46" ca="1">OFFSET(Q2,1,0,COUNT($S:$S))</f>
        <v>Product01</v>
      </c>
      <c r="X3" t="str" cm="1">
        <f t="array" aca="1" ref="X3:X46" ca="1">OFFSET(Q2,1,1,COUNT($S:$S))</f>
        <v>Kg</v>
      </c>
      <c r="Y3" s="11" cm="1">
        <f t="array" aca="1" ref="Y3:Y46" ca="1">OFFSET(Q2,1,2,COUNT($S:$S))</f>
        <v>9764.7199999999993</v>
      </c>
      <c r="Z3" cm="1">
        <f t="array" aca="1" ref="Z3:Z46" ca="1">OFFSET(Q2,1,3,COUNT($S:$S))</f>
        <v>94</v>
      </c>
      <c r="AB3" t="str" cm="1">
        <f t="array" aca="1" ref="AB3:AB12" ca="1">OFFSET($Q$2,$AD$1,0,10)</f>
        <v>Product10</v>
      </c>
      <c r="AC3" s="12" cm="1">
        <f t="array" aca="1" ref="AC3:AC12" ca="1">OFFSET($Q$2,$AD$1,2,10)</f>
        <v>16428</v>
      </c>
      <c r="AD3" s="11"/>
      <c r="AG3" t="s">
        <v>8</v>
      </c>
      <c r="AH3" s="7">
        <v>69261.950000000012</v>
      </c>
      <c r="AI3" s="7"/>
      <c r="AJ3">
        <f ca="1">RANK(AL3,_xlfn.ANCHORARRAY($AL$3))</f>
        <v>4</v>
      </c>
      <c r="AK3" s="7" t="str" cm="1">
        <f t="array" aca="1" ref="AK3:AK7" ca="1">OFFSET($AG$2,1,0,COUNT($AH:$AH))</f>
        <v>Category01</v>
      </c>
      <c r="AL3" s="7" cm="1">
        <f t="array" aca="1" ref="AL3:AL7" ca="1">OFFSET($AG$2,1,1,COUNT($AH:$AH))</f>
        <v>69261.950000000012</v>
      </c>
      <c r="AM3" s="7"/>
      <c r="AO3" t="s">
        <v>108</v>
      </c>
      <c r="AP3" s="7">
        <v>208140.15000000005</v>
      </c>
      <c r="AR3" t="s">
        <v>107</v>
      </c>
      <c r="AS3" s="7">
        <v>199516.90000000008</v>
      </c>
    </row>
    <row r="4" spans="1:45" x14ac:dyDescent="0.2">
      <c r="A4">
        <v>2</v>
      </c>
      <c r="B4" s="7">
        <v>13210.220000000001</v>
      </c>
      <c r="H4" t="s">
        <v>122</v>
      </c>
      <c r="I4" s="7">
        <v>30857.300000000003</v>
      </c>
      <c r="J4" s="7">
        <v>25341</v>
      </c>
      <c r="K4" s="7"/>
      <c r="L4" t="s">
        <v>122</v>
      </c>
      <c r="M4" s="7">
        <f t="shared" ref="M4:M14" si="0">VLOOKUP(L4,$H$3:$J$14,2,0)</f>
        <v>30857.300000000003</v>
      </c>
      <c r="N4" s="7">
        <f t="shared" ref="N4:N14" si="1">VLOOKUP(L4,$H$3:$J$14,2,0)-VLOOKUP(L4,$H$3:$J$14,3,0)</f>
        <v>5516.3000000000029</v>
      </c>
      <c r="O4" s="9">
        <f t="shared" ref="O4:O14" si="2">N4/VLOOKUP(L4,$H$3:$J$14,3,0)</f>
        <v>0.21768280651907987</v>
      </c>
      <c r="Q4" t="s">
        <v>11</v>
      </c>
      <c r="R4" t="s">
        <v>9</v>
      </c>
      <c r="S4" s="7">
        <v>13423.199999999999</v>
      </c>
      <c r="T4">
        <v>94</v>
      </c>
      <c r="V4">
        <f ca="1">RANK(Y4,$Y:$Y)</f>
        <v>10</v>
      </c>
      <c r="W4" t="str">
        <f ca="1"/>
        <v>Product02</v>
      </c>
      <c r="X4" t="str">
        <f ca="1"/>
        <v>Kg</v>
      </c>
      <c r="Y4" s="11">
        <f ca="1"/>
        <v>13423.199999999999</v>
      </c>
      <c r="Z4">
        <f ca="1"/>
        <v>94</v>
      </c>
      <c r="AB4" t="str">
        <f ca="1"/>
        <v>Product11</v>
      </c>
      <c r="AC4" s="12">
        <f ca="1"/>
        <v>5856.4</v>
      </c>
      <c r="AD4" s="11"/>
      <c r="AG4" t="s">
        <v>28</v>
      </c>
      <c r="AH4" s="7">
        <v>92963.87</v>
      </c>
      <c r="AI4" s="7"/>
      <c r="AJ4">
        <f ca="1">RANK(AL4,_xlfn.ANCHORARRAY($AL$3))</f>
        <v>2</v>
      </c>
      <c r="AK4" s="7" t="str">
        <f ca="1"/>
        <v>Category02</v>
      </c>
      <c r="AL4" s="7">
        <f ca="1"/>
        <v>92963.87</v>
      </c>
      <c r="AM4" s="7"/>
      <c r="AO4" t="s">
        <v>106</v>
      </c>
      <c r="AP4" s="7">
        <v>133923.87000000002</v>
      </c>
      <c r="AR4" t="s">
        <v>106</v>
      </c>
      <c r="AS4" s="7">
        <v>201895.01999999993</v>
      </c>
    </row>
    <row r="5" spans="1:45" x14ac:dyDescent="0.2">
      <c r="A5">
        <v>3</v>
      </c>
      <c r="B5" s="7">
        <v>20202.099999999995</v>
      </c>
      <c r="E5" t="s">
        <v>136</v>
      </c>
      <c r="F5" s="10">
        <f>GETPIVOTDATA("Sum of TOTAL SELLING VALUE",$D$1)</f>
        <v>401411.91999999969</v>
      </c>
      <c r="H5" t="s">
        <v>123</v>
      </c>
      <c r="I5" s="7">
        <v>28616.65</v>
      </c>
      <c r="J5" s="7">
        <v>23437</v>
      </c>
      <c r="K5" s="7"/>
      <c r="L5" t="s">
        <v>123</v>
      </c>
      <c r="M5" s="7">
        <f t="shared" si="0"/>
        <v>28616.65</v>
      </c>
      <c r="N5" s="7">
        <f t="shared" si="1"/>
        <v>5179.6500000000015</v>
      </c>
      <c r="O5" s="9">
        <f t="shared" si="2"/>
        <v>0.22100311473311438</v>
      </c>
      <c r="Q5" t="s">
        <v>13</v>
      </c>
      <c r="R5" t="s">
        <v>9</v>
      </c>
      <c r="S5" s="7">
        <v>6394.2599999999993</v>
      </c>
      <c r="T5">
        <v>79</v>
      </c>
      <c r="V5">
        <f t="shared" ref="V5:V46" ca="1" si="3">RANK(Y5,$Y:$Y)</f>
        <v>26</v>
      </c>
      <c r="W5" t="str">
        <f ca="1"/>
        <v>Product03</v>
      </c>
      <c r="X5" t="str">
        <f ca="1"/>
        <v>Kg</v>
      </c>
      <c r="Y5" s="11">
        <f ca="1"/>
        <v>6394.2599999999993</v>
      </c>
      <c r="Z5">
        <f ca="1"/>
        <v>79</v>
      </c>
      <c r="AB5" t="str">
        <f ca="1"/>
        <v>Product12</v>
      </c>
      <c r="AC5" s="12">
        <f ca="1"/>
        <v>11582.910000000003</v>
      </c>
      <c r="AD5" s="11"/>
      <c r="AG5" t="s">
        <v>49</v>
      </c>
      <c r="AH5" s="7">
        <v>52299.509999999995</v>
      </c>
      <c r="AI5" s="7"/>
      <c r="AJ5">
        <f ca="1">RANK(AL5,_xlfn.ANCHORARRAY($AL$3))</f>
        <v>5</v>
      </c>
      <c r="AK5" s="7" t="str">
        <f ca="1"/>
        <v>Category03</v>
      </c>
      <c r="AL5" s="7">
        <f ca="1"/>
        <v>52299.509999999995</v>
      </c>
      <c r="AM5" s="7"/>
      <c r="AO5" t="s">
        <v>105</v>
      </c>
      <c r="AP5" s="7">
        <v>59347.900000000009</v>
      </c>
    </row>
    <row r="6" spans="1:45" x14ac:dyDescent="0.2">
      <c r="A6">
        <v>4</v>
      </c>
      <c r="B6" s="7">
        <v>11312.2</v>
      </c>
      <c r="E6" t="s">
        <v>137</v>
      </c>
      <c r="F6" s="10">
        <f>GETPIVOTDATA("Sum of TOTAL SELLING VALUE",$D$1)-GETPIVOTDATA("Sum of TOTAL BUYING VALUE",$D$1)</f>
        <v>68907.919999999693</v>
      </c>
      <c r="H6" t="s">
        <v>124</v>
      </c>
      <c r="I6" s="7">
        <v>26579.11</v>
      </c>
      <c r="J6" s="7">
        <v>21282</v>
      </c>
      <c r="K6" s="7"/>
      <c r="L6" t="s">
        <v>124</v>
      </c>
      <c r="M6" s="7">
        <f t="shared" si="0"/>
        <v>26579.11</v>
      </c>
      <c r="N6" s="7">
        <f t="shared" si="1"/>
        <v>5297.1100000000006</v>
      </c>
      <c r="O6" s="9">
        <f t="shared" si="2"/>
        <v>0.24890094915891367</v>
      </c>
      <c r="Q6" t="s">
        <v>15</v>
      </c>
      <c r="R6" t="s">
        <v>109</v>
      </c>
      <c r="S6" s="7">
        <v>6056.1600000000008</v>
      </c>
      <c r="T6">
        <v>124</v>
      </c>
      <c r="V6">
        <f t="shared" ca="1" si="3"/>
        <v>30</v>
      </c>
      <c r="W6" t="str">
        <f ca="1"/>
        <v>Product04</v>
      </c>
      <c r="X6" t="str">
        <f ca="1"/>
        <v>Lt</v>
      </c>
      <c r="Y6" s="11">
        <f ca="1"/>
        <v>6056.1600000000008</v>
      </c>
      <c r="Z6">
        <f ca="1"/>
        <v>124</v>
      </c>
      <c r="AB6" t="str">
        <f ca="1"/>
        <v>Product13</v>
      </c>
      <c r="AC6" s="12">
        <f ca="1"/>
        <v>8423.52</v>
      </c>
      <c r="AD6" s="11"/>
      <c r="AG6" t="s">
        <v>62</v>
      </c>
      <c r="AH6" s="7">
        <v>95269.4</v>
      </c>
      <c r="AI6" s="7"/>
      <c r="AJ6">
        <f ca="1">RANK(AL6,_xlfn.ANCHORARRAY($AL$3))</f>
        <v>1</v>
      </c>
      <c r="AK6" s="7" t="str">
        <f ca="1"/>
        <v>Category04</v>
      </c>
      <c r="AL6" s="7">
        <f ca="1"/>
        <v>95269.4</v>
      </c>
      <c r="AM6" s="7"/>
    </row>
    <row r="7" spans="1:45" x14ac:dyDescent="0.2">
      <c r="A7">
        <v>5</v>
      </c>
      <c r="B7" s="7">
        <v>11711.449999999999</v>
      </c>
      <c r="E7" t="s">
        <v>138</v>
      </c>
      <c r="F7" s="9">
        <f>F6/GETPIVOTDATA("Sum of TOTAL BUYING VALUE",$D$1)</f>
        <v>0.20723937155643149</v>
      </c>
      <c r="H7" t="s">
        <v>125</v>
      </c>
      <c r="I7" s="7">
        <v>30910.45</v>
      </c>
      <c r="J7" s="7">
        <v>26526</v>
      </c>
      <c r="K7" s="7"/>
      <c r="L7" t="s">
        <v>125</v>
      </c>
      <c r="M7" s="7">
        <f t="shared" si="0"/>
        <v>30910.45</v>
      </c>
      <c r="N7" s="7">
        <f t="shared" si="1"/>
        <v>4384.4500000000007</v>
      </c>
      <c r="O7" s="9">
        <f t="shared" si="2"/>
        <v>0.16528877327904701</v>
      </c>
      <c r="Q7" t="s">
        <v>17</v>
      </c>
      <c r="R7" t="s">
        <v>110</v>
      </c>
      <c r="S7" s="7">
        <v>15716.61</v>
      </c>
      <c r="T7">
        <v>101</v>
      </c>
      <c r="V7">
        <f t="shared" ca="1" si="3"/>
        <v>8</v>
      </c>
      <c r="W7" t="str">
        <f ca="1"/>
        <v>Product05</v>
      </c>
      <c r="X7" t="str">
        <f ca="1"/>
        <v>Ft</v>
      </c>
      <c r="Y7" s="11">
        <f ca="1"/>
        <v>15716.61</v>
      </c>
      <c r="Z7">
        <f ca="1"/>
        <v>101</v>
      </c>
      <c r="AB7" t="str">
        <f ca="1"/>
        <v>Product14</v>
      </c>
      <c r="AC7" s="12">
        <f ca="1"/>
        <v>12764.640000000001</v>
      </c>
      <c r="AD7" s="11"/>
      <c r="AG7" t="s">
        <v>85</v>
      </c>
      <c r="AH7" s="7">
        <v>91617.19</v>
      </c>
      <c r="AI7" s="7"/>
      <c r="AJ7">
        <f ca="1">RANK(AL7,_xlfn.ANCHORARRAY($AL$3))</f>
        <v>3</v>
      </c>
      <c r="AK7" s="7" t="str">
        <f ca="1"/>
        <v>Category05</v>
      </c>
      <c r="AL7" s="7">
        <f ca="1"/>
        <v>91617.19</v>
      </c>
      <c r="AM7" s="7"/>
    </row>
    <row r="8" spans="1:45" x14ac:dyDescent="0.2">
      <c r="A8">
        <v>6</v>
      </c>
      <c r="B8" s="7">
        <v>14365.540000000005</v>
      </c>
      <c r="H8" t="s">
        <v>126</v>
      </c>
      <c r="I8" s="7">
        <v>30533.710000000003</v>
      </c>
      <c r="J8" s="7">
        <v>24879</v>
      </c>
      <c r="K8" s="7"/>
      <c r="L8" t="s">
        <v>126</v>
      </c>
      <c r="M8" s="7">
        <f t="shared" si="0"/>
        <v>30533.710000000003</v>
      </c>
      <c r="N8" s="7">
        <f t="shared" si="1"/>
        <v>5654.7100000000028</v>
      </c>
      <c r="O8" s="9">
        <f t="shared" si="2"/>
        <v>0.22728847622492876</v>
      </c>
      <c r="Q8" t="s">
        <v>19</v>
      </c>
      <c r="R8" t="s">
        <v>9</v>
      </c>
      <c r="S8" s="7">
        <v>4531.5</v>
      </c>
      <c r="T8">
        <v>53</v>
      </c>
      <c r="V8">
        <f t="shared" ca="1" si="3"/>
        <v>35</v>
      </c>
      <c r="W8" t="str">
        <f ca="1"/>
        <v>Product06</v>
      </c>
      <c r="X8" t="str">
        <f ca="1"/>
        <v>Kg</v>
      </c>
      <c r="Y8" s="11">
        <f ca="1"/>
        <v>4531.5</v>
      </c>
      <c r="Z8">
        <f ca="1"/>
        <v>53</v>
      </c>
      <c r="AB8" t="str">
        <f ca="1"/>
        <v>Product15</v>
      </c>
      <c r="AC8" s="12">
        <f ca="1"/>
        <v>1839.2399999999998</v>
      </c>
      <c r="AD8" s="11"/>
      <c r="AH8" s="7"/>
    </row>
    <row r="9" spans="1:45" x14ac:dyDescent="0.2">
      <c r="A9">
        <v>7</v>
      </c>
      <c r="B9" s="7">
        <v>7132.79</v>
      </c>
      <c r="H9" t="s">
        <v>127</v>
      </c>
      <c r="I9" s="7">
        <v>35251.79</v>
      </c>
      <c r="J9" s="7">
        <v>29878</v>
      </c>
      <c r="K9" s="7"/>
      <c r="L9" t="s">
        <v>127</v>
      </c>
      <c r="M9" s="7">
        <f t="shared" si="0"/>
        <v>35251.79</v>
      </c>
      <c r="N9" s="7">
        <f t="shared" si="1"/>
        <v>5373.7900000000009</v>
      </c>
      <c r="O9" s="9">
        <f t="shared" si="2"/>
        <v>0.1798577548698039</v>
      </c>
      <c r="Q9" t="s">
        <v>21</v>
      </c>
      <c r="R9" t="s">
        <v>109</v>
      </c>
      <c r="S9" s="7">
        <v>2291.04</v>
      </c>
      <c r="T9">
        <v>48</v>
      </c>
      <c r="V9">
        <f t="shared" ca="1" si="3"/>
        <v>39</v>
      </c>
      <c r="W9" t="str">
        <f ca="1"/>
        <v>Product07</v>
      </c>
      <c r="X9" t="str">
        <f ca="1"/>
        <v>Lt</v>
      </c>
      <c r="Y9" s="11">
        <f ca="1"/>
        <v>2291.04</v>
      </c>
      <c r="Z9">
        <f ca="1"/>
        <v>48</v>
      </c>
      <c r="AB9" t="str">
        <f ca="1"/>
        <v>Product16</v>
      </c>
      <c r="AC9" s="12">
        <f ca="1"/>
        <v>1996.8</v>
      </c>
      <c r="AD9" s="11"/>
    </row>
    <row r="10" spans="1:45" x14ac:dyDescent="0.2">
      <c r="A10">
        <v>8</v>
      </c>
      <c r="B10" s="7">
        <v>14262.46</v>
      </c>
      <c r="H10" t="s">
        <v>128</v>
      </c>
      <c r="I10" s="7">
        <v>35350.400000000016</v>
      </c>
      <c r="J10" s="7">
        <v>29831</v>
      </c>
      <c r="K10" s="7"/>
      <c r="L10" t="s">
        <v>128</v>
      </c>
      <c r="M10" s="7">
        <f t="shared" si="0"/>
        <v>35350.400000000016</v>
      </c>
      <c r="N10" s="7">
        <f t="shared" si="1"/>
        <v>5519.400000000016</v>
      </c>
      <c r="O10" s="9">
        <f t="shared" si="2"/>
        <v>0.18502229224632147</v>
      </c>
      <c r="Q10" t="s">
        <v>23</v>
      </c>
      <c r="R10" t="s">
        <v>9</v>
      </c>
      <c r="S10" s="7">
        <v>10502.82</v>
      </c>
      <c r="T10">
        <v>111</v>
      </c>
      <c r="V10">
        <f t="shared" ca="1" si="3"/>
        <v>15</v>
      </c>
      <c r="W10" t="str">
        <f ca="1"/>
        <v>Product08</v>
      </c>
      <c r="X10" t="str">
        <f ca="1"/>
        <v>Kg</v>
      </c>
      <c r="Y10" s="11">
        <f ca="1"/>
        <v>10502.82</v>
      </c>
      <c r="Z10">
        <f ca="1"/>
        <v>111</v>
      </c>
      <c r="AB10" t="str">
        <f ca="1"/>
        <v>Product17</v>
      </c>
      <c r="AC10" s="12">
        <f ca="1"/>
        <v>9877.1400000000012</v>
      </c>
      <c r="AD10" s="11"/>
    </row>
    <row r="11" spans="1:45" x14ac:dyDescent="0.2">
      <c r="A11">
        <v>9</v>
      </c>
      <c r="B11" s="7">
        <v>16824.670000000002</v>
      </c>
      <c r="H11" t="s">
        <v>129</v>
      </c>
      <c r="I11" s="7">
        <v>35242.810000000005</v>
      </c>
      <c r="J11" s="7">
        <v>28758</v>
      </c>
      <c r="K11" s="7"/>
      <c r="L11" t="s">
        <v>129</v>
      </c>
      <c r="M11" s="7">
        <f t="shared" si="0"/>
        <v>35242.810000000005</v>
      </c>
      <c r="N11" s="7">
        <f t="shared" si="1"/>
        <v>6484.8100000000049</v>
      </c>
      <c r="O11" s="9">
        <f t="shared" si="2"/>
        <v>0.22549586202100302</v>
      </c>
      <c r="Q11" t="s">
        <v>25</v>
      </c>
      <c r="R11" t="s">
        <v>111</v>
      </c>
      <c r="S11" s="7">
        <v>581.64</v>
      </c>
      <c r="T11">
        <v>74</v>
      </c>
      <c r="V11">
        <f t="shared" ca="1" si="3"/>
        <v>44</v>
      </c>
      <c r="W11" t="str">
        <f ca="1"/>
        <v>Product09</v>
      </c>
      <c r="X11" t="str">
        <f ca="1"/>
        <v>No.</v>
      </c>
      <c r="Y11" s="11">
        <f ca="1"/>
        <v>581.64</v>
      </c>
      <c r="Z11">
        <f ca="1"/>
        <v>74</v>
      </c>
      <c r="AB11" t="str">
        <f ca="1"/>
        <v>Product18</v>
      </c>
      <c r="AC11" s="12">
        <f ca="1"/>
        <v>4035.2200000000003</v>
      </c>
      <c r="AD11" s="11"/>
    </row>
    <row r="12" spans="1:45" x14ac:dyDescent="0.2">
      <c r="A12">
        <v>10</v>
      </c>
      <c r="B12" s="7">
        <v>15229.35</v>
      </c>
      <c r="H12" t="s">
        <v>130</v>
      </c>
      <c r="I12" s="7">
        <v>33500.69000000001</v>
      </c>
      <c r="J12" s="7">
        <v>27842</v>
      </c>
      <c r="K12" s="7"/>
      <c r="L12" t="s">
        <v>130</v>
      </c>
      <c r="M12" s="7">
        <f t="shared" si="0"/>
        <v>33500.69000000001</v>
      </c>
      <c r="N12" s="7">
        <f t="shared" si="1"/>
        <v>5658.6900000000096</v>
      </c>
      <c r="O12" s="9">
        <f t="shared" si="2"/>
        <v>0.20324294231736259</v>
      </c>
      <c r="Q12" t="s">
        <v>27</v>
      </c>
      <c r="R12" t="s">
        <v>110</v>
      </c>
      <c r="S12" s="7">
        <v>16428</v>
      </c>
      <c r="T12">
        <v>100</v>
      </c>
      <c r="V12">
        <f t="shared" ca="1" si="3"/>
        <v>5</v>
      </c>
      <c r="W12" t="str">
        <f ca="1"/>
        <v>Product10</v>
      </c>
      <c r="X12" t="str">
        <f ca="1"/>
        <v>Ft</v>
      </c>
      <c r="Y12" s="11">
        <f ca="1"/>
        <v>16428</v>
      </c>
      <c r="Z12">
        <f ca="1"/>
        <v>100</v>
      </c>
      <c r="AB12" t="str">
        <f ca="1"/>
        <v>Product19</v>
      </c>
      <c r="AC12" s="12">
        <f ca="1"/>
        <v>20160</v>
      </c>
      <c r="AD12" s="11"/>
    </row>
    <row r="13" spans="1:45" x14ac:dyDescent="0.2">
      <c r="A13">
        <v>11</v>
      </c>
      <c r="B13" s="7">
        <v>11915.58</v>
      </c>
      <c r="H13" t="s">
        <v>131</v>
      </c>
      <c r="I13" s="7">
        <v>36124.07</v>
      </c>
      <c r="J13" s="7">
        <v>29306</v>
      </c>
      <c r="K13" s="7"/>
      <c r="L13" t="s">
        <v>131</v>
      </c>
      <c r="M13" s="7">
        <f t="shared" si="0"/>
        <v>36124.07</v>
      </c>
      <c r="N13" s="7">
        <f t="shared" si="1"/>
        <v>6818.07</v>
      </c>
      <c r="O13" s="9">
        <f t="shared" si="2"/>
        <v>0.2326509929707227</v>
      </c>
      <c r="Q13" t="s">
        <v>30</v>
      </c>
      <c r="R13" t="s">
        <v>109</v>
      </c>
      <c r="S13" s="7">
        <v>5856.4</v>
      </c>
      <c r="T13">
        <v>121</v>
      </c>
      <c r="V13">
        <f t="shared" ca="1" si="3"/>
        <v>31</v>
      </c>
      <c r="W13" t="str">
        <f ca="1"/>
        <v>Product11</v>
      </c>
      <c r="X13" t="str">
        <f ca="1"/>
        <v>Lt</v>
      </c>
      <c r="Y13" s="11">
        <f ca="1"/>
        <v>5856.4</v>
      </c>
      <c r="Z13">
        <f ca="1"/>
        <v>121</v>
      </c>
    </row>
    <row r="14" spans="1:45" x14ac:dyDescent="0.2">
      <c r="A14">
        <v>12</v>
      </c>
      <c r="B14" s="7">
        <v>14837.359999999999</v>
      </c>
      <c r="H14" t="s">
        <v>132</v>
      </c>
      <c r="I14" s="7">
        <v>37097.979999999996</v>
      </c>
      <c r="J14" s="7">
        <v>31134</v>
      </c>
      <c r="K14" s="7"/>
      <c r="L14" t="s">
        <v>132</v>
      </c>
      <c r="M14" s="7">
        <f t="shared" si="0"/>
        <v>37097.979999999996</v>
      </c>
      <c r="N14" s="7">
        <f t="shared" si="1"/>
        <v>5963.9799999999959</v>
      </c>
      <c r="O14" s="9">
        <f t="shared" si="2"/>
        <v>0.19155842487312894</v>
      </c>
      <c r="Q14" t="s">
        <v>32</v>
      </c>
      <c r="R14" t="s">
        <v>9</v>
      </c>
      <c r="S14" s="7">
        <v>11582.910000000003</v>
      </c>
      <c r="T14">
        <v>123</v>
      </c>
      <c r="V14">
        <f t="shared" ca="1" si="3"/>
        <v>13</v>
      </c>
      <c r="W14" t="str">
        <f ca="1"/>
        <v>Product12</v>
      </c>
      <c r="X14" t="str">
        <f ca="1"/>
        <v>Kg</v>
      </c>
      <c r="Y14" s="11">
        <f ca="1"/>
        <v>11582.910000000003</v>
      </c>
      <c r="Z14">
        <f ca="1"/>
        <v>123</v>
      </c>
    </row>
    <row r="15" spans="1:45" x14ac:dyDescent="0.2">
      <c r="A15">
        <v>13</v>
      </c>
      <c r="B15" s="7">
        <v>8084.26</v>
      </c>
      <c r="Q15" t="s">
        <v>34</v>
      </c>
      <c r="R15" t="s">
        <v>9</v>
      </c>
      <c r="S15" s="7">
        <v>8423.52</v>
      </c>
      <c r="T15">
        <v>69</v>
      </c>
      <c r="V15">
        <f t="shared" ca="1" si="3"/>
        <v>22</v>
      </c>
      <c r="W15" t="str">
        <f ca="1"/>
        <v>Product13</v>
      </c>
      <c r="X15" t="str">
        <f ca="1"/>
        <v>Kg</v>
      </c>
      <c r="Y15" s="11">
        <f ca="1"/>
        <v>8423.52</v>
      </c>
      <c r="Z15">
        <f ca="1"/>
        <v>69</v>
      </c>
    </row>
    <row r="16" spans="1:45" x14ac:dyDescent="0.2">
      <c r="A16">
        <v>14</v>
      </c>
      <c r="B16" s="7">
        <v>9461.1400000000012</v>
      </c>
      <c r="Q16" t="s">
        <v>36</v>
      </c>
      <c r="R16" t="s">
        <v>9</v>
      </c>
      <c r="S16" s="7">
        <v>12764.640000000001</v>
      </c>
      <c r="T16">
        <v>87</v>
      </c>
      <c r="V16">
        <f t="shared" ca="1" si="3"/>
        <v>12</v>
      </c>
      <c r="W16" t="str">
        <f ca="1"/>
        <v>Product14</v>
      </c>
      <c r="X16" t="str">
        <f ca="1"/>
        <v>Kg</v>
      </c>
      <c r="Y16" s="11">
        <f ca="1"/>
        <v>12764.640000000001</v>
      </c>
      <c r="Z16">
        <f ca="1"/>
        <v>87</v>
      </c>
    </row>
    <row r="17" spans="1:26" x14ac:dyDescent="0.2">
      <c r="A17">
        <v>15</v>
      </c>
      <c r="B17" s="7">
        <v>12189.7</v>
      </c>
      <c r="Q17" t="s">
        <v>38</v>
      </c>
      <c r="R17" t="s">
        <v>111</v>
      </c>
      <c r="S17" s="7">
        <v>1839.2399999999998</v>
      </c>
      <c r="T17">
        <v>117</v>
      </c>
      <c r="V17">
        <f t="shared" ca="1" si="3"/>
        <v>41</v>
      </c>
      <c r="W17" t="str">
        <f ca="1"/>
        <v>Product15</v>
      </c>
      <c r="X17" t="str">
        <f ca="1"/>
        <v>No.</v>
      </c>
      <c r="Y17" s="11">
        <f ca="1"/>
        <v>1839.2399999999998</v>
      </c>
      <c r="Z17">
        <f ca="1"/>
        <v>117</v>
      </c>
    </row>
    <row r="18" spans="1:26" x14ac:dyDescent="0.2">
      <c r="A18">
        <v>16</v>
      </c>
      <c r="B18" s="7">
        <v>12762.63</v>
      </c>
      <c r="Q18" t="s">
        <v>40</v>
      </c>
      <c r="R18" t="s">
        <v>111</v>
      </c>
      <c r="S18" s="7">
        <v>1996.8</v>
      </c>
      <c r="T18">
        <v>120</v>
      </c>
      <c r="V18">
        <f t="shared" ca="1" si="3"/>
        <v>40</v>
      </c>
      <c r="W18" t="str">
        <f ca="1"/>
        <v>Product16</v>
      </c>
      <c r="X18" t="str">
        <f ca="1"/>
        <v>No.</v>
      </c>
      <c r="Y18" s="11">
        <f ca="1"/>
        <v>1996.8</v>
      </c>
      <c r="Z18">
        <f ca="1"/>
        <v>120</v>
      </c>
    </row>
    <row r="19" spans="1:26" x14ac:dyDescent="0.2">
      <c r="A19">
        <v>17</v>
      </c>
      <c r="B19" s="7">
        <v>3659.24</v>
      </c>
      <c r="Q19" t="s">
        <v>42</v>
      </c>
      <c r="R19" t="s">
        <v>110</v>
      </c>
      <c r="S19" s="7">
        <v>9877.1400000000012</v>
      </c>
      <c r="T19">
        <v>63</v>
      </c>
      <c r="V19">
        <f t="shared" ca="1" si="3"/>
        <v>18</v>
      </c>
      <c r="W19" t="str">
        <f ca="1"/>
        <v>Product17</v>
      </c>
      <c r="X19" t="str">
        <f ca="1"/>
        <v>Ft</v>
      </c>
      <c r="Y19" s="11">
        <f ca="1"/>
        <v>9877.1400000000012</v>
      </c>
      <c r="Z19">
        <f ca="1"/>
        <v>63</v>
      </c>
    </row>
    <row r="20" spans="1:26" x14ac:dyDescent="0.2">
      <c r="A20">
        <v>18</v>
      </c>
      <c r="B20" s="7">
        <v>18582.390000000003</v>
      </c>
      <c r="Q20" t="s">
        <v>44</v>
      </c>
      <c r="R20" t="s">
        <v>111</v>
      </c>
      <c r="S20" s="7">
        <v>4035.2200000000003</v>
      </c>
      <c r="T20">
        <v>82</v>
      </c>
      <c r="V20">
        <f t="shared" ca="1" si="3"/>
        <v>36</v>
      </c>
      <c r="W20" t="str">
        <f ca="1"/>
        <v>Product18</v>
      </c>
      <c r="X20" t="str">
        <f ca="1"/>
        <v>No.</v>
      </c>
      <c r="Y20" s="11">
        <f ca="1"/>
        <v>4035.2200000000003</v>
      </c>
      <c r="Z20">
        <f ca="1"/>
        <v>82</v>
      </c>
    </row>
    <row r="21" spans="1:26" x14ac:dyDescent="0.2">
      <c r="A21">
        <v>19</v>
      </c>
      <c r="B21" s="7">
        <v>10204.229999999998</v>
      </c>
      <c r="Q21" t="s">
        <v>46</v>
      </c>
      <c r="R21" t="s">
        <v>110</v>
      </c>
      <c r="S21" s="7">
        <v>20160</v>
      </c>
      <c r="T21">
        <v>96</v>
      </c>
      <c r="V21">
        <f t="shared" ca="1" si="3"/>
        <v>4</v>
      </c>
      <c r="W21" t="str">
        <f ca="1"/>
        <v>Product19</v>
      </c>
      <c r="X21" t="str">
        <f ca="1"/>
        <v>Ft</v>
      </c>
      <c r="Y21" s="11">
        <f ca="1"/>
        <v>20160</v>
      </c>
      <c r="Z21">
        <f ca="1"/>
        <v>96</v>
      </c>
    </row>
    <row r="22" spans="1:26" x14ac:dyDescent="0.2">
      <c r="A22">
        <v>20</v>
      </c>
      <c r="B22" s="7">
        <v>20482.78</v>
      </c>
      <c r="Q22" t="s">
        <v>48</v>
      </c>
      <c r="R22" t="s">
        <v>109</v>
      </c>
      <c r="S22" s="7">
        <v>8006.25</v>
      </c>
      <c r="T22">
        <v>105</v>
      </c>
      <c r="V22">
        <f t="shared" ca="1" si="3"/>
        <v>23</v>
      </c>
      <c r="W22" t="str">
        <f ca="1"/>
        <v>Product20</v>
      </c>
      <c r="X22" t="str">
        <f ca="1"/>
        <v>Lt</v>
      </c>
      <c r="Y22" s="11">
        <f ca="1"/>
        <v>8006.25</v>
      </c>
      <c r="Z22">
        <f ca="1"/>
        <v>105</v>
      </c>
    </row>
    <row r="23" spans="1:26" x14ac:dyDescent="0.2">
      <c r="A23">
        <v>21</v>
      </c>
      <c r="B23" s="7">
        <v>10665.4</v>
      </c>
      <c r="Q23" t="s">
        <v>51</v>
      </c>
      <c r="R23" t="s">
        <v>110</v>
      </c>
      <c r="S23" s="7">
        <v>10727.64</v>
      </c>
      <c r="T23">
        <v>66</v>
      </c>
      <c r="V23">
        <f t="shared" ca="1" si="3"/>
        <v>14</v>
      </c>
      <c r="W23" t="str">
        <f ca="1"/>
        <v>Product21</v>
      </c>
      <c r="X23" t="str">
        <f ca="1"/>
        <v>Ft</v>
      </c>
      <c r="Y23" s="11">
        <f ca="1"/>
        <v>10727.64</v>
      </c>
      <c r="Z23">
        <f ca="1"/>
        <v>66</v>
      </c>
    </row>
    <row r="24" spans="1:26" x14ac:dyDescent="0.2">
      <c r="A24">
        <v>22</v>
      </c>
      <c r="B24" s="7">
        <v>11315.839999999997</v>
      </c>
      <c r="Q24" t="s">
        <v>53</v>
      </c>
      <c r="R24" t="s">
        <v>110</v>
      </c>
      <c r="S24" s="7">
        <v>9909.9</v>
      </c>
      <c r="T24">
        <v>70</v>
      </c>
      <c r="V24">
        <f t="shared" ca="1" si="3"/>
        <v>17</v>
      </c>
      <c r="W24" t="str">
        <f ca="1"/>
        <v>Product22</v>
      </c>
      <c r="X24" t="str">
        <f ca="1"/>
        <v>Ft</v>
      </c>
      <c r="Y24" s="11">
        <f ca="1"/>
        <v>9909.9</v>
      </c>
      <c r="Z24">
        <f ca="1"/>
        <v>70</v>
      </c>
    </row>
    <row r="25" spans="1:26" x14ac:dyDescent="0.2">
      <c r="A25">
        <v>23</v>
      </c>
      <c r="B25" s="7">
        <v>18818.189999999999</v>
      </c>
      <c r="Q25" t="s">
        <v>55</v>
      </c>
      <c r="R25" t="s">
        <v>110</v>
      </c>
      <c r="S25" s="7">
        <v>12853.560000000001</v>
      </c>
      <c r="T25">
        <v>86</v>
      </c>
      <c r="V25">
        <f t="shared" ca="1" si="3"/>
        <v>11</v>
      </c>
      <c r="W25" t="str">
        <f ca="1"/>
        <v>Product23</v>
      </c>
      <c r="X25" t="str">
        <f ca="1"/>
        <v>Ft</v>
      </c>
      <c r="Y25" s="11">
        <f ca="1"/>
        <v>12853.560000000001</v>
      </c>
      <c r="Z25">
        <f ca="1"/>
        <v>86</v>
      </c>
    </row>
    <row r="26" spans="1:26" x14ac:dyDescent="0.2">
      <c r="A26">
        <v>24</v>
      </c>
      <c r="B26" s="7">
        <v>11488.4</v>
      </c>
      <c r="Q26" t="s">
        <v>57</v>
      </c>
      <c r="R26" t="s">
        <v>110</v>
      </c>
      <c r="S26" s="7">
        <v>10202.400000000001</v>
      </c>
      <c r="T26">
        <v>65</v>
      </c>
      <c r="V26">
        <f t="shared" ca="1" si="3"/>
        <v>16</v>
      </c>
      <c r="W26" t="str">
        <f ca="1"/>
        <v>Product24</v>
      </c>
      <c r="X26" t="str">
        <f ca="1"/>
        <v>Ft</v>
      </c>
      <c r="Y26" s="11">
        <f ca="1"/>
        <v>10202.400000000001</v>
      </c>
      <c r="Z26">
        <f ca="1"/>
        <v>65</v>
      </c>
    </row>
    <row r="27" spans="1:26" x14ac:dyDescent="0.2">
      <c r="A27">
        <v>25</v>
      </c>
      <c r="B27" s="7">
        <v>18688.430000000004</v>
      </c>
      <c r="Q27" t="s">
        <v>59</v>
      </c>
      <c r="R27" t="s">
        <v>111</v>
      </c>
      <c r="S27" s="7">
        <v>599.7600000000001</v>
      </c>
      <c r="T27">
        <v>72</v>
      </c>
      <c r="V27">
        <f t="shared" ca="1" si="3"/>
        <v>43</v>
      </c>
      <c r="W27" t="str">
        <f ca="1"/>
        <v>Product25</v>
      </c>
      <c r="X27" t="str">
        <f ca="1"/>
        <v>No.</v>
      </c>
      <c r="Y27" s="11">
        <f ca="1"/>
        <v>599.7600000000001</v>
      </c>
      <c r="Z27">
        <f ca="1"/>
        <v>72</v>
      </c>
    </row>
    <row r="28" spans="1:26" x14ac:dyDescent="0.2">
      <c r="A28">
        <v>26</v>
      </c>
      <c r="B28" s="7">
        <v>13710.079999999998</v>
      </c>
      <c r="Q28" t="s">
        <v>61</v>
      </c>
      <c r="R28" t="s">
        <v>111</v>
      </c>
      <c r="S28" s="7">
        <v>2761.9200000000005</v>
      </c>
      <c r="T28">
        <v>112</v>
      </c>
      <c r="V28">
        <f t="shared" ca="1" si="3"/>
        <v>38</v>
      </c>
      <c r="W28" t="str">
        <f ca="1"/>
        <v>Product26</v>
      </c>
      <c r="X28" t="str">
        <f ca="1"/>
        <v>No.</v>
      </c>
      <c r="Y28" s="11">
        <f ca="1"/>
        <v>2761.9200000000005</v>
      </c>
      <c r="Z28">
        <f ca="1"/>
        <v>112</v>
      </c>
    </row>
    <row r="29" spans="1:26" x14ac:dyDescent="0.2">
      <c r="A29">
        <v>27</v>
      </c>
      <c r="B29" s="7">
        <v>11440.67</v>
      </c>
      <c r="Q29" t="s">
        <v>64</v>
      </c>
      <c r="R29" t="s">
        <v>109</v>
      </c>
      <c r="S29" s="7">
        <v>6226.0800000000008</v>
      </c>
      <c r="T29">
        <v>109</v>
      </c>
      <c r="V29">
        <f t="shared" ca="1" si="3"/>
        <v>28</v>
      </c>
      <c r="W29" t="str">
        <f ca="1"/>
        <v>Product27</v>
      </c>
      <c r="X29" t="str">
        <f ca="1"/>
        <v>Lt</v>
      </c>
      <c r="Y29" s="11">
        <f ca="1"/>
        <v>6226.0800000000008</v>
      </c>
      <c r="Z29">
        <f ca="1"/>
        <v>109</v>
      </c>
    </row>
    <row r="30" spans="1:26" x14ac:dyDescent="0.2">
      <c r="A30">
        <v>28</v>
      </c>
      <c r="B30" s="7">
        <v>13306.16</v>
      </c>
      <c r="Q30" t="s">
        <v>66</v>
      </c>
      <c r="R30" t="s">
        <v>111</v>
      </c>
      <c r="S30" s="7">
        <v>4682.72</v>
      </c>
      <c r="T30">
        <v>112</v>
      </c>
      <c r="V30">
        <f t="shared" ca="1" si="3"/>
        <v>34</v>
      </c>
      <c r="W30" t="str">
        <f ca="1"/>
        <v>Product28</v>
      </c>
      <c r="X30" t="str">
        <f ca="1"/>
        <v>No.</v>
      </c>
      <c r="Y30" s="11">
        <f ca="1"/>
        <v>4682.72</v>
      </c>
      <c r="Z30">
        <f ca="1"/>
        <v>112</v>
      </c>
    </row>
    <row r="31" spans="1:26" x14ac:dyDescent="0.2">
      <c r="A31">
        <v>29</v>
      </c>
      <c r="B31" s="7">
        <v>8794.48</v>
      </c>
      <c r="Q31" t="s">
        <v>68</v>
      </c>
      <c r="R31" t="s">
        <v>109</v>
      </c>
      <c r="S31" s="7">
        <v>5523.44</v>
      </c>
      <c r="T31">
        <v>104</v>
      </c>
      <c r="V31">
        <f t="shared" ca="1" si="3"/>
        <v>32</v>
      </c>
      <c r="W31" t="str">
        <f ca="1"/>
        <v>Product29</v>
      </c>
      <c r="X31" t="str">
        <f ca="1"/>
        <v>Lt</v>
      </c>
      <c r="Y31" s="11">
        <f ca="1"/>
        <v>5523.44</v>
      </c>
      <c r="Z31">
        <f ca="1"/>
        <v>104</v>
      </c>
    </row>
    <row r="32" spans="1:26" x14ac:dyDescent="0.2">
      <c r="A32">
        <v>30</v>
      </c>
      <c r="B32" s="7">
        <v>16666.269999999997</v>
      </c>
      <c r="Q32" t="s">
        <v>70</v>
      </c>
      <c r="R32" t="s">
        <v>110</v>
      </c>
      <c r="S32" s="7">
        <v>22945.919999999998</v>
      </c>
      <c r="T32">
        <v>114</v>
      </c>
      <c r="V32">
        <f t="shared" ca="1" si="3"/>
        <v>2</v>
      </c>
      <c r="W32" t="str">
        <f ca="1"/>
        <v>Product30</v>
      </c>
      <c r="X32" t="str">
        <f ca="1"/>
        <v>Ft</v>
      </c>
      <c r="Y32" s="11">
        <f ca="1"/>
        <v>22945.919999999998</v>
      </c>
      <c r="Z32">
        <f ca="1"/>
        <v>114</v>
      </c>
    </row>
    <row r="33" spans="1:26" x14ac:dyDescent="0.2">
      <c r="A33">
        <v>31</v>
      </c>
      <c r="B33" s="7">
        <v>6920.0999999999995</v>
      </c>
      <c r="Q33" t="s">
        <v>72</v>
      </c>
      <c r="R33" t="s">
        <v>9</v>
      </c>
      <c r="S33" s="7">
        <v>6249.5999999999995</v>
      </c>
      <c r="T33">
        <v>60</v>
      </c>
      <c r="V33">
        <f t="shared" ca="1" si="3"/>
        <v>27</v>
      </c>
      <c r="W33" t="str">
        <f ca="1"/>
        <v>Product31</v>
      </c>
      <c r="X33" t="str">
        <f ca="1"/>
        <v>Kg</v>
      </c>
      <c r="Y33" s="11">
        <f ca="1"/>
        <v>6249.5999999999995</v>
      </c>
      <c r="Z33">
        <f ca="1"/>
        <v>60</v>
      </c>
    </row>
    <row r="34" spans="1:26" x14ac:dyDescent="0.2">
      <c r="Q34" t="s">
        <v>74</v>
      </c>
      <c r="R34" t="s">
        <v>9</v>
      </c>
      <c r="S34" s="7">
        <v>16329.72</v>
      </c>
      <c r="T34">
        <v>139</v>
      </c>
      <c r="V34">
        <f t="shared" ca="1" si="3"/>
        <v>7</v>
      </c>
      <c r="W34" t="str">
        <f ca="1"/>
        <v>Product32</v>
      </c>
      <c r="X34" t="str">
        <f ca="1"/>
        <v>Kg</v>
      </c>
      <c r="Y34" s="11">
        <f ca="1"/>
        <v>16329.72</v>
      </c>
      <c r="Z34">
        <f ca="1"/>
        <v>139</v>
      </c>
    </row>
    <row r="35" spans="1:26" x14ac:dyDescent="0.2">
      <c r="Q35" t="s">
        <v>76</v>
      </c>
      <c r="R35" t="s">
        <v>9</v>
      </c>
      <c r="S35" s="7">
        <v>13645.800000000001</v>
      </c>
      <c r="T35">
        <v>114</v>
      </c>
      <c r="V35">
        <f t="shared" ca="1" si="3"/>
        <v>9</v>
      </c>
      <c r="W35" t="str">
        <f ca="1"/>
        <v>Product33</v>
      </c>
      <c r="X35" t="str">
        <f ca="1"/>
        <v>Kg</v>
      </c>
      <c r="Y35" s="11">
        <f ca="1"/>
        <v>13645.800000000001</v>
      </c>
      <c r="Z35">
        <f ca="1"/>
        <v>114</v>
      </c>
    </row>
    <row r="36" spans="1:26" x14ac:dyDescent="0.2">
      <c r="Q36" t="s">
        <v>78</v>
      </c>
      <c r="R36" t="s">
        <v>109</v>
      </c>
      <c r="S36" s="7">
        <v>8978.2000000000007</v>
      </c>
      <c r="T36">
        <v>154</v>
      </c>
      <c r="V36">
        <f t="shared" ca="1" si="3"/>
        <v>20</v>
      </c>
      <c r="W36" t="str">
        <f ca="1"/>
        <v>Product34</v>
      </c>
      <c r="X36" t="str">
        <f ca="1"/>
        <v>Lt</v>
      </c>
      <c r="Y36" s="11">
        <f ca="1"/>
        <v>8978.2000000000007</v>
      </c>
      <c r="Z36">
        <f ca="1"/>
        <v>154</v>
      </c>
    </row>
    <row r="37" spans="1:26" x14ac:dyDescent="0.2">
      <c r="Q37" t="s">
        <v>80</v>
      </c>
      <c r="R37" t="s">
        <v>111</v>
      </c>
      <c r="S37" s="7">
        <v>703.5</v>
      </c>
      <c r="T37">
        <v>105</v>
      </c>
      <c r="V37">
        <f t="shared" ca="1" si="3"/>
        <v>42</v>
      </c>
      <c r="W37" t="str">
        <f ca="1"/>
        <v>Product35</v>
      </c>
      <c r="X37" t="str">
        <f ca="1"/>
        <v>No.</v>
      </c>
      <c r="Y37" s="11">
        <f ca="1"/>
        <v>703.5</v>
      </c>
      <c r="Z37">
        <f ca="1"/>
        <v>105</v>
      </c>
    </row>
    <row r="38" spans="1:26" x14ac:dyDescent="0.2">
      <c r="Q38" t="s">
        <v>82</v>
      </c>
      <c r="R38" t="s">
        <v>9</v>
      </c>
      <c r="S38" s="7">
        <v>7222.5</v>
      </c>
      <c r="T38">
        <v>75</v>
      </c>
      <c r="V38">
        <f t="shared" ca="1" si="3"/>
        <v>25</v>
      </c>
      <c r="W38" t="str">
        <f ca="1"/>
        <v>Product36</v>
      </c>
      <c r="X38" t="str">
        <f ca="1"/>
        <v>Kg</v>
      </c>
      <c r="Y38" s="11">
        <f ca="1"/>
        <v>7222.5</v>
      </c>
      <c r="Z38">
        <f ca="1"/>
        <v>75</v>
      </c>
    </row>
    <row r="39" spans="1:26" x14ac:dyDescent="0.2">
      <c r="Q39" t="s">
        <v>84</v>
      </c>
      <c r="R39" t="s">
        <v>9</v>
      </c>
      <c r="S39" s="7">
        <v>5145.6000000000004</v>
      </c>
      <c r="T39">
        <v>60</v>
      </c>
      <c r="V39">
        <f t="shared" ca="1" si="3"/>
        <v>33</v>
      </c>
      <c r="W39" t="str">
        <f ca="1"/>
        <v>Product37</v>
      </c>
      <c r="X39" t="str">
        <f ca="1"/>
        <v>Kg</v>
      </c>
      <c r="Y39" s="11">
        <f ca="1"/>
        <v>5145.6000000000004</v>
      </c>
      <c r="Z39">
        <f ca="1"/>
        <v>60</v>
      </c>
    </row>
    <row r="40" spans="1:26" x14ac:dyDescent="0.2">
      <c r="Q40" t="s">
        <v>87</v>
      </c>
      <c r="R40" t="s">
        <v>9</v>
      </c>
      <c r="S40" s="7">
        <v>8871.1200000000008</v>
      </c>
      <c r="T40">
        <v>111</v>
      </c>
      <c r="V40">
        <f t="shared" ca="1" si="3"/>
        <v>21</v>
      </c>
      <c r="W40" t="str">
        <f ca="1"/>
        <v>Product38</v>
      </c>
      <c r="X40" t="str">
        <f ca="1"/>
        <v>Kg</v>
      </c>
      <c r="Y40" s="11">
        <f ca="1"/>
        <v>8871.1200000000008</v>
      </c>
      <c r="Z40">
        <f ca="1"/>
        <v>111</v>
      </c>
    </row>
    <row r="41" spans="1:26" x14ac:dyDescent="0.2">
      <c r="Q41" t="s">
        <v>89</v>
      </c>
      <c r="R41" t="s">
        <v>111</v>
      </c>
      <c r="S41" s="7">
        <v>3957.15</v>
      </c>
      <c r="T41">
        <v>93</v>
      </c>
      <c r="V41">
        <f t="shared" ca="1" si="3"/>
        <v>37</v>
      </c>
      <c r="W41" t="str">
        <f ca="1"/>
        <v>Product39</v>
      </c>
      <c r="X41" t="str">
        <f ca="1"/>
        <v>No.</v>
      </c>
      <c r="Y41" s="11">
        <f ca="1"/>
        <v>3957.15</v>
      </c>
      <c r="Z41">
        <f ca="1"/>
        <v>93</v>
      </c>
    </row>
    <row r="42" spans="1:26" x14ac:dyDescent="0.2">
      <c r="Q42" t="s">
        <v>91</v>
      </c>
      <c r="R42" t="s">
        <v>9</v>
      </c>
      <c r="S42" s="7">
        <v>7718.4000000000005</v>
      </c>
      <c r="T42">
        <v>67</v>
      </c>
      <c r="V42">
        <f t="shared" ca="1" si="3"/>
        <v>24</v>
      </c>
      <c r="W42" t="str">
        <f ca="1"/>
        <v>Product40</v>
      </c>
      <c r="X42" t="str">
        <f ca="1"/>
        <v>Kg</v>
      </c>
      <c r="Y42" s="11">
        <f ca="1"/>
        <v>7718.4000000000005</v>
      </c>
      <c r="Z42">
        <f ca="1"/>
        <v>67</v>
      </c>
    </row>
    <row r="43" spans="1:26" x14ac:dyDescent="0.2">
      <c r="Q43" t="s">
        <v>93</v>
      </c>
      <c r="R43" t="s">
        <v>110</v>
      </c>
      <c r="S43" s="7">
        <v>22952.16</v>
      </c>
      <c r="T43">
        <v>132</v>
      </c>
      <c r="V43">
        <f t="shared" ca="1" si="3"/>
        <v>1</v>
      </c>
      <c r="W43" t="str">
        <f ca="1"/>
        <v>Product41</v>
      </c>
      <c r="X43" t="str">
        <f ca="1"/>
        <v>Ft</v>
      </c>
      <c r="Y43" s="11">
        <f ca="1"/>
        <v>22952.16</v>
      </c>
      <c r="Z43">
        <f ca="1"/>
        <v>132</v>
      </c>
    </row>
    <row r="44" spans="1:26" x14ac:dyDescent="0.2">
      <c r="Q44" t="s">
        <v>95</v>
      </c>
      <c r="R44" t="s">
        <v>110</v>
      </c>
      <c r="S44" s="7">
        <v>20574</v>
      </c>
      <c r="T44">
        <v>127</v>
      </c>
      <c r="V44">
        <f t="shared" ca="1" si="3"/>
        <v>3</v>
      </c>
      <c r="W44" t="str">
        <f ca="1"/>
        <v>Product42</v>
      </c>
      <c r="X44" t="str">
        <f ca="1"/>
        <v>Ft</v>
      </c>
      <c r="Y44" s="11">
        <f ca="1"/>
        <v>20574</v>
      </c>
      <c r="Z44">
        <f ca="1"/>
        <v>127</v>
      </c>
    </row>
    <row r="45" spans="1:26" x14ac:dyDescent="0.2">
      <c r="Q45" t="s">
        <v>97</v>
      </c>
      <c r="R45" t="s">
        <v>9</v>
      </c>
      <c r="S45" s="7">
        <v>6064.8399999999992</v>
      </c>
      <c r="T45">
        <v>73</v>
      </c>
      <c r="V45">
        <f t="shared" ca="1" si="3"/>
        <v>29</v>
      </c>
      <c r="W45" t="str">
        <f ca="1"/>
        <v>Product43</v>
      </c>
      <c r="X45" t="str">
        <f ca="1"/>
        <v>Kg</v>
      </c>
      <c r="Y45" s="11">
        <f ca="1"/>
        <v>6064.8399999999992</v>
      </c>
      <c r="Z45">
        <f ca="1"/>
        <v>73</v>
      </c>
    </row>
    <row r="46" spans="1:26" x14ac:dyDescent="0.2">
      <c r="Q46" t="s">
        <v>99</v>
      </c>
      <c r="R46" t="s">
        <v>9</v>
      </c>
      <c r="S46" s="7">
        <v>16333.92</v>
      </c>
      <c r="T46">
        <v>199</v>
      </c>
      <c r="V46">
        <f t="shared" ca="1" si="3"/>
        <v>6</v>
      </c>
      <c r="W46" t="str">
        <f ca="1"/>
        <v>Product44</v>
      </c>
      <c r="X46" t="str">
        <f ca="1"/>
        <v>Kg</v>
      </c>
      <c r="Y46" s="11">
        <f ca="1"/>
        <v>16333.92</v>
      </c>
      <c r="Z46">
        <f ca="1"/>
        <v>199</v>
      </c>
    </row>
    <row r="57" spans="23:23" x14ac:dyDescent="0.2">
      <c r="W57" s="7"/>
    </row>
    <row r="58" spans="23:23" x14ac:dyDescent="0.2">
      <c r="W58" s="7"/>
    </row>
    <row r="59" spans="23:23" x14ac:dyDescent="0.2">
      <c r="W59" s="7"/>
    </row>
    <row r="60" spans="23:23" x14ac:dyDescent="0.2">
      <c r="W60" s="7"/>
    </row>
    <row r="61" spans="23:23" x14ac:dyDescent="0.2">
      <c r="W61" s="7"/>
    </row>
    <row r="62" spans="23:23" x14ac:dyDescent="0.2">
      <c r="W62" s="7"/>
    </row>
    <row r="63" spans="23:23" x14ac:dyDescent="0.2">
      <c r="W63" s="7"/>
    </row>
    <row r="64" spans="23:23" x14ac:dyDescent="0.2">
      <c r="W64" s="7"/>
    </row>
    <row r="65" spans="23:23" x14ac:dyDescent="0.2">
      <c r="W65" s="7"/>
    </row>
    <row r="66" spans="23:23" x14ac:dyDescent="0.2">
      <c r="W66" s="7"/>
    </row>
    <row r="67" spans="23:23" x14ac:dyDescent="0.2">
      <c r="W67" s="7"/>
    </row>
    <row r="68" spans="23:23" x14ac:dyDescent="0.2">
      <c r="W68" s="7"/>
    </row>
    <row r="69" spans="23:23" x14ac:dyDescent="0.2">
      <c r="W69" s="7"/>
    </row>
    <row r="70" spans="23:23" x14ac:dyDescent="0.2">
      <c r="W70" s="7"/>
    </row>
    <row r="71" spans="23:23" x14ac:dyDescent="0.2">
      <c r="W71" s="7"/>
    </row>
    <row r="72" spans="23:23" x14ac:dyDescent="0.2">
      <c r="W72" s="7"/>
    </row>
    <row r="73" spans="23:23" x14ac:dyDescent="0.2">
      <c r="W73" s="7"/>
    </row>
    <row r="74" spans="23:23" x14ac:dyDescent="0.2">
      <c r="W74" s="7"/>
    </row>
    <row r="75" spans="23:23" x14ac:dyDescent="0.2">
      <c r="W75" s="7"/>
    </row>
    <row r="76" spans="23:23" x14ac:dyDescent="0.2">
      <c r="W76" s="7"/>
    </row>
    <row r="77" spans="23:23" x14ac:dyDescent="0.2">
      <c r="W77" s="7"/>
    </row>
    <row r="78" spans="23:23" x14ac:dyDescent="0.2">
      <c r="W78" s="7"/>
    </row>
    <row r="79" spans="23:23" x14ac:dyDescent="0.2">
      <c r="W79" s="7"/>
    </row>
    <row r="80" spans="23:23" x14ac:dyDescent="0.2">
      <c r="W80" s="7"/>
    </row>
    <row r="81" spans="23:23" x14ac:dyDescent="0.2">
      <c r="W81" s="7"/>
    </row>
    <row r="82" spans="23:23" x14ac:dyDescent="0.2">
      <c r="W82" s="7"/>
    </row>
    <row r="83" spans="23:23" x14ac:dyDescent="0.2">
      <c r="W83" s="7"/>
    </row>
    <row r="84" spans="23:23" x14ac:dyDescent="0.2">
      <c r="W84" s="7"/>
    </row>
    <row r="85" spans="23:23" x14ac:dyDescent="0.2">
      <c r="W85" s="7"/>
    </row>
    <row r="86" spans="23:23" x14ac:dyDescent="0.2">
      <c r="W86" s="7"/>
    </row>
    <row r="87" spans="23:23" x14ac:dyDescent="0.2">
      <c r="W87" s="7"/>
    </row>
    <row r="88" spans="23:23" x14ac:dyDescent="0.2">
      <c r="W88" s="7"/>
    </row>
    <row r="89" spans="23:23" x14ac:dyDescent="0.2">
      <c r="W89" s="7"/>
    </row>
    <row r="90" spans="23:23" x14ac:dyDescent="0.2">
      <c r="W90" s="7"/>
    </row>
    <row r="91" spans="23:23" x14ac:dyDescent="0.2">
      <c r="W91" s="7"/>
    </row>
    <row r="92" spans="23:23" x14ac:dyDescent="0.2">
      <c r="W92" s="7"/>
    </row>
    <row r="93" spans="23:23" x14ac:dyDescent="0.2">
      <c r="W93" s="7"/>
    </row>
    <row r="94" spans="23:23" x14ac:dyDescent="0.2">
      <c r="W94" s="7"/>
    </row>
    <row r="95" spans="23:23" x14ac:dyDescent="0.2">
      <c r="W95" s="7"/>
    </row>
    <row r="96" spans="23:23" x14ac:dyDescent="0.2">
      <c r="W96" s="7"/>
    </row>
    <row r="97" spans="23:23" x14ac:dyDescent="0.2">
      <c r="W97" s="7"/>
    </row>
    <row r="98" spans="23:23" x14ac:dyDescent="0.2">
      <c r="W98" s="7"/>
    </row>
    <row r="99" spans="23:23" x14ac:dyDescent="0.2">
      <c r="W99" s="7"/>
    </row>
    <row r="100" spans="23:23" x14ac:dyDescent="0.2">
      <c r="W10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EAF66-2368-DD47-AF58-68F570A012ED}">
  <dimension ref="A1"/>
  <sheetViews>
    <sheetView tabSelected="1" zoomScaleNormal="100" workbookViewId="0">
      <selection activeCell="H57" sqref="H57"/>
    </sheetView>
  </sheetViews>
  <sheetFormatPr baseColWidth="10" defaultRowHeight="15" x14ac:dyDescent="0.2"/>
  <sheetData/>
  <pageMargins left="0.7" right="0.7" top="0.75" bottom="0.75" header="0.3" footer="0.3"/>
  <pageSetup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2049" r:id="rId3" name="Scroll Bar 1">
              <controlPr defaultSize="0" autoPict="0">
                <anchor moveWithCells="1">
                  <from>
                    <xdr:col>9</xdr:col>
                    <xdr:colOff>266700</xdr:colOff>
                    <xdr:row>20</xdr:row>
                    <xdr:rowOff>139700</xdr:rowOff>
                  </from>
                  <to>
                    <xdr:col>9</xdr:col>
                    <xdr:colOff>609600</xdr:colOff>
                    <xdr:row>29</xdr:row>
                    <xdr:rowOff>139700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Colby Sills</cp:lastModifiedBy>
  <dcterms:created xsi:type="dcterms:W3CDTF">2021-11-03T11:40:02Z</dcterms:created>
  <dcterms:modified xsi:type="dcterms:W3CDTF">2025-04-08T15:17:21Z</dcterms:modified>
</cp:coreProperties>
</file>