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Documentation\"/>
    </mc:Choice>
  </mc:AlternateContent>
  <xr:revisionPtr revIDLastSave="0" documentId="13_ncr:1_{F1894FB8-1D8E-4434-82DF-95C282EAB0A8}" xr6:coauthVersionLast="47" xr6:coauthVersionMax="47" xr10:uidLastSave="{00000000-0000-0000-0000-000000000000}"/>
  <bookViews>
    <workbookView xWindow="-108" yWindow="-108" windowWidth="23256" windowHeight="12456" xr2:uid="{472969AF-E492-4476-AC40-D4572065F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4" i="1" l="1"/>
  <c r="D54" i="1"/>
  <c r="E54" i="1"/>
  <c r="F54" i="1"/>
  <c r="G54" i="1"/>
  <c r="H54" i="1"/>
  <c r="I54" i="1"/>
  <c r="J54" i="1"/>
  <c r="B54" i="1"/>
  <c r="R13" i="1"/>
  <c r="R12" i="1"/>
  <c r="R11" i="1"/>
  <c r="R10" i="1"/>
  <c r="R9" i="1"/>
  <c r="Q13" i="1"/>
  <c r="Q12" i="1"/>
  <c r="Q11" i="1"/>
  <c r="Q10" i="1"/>
  <c r="Q9" i="1"/>
  <c r="P13" i="1"/>
  <c r="P12" i="1"/>
  <c r="P11" i="1"/>
  <c r="P10" i="1"/>
  <c r="P9" i="1"/>
  <c r="O13" i="1"/>
  <c r="O12" i="1"/>
  <c r="O11" i="1"/>
  <c r="O10" i="1"/>
  <c r="O9" i="1"/>
  <c r="N13" i="1"/>
  <c r="N12" i="1"/>
  <c r="N11" i="1"/>
  <c r="N10" i="1"/>
  <c r="N9" i="1"/>
  <c r="B9" i="1"/>
  <c r="B10" i="1"/>
  <c r="B11" i="1"/>
  <c r="B12" i="1"/>
  <c r="M13" i="1"/>
  <c r="M12" i="1"/>
  <c r="M11" i="1"/>
  <c r="M10" i="1"/>
  <c r="M9" i="1"/>
  <c r="K13" i="1"/>
  <c r="K12" i="1"/>
  <c r="K11" i="1"/>
  <c r="K10" i="1"/>
  <c r="K9" i="1"/>
  <c r="J13" i="1"/>
  <c r="J12" i="1"/>
  <c r="J11" i="1"/>
  <c r="J10" i="1"/>
  <c r="J9" i="1"/>
  <c r="I13" i="1"/>
  <c r="I12" i="1"/>
  <c r="I11" i="1"/>
  <c r="I10" i="1"/>
  <c r="I9" i="1"/>
  <c r="H12" i="1"/>
  <c r="H13" i="1"/>
  <c r="H11" i="1"/>
  <c r="H10" i="1"/>
  <c r="H9" i="1"/>
  <c r="G13" i="1"/>
  <c r="G12" i="1"/>
  <c r="G11" i="1"/>
  <c r="G10" i="1"/>
  <c r="G9" i="1"/>
  <c r="F13" i="1"/>
  <c r="F12" i="1"/>
  <c r="F11" i="1"/>
  <c r="F10" i="1"/>
  <c r="E13" i="1"/>
  <c r="E12" i="1"/>
  <c r="E11" i="1"/>
  <c r="E10" i="1"/>
  <c r="E9" i="1"/>
  <c r="F9" i="1"/>
  <c r="D13" i="1"/>
  <c r="D12" i="1"/>
  <c r="D11" i="1"/>
  <c r="D10" i="1"/>
  <c r="D9" i="1"/>
  <c r="C13" i="1"/>
  <c r="C12" i="1"/>
  <c r="C11" i="1"/>
  <c r="C10" i="1"/>
  <c r="C9" i="1"/>
  <c r="B13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<sst xmlns="http://schemas.openxmlformats.org/spreadsheetml/2006/main" count="105" uniqueCount="49">
  <si>
    <t>cals</t>
  </si>
  <si>
    <t>Benchmarks for all meals, 1 week, 20 people with a range of diets</t>
  </si>
  <si>
    <t>3 meal choices, 4 breakfast choices, 1 side, 1 dessert</t>
  </si>
  <si>
    <t>same options for lunch and tea, diff each day of the week</t>
  </si>
  <si>
    <t>cost / pennies</t>
  </si>
  <si>
    <t>emissions / kg CO2e</t>
  </si>
  <si>
    <t>carbs / g</t>
  </si>
  <si>
    <t>fat / g</t>
  </si>
  <si>
    <t>fibre / g</t>
  </si>
  <si>
    <t>protein / g</t>
  </si>
  <si>
    <t>extra protein / g</t>
  </si>
  <si>
    <t>extra fibre / g</t>
  </si>
  <si>
    <t>extra fat / g</t>
  </si>
  <si>
    <t>extra carbs / g</t>
  </si>
  <si>
    <t>extra cals</t>
  </si>
  <si>
    <t>Required nutrients</t>
  </si>
  <si>
    <t>None (1st satisfy)</t>
  </si>
  <si>
    <t>mins</t>
  </si>
  <si>
    <t>objective fn</t>
  </si>
  <si>
    <t>min emissions</t>
  </si>
  <si>
    <t>min cost + emissions</t>
  </si>
  <si>
    <t>min cost + emissions + cals</t>
  </si>
  <si>
    <t>min emissions * 100 + cals</t>
  </si>
  <si>
    <t xml:space="preserve">min emissions + cost + cals*10 + fat*100 </t>
  </si>
  <si>
    <t>cost / £</t>
  </si>
  <si>
    <t>Gecode</t>
  </si>
  <si>
    <t>cost</t>
  </si>
  <si>
    <t>emissions</t>
  </si>
  <si>
    <t>variety lack</t>
  </si>
  <si>
    <t>sum all</t>
  </si>
  <si>
    <t>mulitply all, scaled down</t>
  </si>
  <si>
    <t>objective fn (minimise)</t>
  </si>
  <si>
    <t>None</t>
  </si>
  <si>
    <t>1 minute</t>
  </si>
  <si>
    <t>vareity lack</t>
  </si>
  <si>
    <t>personnel</t>
  </si>
  <si>
    <t>calories (proxy for food waste)</t>
  </si>
  <si>
    <t>varietylack * 100000 + emissions</t>
  </si>
  <si>
    <t>varietylack * emissions</t>
  </si>
  <si>
    <t>varietylack * emissions * cost</t>
  </si>
  <si>
    <t>varietylack * emissions * cost * calories * 0.0000000000001</t>
  </si>
  <si>
    <t>varietylack + emissions + cost + calories</t>
  </si>
  <si>
    <t>varietylack * 1000000 + emissions + cost + calories * 100</t>
  </si>
  <si>
    <t>cals (food waste)</t>
  </si>
  <si>
    <t>4.75 seconds</t>
  </si>
  <si>
    <t>unable to compute</t>
  </si>
  <si>
    <t>30/05/2022</t>
  </si>
  <si>
    <t>total rank</t>
  </si>
  <si>
    <t>sum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</si>
</sst>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Sheet1!$B$41:$J$41</c:f>
              <c:numCache>
                <c:formatCode>General</c:formatCode>
                <c:ptCount val="9"/>
                <c:pt idx="0">
                  <c:v>551676</c:v>
                </c:pt>
                <c:pt idx="1">
                  <c:v>563155</c:v>
                </c:pt>
                <c:pt idx="2">
                  <c:v>548191</c:v>
                </c:pt>
                <c:pt idx="3">
                  <c:v>546214</c:v>
                </c:pt>
                <c:pt idx="4">
                  <c:v>546005</c:v>
                </c:pt>
                <c:pt idx="5">
                  <c:v>546214</c:v>
                </c:pt>
                <c:pt idx="6">
                  <c:v>546214</c:v>
                </c:pt>
                <c:pt idx="7">
                  <c:v>548353</c:v>
                </c:pt>
                <c:pt idx="8">
                  <c:v>546101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2-4F7A-9791-1B2330D18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288591"/>
        <c:axId val="411285679"/>
      </c:barChart>
      <c:catAx>
        <c:axId val="4112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85679"/>
        <c:crosses val="autoZero"/>
        <c:auto val="1"/>
        <c:lblAlgn val="ctr"/>
        <c:lblOffset val="100"/>
        <c:noMultiLvlLbl val="0"/>
      </c:catAx>
      <c:valAx>
        <c:axId val="41128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8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Sheet1!$B$42:$J$42</c:f>
              <c:numCache>
                <c:formatCode>General</c:formatCode>
                <c:ptCount val="9"/>
                <c:pt idx="0">
                  <c:v>14346668</c:v>
                </c:pt>
                <c:pt idx="1">
                  <c:v>14700720</c:v>
                </c:pt>
                <c:pt idx="2">
                  <c:v>13665322</c:v>
                </c:pt>
                <c:pt idx="3">
                  <c:v>14234100</c:v>
                </c:pt>
                <c:pt idx="4">
                  <c:v>14222322</c:v>
                </c:pt>
                <c:pt idx="5">
                  <c:v>14234100</c:v>
                </c:pt>
                <c:pt idx="6">
                  <c:v>14234100</c:v>
                </c:pt>
                <c:pt idx="7">
                  <c:v>13967284</c:v>
                </c:pt>
                <c:pt idx="8">
                  <c:v>13986434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6-4368-A409-CD61C5810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971263"/>
        <c:axId val="411975007"/>
      </c:barChart>
      <c:catAx>
        <c:axId val="41197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5007"/>
        <c:crosses val="autoZero"/>
        <c:auto val="1"/>
        <c:lblAlgn val="ctr"/>
        <c:lblOffset val="100"/>
        <c:noMultiLvlLbl val="0"/>
      </c:catAx>
      <c:valAx>
        <c:axId val="4119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cals (food waste)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Sheet1!$B$43:$J$43</c:f>
              <c:numCache>
                <c:formatCode>General</c:formatCode>
                <c:ptCount val="9"/>
                <c:pt idx="0">
                  <c:v>12668638</c:v>
                </c:pt>
                <c:pt idx="1">
                  <c:v>13184610</c:v>
                </c:pt>
                <c:pt idx="2">
                  <c:v>12651894</c:v>
                </c:pt>
                <c:pt idx="3">
                  <c:v>12456526</c:v>
                </c:pt>
                <c:pt idx="4">
                  <c:v>12512566</c:v>
                </c:pt>
                <c:pt idx="5">
                  <c:v>12456526</c:v>
                </c:pt>
                <c:pt idx="6">
                  <c:v>12456526</c:v>
                </c:pt>
                <c:pt idx="7">
                  <c:v>12565198</c:v>
                </c:pt>
                <c:pt idx="8">
                  <c:v>12636718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B-418F-B8E0-613656CAF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760991"/>
        <c:axId val="283759327"/>
      </c:barChart>
      <c:catAx>
        <c:axId val="28376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9327"/>
        <c:crosses val="autoZero"/>
        <c:auto val="1"/>
        <c:lblAlgn val="ctr"/>
        <c:lblOffset val="100"/>
        <c:noMultiLvlLbl val="0"/>
      </c:catAx>
      <c:valAx>
        <c:axId val="2837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6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variety 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Sheet1!$B$44:$J$44</c:f>
              <c:numCache>
                <c:formatCode>General</c:formatCode>
                <c:ptCount val="9"/>
                <c:pt idx="0">
                  <c:v>98</c:v>
                </c:pt>
                <c:pt idx="1">
                  <c:v>44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6-4FDA-8BDC-BED9C3F8A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644783"/>
        <c:axId val="626652687"/>
      </c:barChart>
      <c:catAx>
        <c:axId val="62664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52687"/>
        <c:crosses val="autoZero"/>
        <c:auto val="1"/>
        <c:lblAlgn val="ctr"/>
        <c:lblOffset val="100"/>
        <c:noMultiLvlLbl val="0"/>
      </c:catAx>
      <c:valAx>
        <c:axId val="6266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4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Sheet1!$B$46:$J$46</c:f>
              <c:numCache>
                <c:formatCode>General</c:formatCode>
                <c:ptCount val="9"/>
                <c:pt idx="0">
                  <c:v>27567080</c:v>
                </c:pt>
                <c:pt idx="1">
                  <c:v>28448529</c:v>
                </c:pt>
                <c:pt idx="2">
                  <c:v>26865505</c:v>
                </c:pt>
                <c:pt idx="3">
                  <c:v>27236938</c:v>
                </c:pt>
                <c:pt idx="4">
                  <c:v>27280991</c:v>
                </c:pt>
                <c:pt idx="5">
                  <c:v>27236938</c:v>
                </c:pt>
                <c:pt idx="6">
                  <c:v>27236938</c:v>
                </c:pt>
                <c:pt idx="7">
                  <c:v>27080933</c:v>
                </c:pt>
                <c:pt idx="8">
                  <c:v>27169351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E-445A-B9FE-B3E72C8A2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327823"/>
        <c:axId val="632331151"/>
      </c:barChart>
      <c:catAx>
        <c:axId val="63232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31151"/>
        <c:crosses val="autoZero"/>
        <c:auto val="1"/>
        <c:lblAlgn val="ctr"/>
        <c:lblOffset val="100"/>
        <c:noMultiLvlLbl val="0"/>
      </c:catAx>
      <c:valAx>
        <c:axId val="63233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2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115248</xdr:colOff>
      <xdr:row>36</xdr:row>
      <xdr:rowOff>59306</xdr:rowOff>
    </xdr:from>
    <xdr:to>
      <xdr:col>25</xdr:col>
      <xdr:colOff>420048</xdr:colOff>
      <xdr:row>51</xdr:row>
      <xdr:rowOff>76890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890F44-E89A-934B-2553-E36000AD4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94129</xdr:colOff>
      <xdr:row>51</xdr:row>
      <xdr:rowOff>85165</xdr:rowOff>
    </xdr:from>
    <xdr:to>
      <xdr:col>25</xdr:col>
      <xdr:colOff>398929</xdr:colOff>
      <xdr:row>66</xdr:row>
      <xdr:rowOff>138953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239E5-838C-524F-F43B-E6E50B9C3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345142</xdr:colOff>
      <xdr:row>51</xdr:row>
      <xdr:rowOff>94129</xdr:rowOff>
    </xdr:from>
    <xdr:to>
      <xdr:col>18</xdr:col>
      <xdr:colOff>40342</xdr:colOff>
      <xdr:row>66</xdr:row>
      <xdr:rowOff>147917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4566C2-61EA-E343-8A7E-75C318B16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452718</xdr:colOff>
      <xdr:row>36</xdr:row>
      <xdr:rowOff>58270</xdr:rowOff>
    </xdr:from>
    <xdr:to>
      <xdr:col>33</xdr:col>
      <xdr:colOff>147918</xdr:colOff>
      <xdr:row>51</xdr:row>
      <xdr:rowOff>112058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E129B2-D867-C1B5-F3EC-E0E75B775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443753</xdr:colOff>
      <xdr:row>51</xdr:row>
      <xdr:rowOff>129988</xdr:rowOff>
    </xdr:from>
    <xdr:to>
      <xdr:col>33</xdr:col>
      <xdr:colOff>138953</xdr:colOff>
      <xdr:row>67</xdr:row>
      <xdr:rowOff>4482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BD29BB-B439-7349-6A78-0CE6A7C88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51DF-F8E9-40E7-8456-464868000FDC}">
  <dimension ref="A1:S55"/>
  <sheetViews>
    <sheetView tabSelected="1" topLeftCell="A45" zoomScale="160" zoomScaleNormal="160" workbookViewId="0">
      <selection activeCell="H56" sqref="H56"/>
    </sheetView>
  </sheetViews>
  <sheetFormatPr defaultRowHeight="14.4" x14ac:dyDescent="0.3"/>
  <cols>
    <col min="1" max="1" width="10.5546875" bestFit="1" customWidth="1"/>
  </cols>
  <sheetData>
    <row r="1" spans="1:19" x14ac:dyDescent="0.3">
      <c r="A1" s="1">
        <v>44704</v>
      </c>
      <c r="B1" t="s">
        <v>1</v>
      </c>
    </row>
    <row r="2" spans="1:19" x14ac:dyDescent="0.3">
      <c r="A2" t="s">
        <v>25</v>
      </c>
      <c r="B2" t="s">
        <v>2</v>
      </c>
    </row>
    <row r="3" spans="1:19" x14ac:dyDescent="0.3">
      <c r="B3" t="s">
        <v>3</v>
      </c>
    </row>
    <row r="5" spans="1:19" x14ac:dyDescent="0.3">
      <c r="A5" t="s">
        <v>18</v>
      </c>
      <c r="B5" t="s">
        <v>16</v>
      </c>
      <c r="C5" s="2" t="s">
        <v>19</v>
      </c>
      <c r="D5" s="2"/>
      <c r="E5" s="2"/>
      <c r="F5" s="2"/>
      <c r="G5" s="3" t="s">
        <v>20</v>
      </c>
      <c r="H5" s="3"/>
      <c r="I5" s="3"/>
      <c r="J5" s="3"/>
      <c r="K5" s="2" t="s">
        <v>21</v>
      </c>
      <c r="L5" s="2"/>
      <c r="M5" s="2"/>
      <c r="N5" s="2"/>
      <c r="O5" s="3" t="s">
        <v>22</v>
      </c>
      <c r="P5" s="3"/>
      <c r="Q5" s="3"/>
      <c r="R5" s="3"/>
    </row>
    <row r="6" spans="1:19" x14ac:dyDescent="0.3">
      <c r="A6" t="s">
        <v>17</v>
      </c>
      <c r="B6">
        <v>0</v>
      </c>
      <c r="C6" s="2">
        <v>1</v>
      </c>
      <c r="D6" s="2">
        <v>2</v>
      </c>
      <c r="E6" s="2">
        <v>5</v>
      </c>
      <c r="F6" s="2">
        <v>10</v>
      </c>
      <c r="G6" s="3">
        <v>1</v>
      </c>
      <c r="H6" s="3">
        <v>2</v>
      </c>
      <c r="I6" s="3">
        <v>5</v>
      </c>
      <c r="J6" s="3">
        <v>10</v>
      </c>
      <c r="K6" s="2">
        <v>1</v>
      </c>
      <c r="L6" s="2">
        <v>2</v>
      </c>
      <c r="M6" s="2">
        <v>5</v>
      </c>
      <c r="N6" s="2">
        <v>10</v>
      </c>
      <c r="O6" s="3">
        <v>1</v>
      </c>
      <c r="P6" s="3">
        <v>2</v>
      </c>
      <c r="Q6" s="3">
        <v>5</v>
      </c>
      <c r="R6" s="3">
        <v>10</v>
      </c>
    </row>
    <row r="7" spans="1:19" x14ac:dyDescent="0.3">
      <c r="A7" t="s">
        <v>4</v>
      </c>
      <c r="B7">
        <v>249220</v>
      </c>
      <c r="C7">
        <v>225440</v>
      </c>
      <c r="D7">
        <v>225110</v>
      </c>
      <c r="E7">
        <v>225110</v>
      </c>
      <c r="F7">
        <v>221120</v>
      </c>
      <c r="G7">
        <v>223300</v>
      </c>
      <c r="H7">
        <v>223300</v>
      </c>
      <c r="I7">
        <v>223300</v>
      </c>
      <c r="J7">
        <v>223300</v>
      </c>
      <c r="K7">
        <v>229480</v>
      </c>
      <c r="L7">
        <v>229480</v>
      </c>
      <c r="M7">
        <v>229680</v>
      </c>
      <c r="N7">
        <v>226760</v>
      </c>
      <c r="O7">
        <v>232530</v>
      </c>
      <c r="P7">
        <v>232530</v>
      </c>
      <c r="Q7">
        <v>235470</v>
      </c>
      <c r="R7">
        <v>235470</v>
      </c>
      <c r="S7" t="s">
        <v>4</v>
      </c>
    </row>
    <row r="8" spans="1:19" x14ac:dyDescent="0.3">
      <c r="A8" t="s">
        <v>5</v>
      </c>
      <c r="B8">
        <v>1870</v>
      </c>
      <c r="C8">
        <v>1742</v>
      </c>
      <c r="D8">
        <v>1740</v>
      </c>
      <c r="E8">
        <v>1740</v>
      </c>
      <c r="F8">
        <v>1735</v>
      </c>
      <c r="G8">
        <v>1787</v>
      </c>
      <c r="H8">
        <v>1787</v>
      </c>
      <c r="I8">
        <v>1787</v>
      </c>
      <c r="J8">
        <v>1787</v>
      </c>
      <c r="K8">
        <v>1803</v>
      </c>
      <c r="L8">
        <v>1803</v>
      </c>
      <c r="M8">
        <v>1786</v>
      </c>
      <c r="N8">
        <v>1794</v>
      </c>
      <c r="O8">
        <v>1765</v>
      </c>
      <c r="P8">
        <v>1765</v>
      </c>
      <c r="Q8">
        <v>1761</v>
      </c>
      <c r="R8">
        <v>1761</v>
      </c>
      <c r="S8" t="s">
        <v>5</v>
      </c>
    </row>
    <row r="9" spans="1:19" x14ac:dyDescent="0.3">
      <c r="A9" t="s">
        <v>14</v>
      </c>
      <c r="B9">
        <f xml:space="preserve"> 816864 - B17</f>
        <v>347864</v>
      </c>
      <c r="C9">
        <f>792144-B17</f>
        <v>323144</v>
      </c>
      <c r="D9">
        <f>785594-B17</f>
        <v>316594</v>
      </c>
      <c r="E9">
        <f>785594-B17</f>
        <v>316594</v>
      </c>
      <c r="F9">
        <f>792614-B17</f>
        <v>323614</v>
      </c>
      <c r="G9">
        <f>791414-B17</f>
        <v>322414</v>
      </c>
      <c r="H9">
        <f>791414-B17</f>
        <v>322414</v>
      </c>
      <c r="I9">
        <f>791414-B17</f>
        <v>322414</v>
      </c>
      <c r="J9">
        <f>791414-B17</f>
        <v>322414</v>
      </c>
      <c r="K9">
        <f xml:space="preserve"> 785784 - B17</f>
        <v>316784</v>
      </c>
      <c r="L9">
        <f xml:space="preserve"> 785784 - B17</f>
        <v>316784</v>
      </c>
      <c r="M9">
        <f>784494-B17</f>
        <v>315494</v>
      </c>
      <c r="N9">
        <f>779814-B17</f>
        <v>310814</v>
      </c>
      <c r="O9">
        <f>794264-B17</f>
        <v>325264</v>
      </c>
      <c r="P9">
        <f>794264-B17</f>
        <v>325264</v>
      </c>
      <c r="Q9">
        <f>791434-B17</f>
        <v>322434</v>
      </c>
      <c r="R9">
        <f>791434-B17</f>
        <v>322434</v>
      </c>
      <c r="S9" t="s">
        <v>14</v>
      </c>
    </row>
    <row r="10" spans="1:19" x14ac:dyDescent="0.3">
      <c r="A10" t="s">
        <v>13</v>
      </c>
      <c r="B10">
        <f xml:space="preserve"> 75375 - B18</f>
        <v>10887.5</v>
      </c>
      <c r="C10">
        <f>76555-B18</f>
        <v>12067.5</v>
      </c>
      <c r="D10">
        <f>74765-B18</f>
        <v>10277.5</v>
      </c>
      <c r="E10">
        <f>74765-B18</f>
        <v>10277.5</v>
      </c>
      <c r="F10">
        <f>76715-B18</f>
        <v>12227.5</v>
      </c>
      <c r="G10">
        <f>74415-B18</f>
        <v>9927.5</v>
      </c>
      <c r="H10">
        <f>74415-B18</f>
        <v>9927.5</v>
      </c>
      <c r="I10">
        <f>74415-B18</f>
        <v>9927.5</v>
      </c>
      <c r="J10">
        <f>74415-B18</f>
        <v>9927.5</v>
      </c>
      <c r="K10">
        <f xml:space="preserve"> 74145 - B18</f>
        <v>9657.5</v>
      </c>
      <c r="L10">
        <f xml:space="preserve"> 74145 - B18</f>
        <v>9657.5</v>
      </c>
      <c r="M10">
        <f>74405-B18</f>
        <v>9917.5</v>
      </c>
      <c r="N10">
        <f>72885-B18</f>
        <v>8397.5</v>
      </c>
      <c r="O10">
        <f>76595-B18</f>
        <v>12107.5</v>
      </c>
      <c r="P10">
        <f>76595-B18</f>
        <v>12107.5</v>
      </c>
      <c r="Q10">
        <f>76305-B18</f>
        <v>11817.5</v>
      </c>
      <c r="R10">
        <f>76305-B18</f>
        <v>11817.5</v>
      </c>
      <c r="S10" t="s">
        <v>13</v>
      </c>
    </row>
    <row r="11" spans="1:19" x14ac:dyDescent="0.3">
      <c r="A11" t="s">
        <v>12</v>
      </c>
      <c r="B11">
        <f xml:space="preserve"> 41051 - B19</f>
        <v>26981</v>
      </c>
      <c r="C11">
        <f>39401-B19</f>
        <v>25331</v>
      </c>
      <c r="D11">
        <f>39701-B19</f>
        <v>25631</v>
      </c>
      <c r="E11">
        <f>39701-B19</f>
        <v>25631</v>
      </c>
      <c r="F11">
        <f>39481-B19</f>
        <v>25411</v>
      </c>
      <c r="G11">
        <f>39751-B19</f>
        <v>25681</v>
      </c>
      <c r="H11">
        <f>39751-B19</f>
        <v>25681</v>
      </c>
      <c r="I11">
        <f>39751-B19</f>
        <v>25681</v>
      </c>
      <c r="J11">
        <f>39751-B19</f>
        <v>25681</v>
      </c>
      <c r="K11">
        <f xml:space="preserve"> 39261 - B19</f>
        <v>25191</v>
      </c>
      <c r="L11">
        <f xml:space="preserve"> 39261 - B19</f>
        <v>25191</v>
      </c>
      <c r="M11">
        <f>39241-B19</f>
        <v>25171</v>
      </c>
      <c r="N11">
        <f>39451-B19</f>
        <v>25381</v>
      </c>
      <c r="O11">
        <f>39391-B19</f>
        <v>25321</v>
      </c>
      <c r="P11">
        <f>39391-B19</f>
        <v>25321</v>
      </c>
      <c r="Q11">
        <f>39451-B19</f>
        <v>25381</v>
      </c>
      <c r="R11">
        <f>39451-B19</f>
        <v>25381</v>
      </c>
      <c r="S11" t="s">
        <v>12</v>
      </c>
    </row>
    <row r="12" spans="1:19" x14ac:dyDescent="0.3">
      <c r="A12" t="s">
        <v>11</v>
      </c>
      <c r="B12">
        <f xml:space="preserve"> 8936 - B20</f>
        <v>3542.5</v>
      </c>
      <c r="C12">
        <f>9076-B20</f>
        <v>3682.5</v>
      </c>
      <c r="D12">
        <f>8596-B20</f>
        <v>3202.5</v>
      </c>
      <c r="E12">
        <f>8596-B20</f>
        <v>3202.5</v>
      </c>
      <c r="F12">
        <f>9086-B20</f>
        <v>3692.5</v>
      </c>
      <c r="G12">
        <f>8306-B20</f>
        <v>2912.5</v>
      </c>
      <c r="H12">
        <f>8306-B20</f>
        <v>2912.5</v>
      </c>
      <c r="I12">
        <f>8306-B20</f>
        <v>2912.5</v>
      </c>
      <c r="J12">
        <f>8306-B20</f>
        <v>2912.5</v>
      </c>
      <c r="K12">
        <f xml:space="preserve"> 8676 - B20</f>
        <v>3282.5</v>
      </c>
      <c r="L12">
        <f xml:space="preserve"> 8676 - B20</f>
        <v>3282.5</v>
      </c>
      <c r="M12">
        <f>8876-B20</f>
        <v>3482.5</v>
      </c>
      <c r="N12">
        <f>8416-B20</f>
        <v>3022.5</v>
      </c>
      <c r="O12">
        <f>8816-B20</f>
        <v>3422.5</v>
      </c>
      <c r="P12">
        <f>8816-B20</f>
        <v>3422.5</v>
      </c>
      <c r="Q12">
        <f>8976-B20</f>
        <v>3582.5</v>
      </c>
      <c r="R12">
        <f>8976-B20</f>
        <v>3582.5</v>
      </c>
      <c r="S12" t="s">
        <v>11</v>
      </c>
    </row>
    <row r="13" spans="1:19" x14ac:dyDescent="0.3">
      <c r="A13" t="s">
        <v>10</v>
      </c>
      <c r="B13">
        <f xml:space="preserve"> 25117 - B21</f>
        <v>14564.5</v>
      </c>
      <c r="C13">
        <f>23167-B21</f>
        <v>12614.5</v>
      </c>
      <c r="D13">
        <f>22837-B21</f>
        <v>12284.5</v>
      </c>
      <c r="E13">
        <f>22837-B21</f>
        <v>12284.5</v>
      </c>
      <c r="F13">
        <f>22967-B21</f>
        <v>12414.5</v>
      </c>
      <c r="G13">
        <f>23627-B21</f>
        <v>13074.5</v>
      </c>
      <c r="H13">
        <f>23627-B21</f>
        <v>13074.5</v>
      </c>
      <c r="I13">
        <f>23627-B21</f>
        <v>13074.5</v>
      </c>
      <c r="J13">
        <f>23627-B21</f>
        <v>13074.5</v>
      </c>
      <c r="K13">
        <f xml:space="preserve"> 23807 - B21</f>
        <v>13254.5</v>
      </c>
      <c r="L13">
        <f xml:space="preserve"> 23807 - B21</f>
        <v>13254.5</v>
      </c>
      <c r="M13">
        <f>23527-B21</f>
        <v>12974.5</v>
      </c>
      <c r="N13">
        <f>23377-B21</f>
        <v>12824.5</v>
      </c>
      <c r="O13">
        <f>23417-B21</f>
        <v>12864.5</v>
      </c>
      <c r="P13">
        <f>23417-B21</f>
        <v>12864.5</v>
      </c>
      <c r="Q13">
        <f>23147-B21</f>
        <v>12594.5</v>
      </c>
      <c r="R13">
        <f>23147-B21</f>
        <v>12594.5</v>
      </c>
      <c r="S13" t="s">
        <v>10</v>
      </c>
    </row>
    <row r="16" spans="1:19" x14ac:dyDescent="0.3">
      <c r="B16" t="s">
        <v>15</v>
      </c>
    </row>
    <row r="17" spans="1:10" x14ac:dyDescent="0.3">
      <c r="A17" t="s">
        <v>0</v>
      </c>
      <c r="B17">
        <v>469000</v>
      </c>
    </row>
    <row r="18" spans="1:10" x14ac:dyDescent="0.3">
      <c r="A18" t="s">
        <v>6</v>
      </c>
      <c r="B18">
        <v>64487.5</v>
      </c>
    </row>
    <row r="19" spans="1:10" x14ac:dyDescent="0.3">
      <c r="A19" t="s">
        <v>7</v>
      </c>
      <c r="B19">
        <v>14070</v>
      </c>
    </row>
    <row r="20" spans="1:10" x14ac:dyDescent="0.3">
      <c r="A20" t="s">
        <v>8</v>
      </c>
      <c r="B20">
        <v>5393.5</v>
      </c>
    </row>
    <row r="21" spans="1:10" x14ac:dyDescent="0.3">
      <c r="A21" t="s">
        <v>9</v>
      </c>
      <c r="B21">
        <v>10552.5</v>
      </c>
    </row>
    <row r="24" spans="1:10" x14ac:dyDescent="0.3">
      <c r="A24" s="1">
        <v>44707</v>
      </c>
    </row>
    <row r="25" spans="1:10" x14ac:dyDescent="0.3">
      <c r="A25" t="s">
        <v>25</v>
      </c>
    </row>
    <row r="26" spans="1:10" x14ac:dyDescent="0.3">
      <c r="A26" t="s">
        <v>18</v>
      </c>
      <c r="B26" t="s">
        <v>16</v>
      </c>
      <c r="C26" t="s">
        <v>19</v>
      </c>
      <c r="G26" s="2" t="s">
        <v>23</v>
      </c>
      <c r="H26" s="2"/>
      <c r="I26" s="2"/>
      <c r="J26" s="2"/>
    </row>
    <row r="27" spans="1:10" x14ac:dyDescent="0.3">
      <c r="A27" t="s">
        <v>17</v>
      </c>
      <c r="B27">
        <v>0</v>
      </c>
      <c r="C27">
        <v>1</v>
      </c>
      <c r="D27">
        <v>2</v>
      </c>
      <c r="E27">
        <v>5</v>
      </c>
      <c r="F27">
        <v>10</v>
      </c>
      <c r="G27" s="2">
        <v>1</v>
      </c>
      <c r="H27" s="2">
        <v>2</v>
      </c>
      <c r="I27" s="2">
        <v>5</v>
      </c>
      <c r="J27" s="2">
        <v>10</v>
      </c>
    </row>
    <row r="28" spans="1:10" x14ac:dyDescent="0.3">
      <c r="A28" t="s">
        <v>24</v>
      </c>
      <c r="B28">
        <v>1279</v>
      </c>
      <c r="C28">
        <v>1250</v>
      </c>
      <c r="D28">
        <v>1250</v>
      </c>
      <c r="E28">
        <v>1250</v>
      </c>
      <c r="F28">
        <v>1250</v>
      </c>
      <c r="G28">
        <v>1279</v>
      </c>
      <c r="H28">
        <v>1279</v>
      </c>
      <c r="I28">
        <v>1279</v>
      </c>
      <c r="J28">
        <v>1279</v>
      </c>
    </row>
    <row r="29" spans="1:10" x14ac:dyDescent="0.3">
      <c r="A29" t="s">
        <v>5</v>
      </c>
      <c r="B29">
        <v>1129</v>
      </c>
      <c r="C29">
        <v>1082</v>
      </c>
      <c r="D29">
        <v>1082</v>
      </c>
      <c r="E29">
        <v>1082</v>
      </c>
      <c r="F29">
        <v>1082</v>
      </c>
      <c r="G29">
        <v>1129</v>
      </c>
      <c r="H29">
        <v>1129</v>
      </c>
      <c r="I29">
        <v>1129</v>
      </c>
      <c r="J29">
        <v>1129</v>
      </c>
    </row>
    <row r="30" spans="1:10" x14ac:dyDescent="0.3">
      <c r="A30" t="s">
        <v>14</v>
      </c>
      <c r="B30">
        <v>16347</v>
      </c>
      <c r="C30">
        <v>14197</v>
      </c>
      <c r="D30">
        <v>14197</v>
      </c>
      <c r="E30">
        <v>14197</v>
      </c>
      <c r="F30">
        <v>14197</v>
      </c>
      <c r="G30">
        <v>16347</v>
      </c>
      <c r="H30">
        <v>16347</v>
      </c>
      <c r="I30">
        <v>16347</v>
      </c>
      <c r="J30">
        <v>16347</v>
      </c>
    </row>
    <row r="31" spans="1:10" x14ac:dyDescent="0.3">
      <c r="A31" t="s">
        <v>13</v>
      </c>
      <c r="B31">
        <v>1096.5</v>
      </c>
      <c r="C31">
        <v>1830.5</v>
      </c>
      <c r="D31">
        <v>1830.5</v>
      </c>
      <c r="E31">
        <v>1830.5</v>
      </c>
      <c r="F31">
        <v>1830.5</v>
      </c>
      <c r="G31">
        <v>1096.5</v>
      </c>
      <c r="H31">
        <v>1096.5</v>
      </c>
      <c r="I31">
        <v>1096.5</v>
      </c>
      <c r="J31">
        <v>1096.5</v>
      </c>
    </row>
    <row r="32" spans="1:10" x14ac:dyDescent="0.3">
      <c r="A32" t="s">
        <v>12</v>
      </c>
      <c r="B32">
        <v>6952</v>
      </c>
      <c r="C32">
        <v>6298</v>
      </c>
      <c r="D32">
        <v>6298</v>
      </c>
      <c r="E32">
        <v>6298</v>
      </c>
      <c r="F32">
        <v>6298</v>
      </c>
      <c r="G32">
        <v>6952</v>
      </c>
      <c r="H32">
        <v>6952</v>
      </c>
      <c r="I32">
        <v>6952</v>
      </c>
      <c r="J32">
        <v>6952</v>
      </c>
    </row>
    <row r="33" spans="1:12" x14ac:dyDescent="0.3">
      <c r="A33" t="s">
        <v>11</v>
      </c>
      <c r="B33">
        <v>2634.5</v>
      </c>
      <c r="C33">
        <v>3197.5</v>
      </c>
      <c r="D33">
        <v>3197.5</v>
      </c>
      <c r="E33">
        <v>3197.5</v>
      </c>
      <c r="F33">
        <v>3197.5</v>
      </c>
      <c r="G33">
        <v>2634.5</v>
      </c>
      <c r="H33">
        <v>2634.5</v>
      </c>
      <c r="I33">
        <v>2634.5</v>
      </c>
      <c r="J33">
        <v>2634.5</v>
      </c>
    </row>
    <row r="34" spans="1:12" x14ac:dyDescent="0.3">
      <c r="A34" t="s">
        <v>10</v>
      </c>
      <c r="B34">
        <v>5482.5</v>
      </c>
      <c r="C34">
        <v>5638.5</v>
      </c>
      <c r="D34">
        <v>5638.5</v>
      </c>
      <c r="E34">
        <v>5638.5</v>
      </c>
      <c r="F34">
        <v>5638.5</v>
      </c>
      <c r="G34">
        <v>5482.5</v>
      </c>
      <c r="H34">
        <v>5482.5</v>
      </c>
      <c r="I34">
        <v>5482.5</v>
      </c>
      <c r="J34">
        <v>5482.5</v>
      </c>
    </row>
    <row r="38" spans="1:12" x14ac:dyDescent="0.3">
      <c r="A38" s="5" t="s">
        <v>46</v>
      </c>
    </row>
    <row r="39" spans="1:12" x14ac:dyDescent="0.3">
      <c r="A39" t="s">
        <v>25</v>
      </c>
      <c r="B39" t="s">
        <v>33</v>
      </c>
      <c r="C39" t="s">
        <v>35</v>
      </c>
    </row>
    <row r="40" spans="1:12" x14ac:dyDescent="0.3">
      <c r="A40" t="s">
        <v>31</v>
      </c>
      <c r="B40" t="s">
        <v>32</v>
      </c>
      <c r="C40" t="s">
        <v>34</v>
      </c>
      <c r="D40" t="s">
        <v>26</v>
      </c>
      <c r="E40" t="s">
        <v>27</v>
      </c>
      <c r="F40" t="s">
        <v>36</v>
      </c>
      <c r="G40" t="s">
        <v>37</v>
      </c>
      <c r="H40" t="s">
        <v>38</v>
      </c>
      <c r="I40" t="s">
        <v>41</v>
      </c>
      <c r="J40" t="s">
        <v>42</v>
      </c>
      <c r="K40" t="s">
        <v>39</v>
      </c>
      <c r="L40" t="s">
        <v>40</v>
      </c>
    </row>
    <row r="41" spans="1:12" x14ac:dyDescent="0.3">
      <c r="A41" t="s">
        <v>26</v>
      </c>
      <c r="B41">
        <v>551676</v>
      </c>
      <c r="C41" s="4">
        <v>563155</v>
      </c>
      <c r="D41">
        <v>548191</v>
      </c>
      <c r="E41">
        <v>546214</v>
      </c>
      <c r="F41" s="2">
        <v>546005</v>
      </c>
      <c r="G41">
        <v>546214</v>
      </c>
      <c r="H41">
        <v>546214</v>
      </c>
      <c r="I41">
        <v>548353</v>
      </c>
      <c r="J41" s="6">
        <v>546101</v>
      </c>
      <c r="K41" t="s">
        <v>45</v>
      </c>
      <c r="L41" t="s">
        <v>45</v>
      </c>
    </row>
    <row r="42" spans="1:12" x14ac:dyDescent="0.3">
      <c r="A42" t="s">
        <v>27</v>
      </c>
      <c r="B42">
        <v>14346668</v>
      </c>
      <c r="C42" s="4">
        <v>14700720</v>
      </c>
      <c r="D42" s="2">
        <v>13665322</v>
      </c>
      <c r="E42">
        <v>14234100</v>
      </c>
      <c r="F42">
        <v>14222322</v>
      </c>
      <c r="G42">
        <v>14234100</v>
      </c>
      <c r="H42">
        <v>14234100</v>
      </c>
      <c r="I42">
        <v>13967284</v>
      </c>
      <c r="J42">
        <v>13986434</v>
      </c>
      <c r="K42" t="s">
        <v>45</v>
      </c>
      <c r="L42" t="s">
        <v>45</v>
      </c>
    </row>
    <row r="43" spans="1:12" x14ac:dyDescent="0.3">
      <c r="A43" t="s">
        <v>43</v>
      </c>
      <c r="B43">
        <v>12668638</v>
      </c>
      <c r="C43" s="4">
        <v>13184610</v>
      </c>
      <c r="D43">
        <v>12651894</v>
      </c>
      <c r="E43" s="2">
        <v>12456526</v>
      </c>
      <c r="F43">
        <v>12512566</v>
      </c>
      <c r="G43" s="2">
        <v>12456526</v>
      </c>
      <c r="H43" s="2">
        <v>12456526</v>
      </c>
      <c r="I43">
        <v>12565198</v>
      </c>
      <c r="J43">
        <v>12636718</v>
      </c>
      <c r="K43" t="s">
        <v>45</v>
      </c>
      <c r="L43" t="s">
        <v>45</v>
      </c>
    </row>
    <row r="44" spans="1:12" x14ac:dyDescent="0.3">
      <c r="A44" t="s">
        <v>28</v>
      </c>
      <c r="B44">
        <v>98</v>
      </c>
      <c r="C44" s="2">
        <v>44</v>
      </c>
      <c r="D44">
        <v>98</v>
      </c>
      <c r="E44">
        <v>98</v>
      </c>
      <c r="F44">
        <v>98</v>
      </c>
      <c r="G44">
        <v>98</v>
      </c>
      <c r="H44">
        <v>98</v>
      </c>
      <c r="I44">
        <v>98</v>
      </c>
      <c r="J44">
        <v>98</v>
      </c>
      <c r="K44" t="s">
        <v>45</v>
      </c>
      <c r="L44" t="s">
        <v>45</v>
      </c>
    </row>
    <row r="45" spans="1:12" x14ac:dyDescent="0.3">
      <c r="A45" t="s">
        <v>30</v>
      </c>
      <c r="B45" t="s">
        <v>45</v>
      </c>
      <c r="C45" t="s">
        <v>45</v>
      </c>
      <c r="D45" t="s">
        <v>45</v>
      </c>
      <c r="E45" t="s">
        <v>45</v>
      </c>
      <c r="F45" t="s">
        <v>45</v>
      </c>
      <c r="G45" t="s">
        <v>45</v>
      </c>
      <c r="H45" t="s">
        <v>45</v>
      </c>
      <c r="I45" t="s">
        <v>45</v>
      </c>
      <c r="J45" t="s">
        <v>45</v>
      </c>
      <c r="K45" t="s">
        <v>45</v>
      </c>
      <c r="L45" t="s">
        <v>45</v>
      </c>
    </row>
    <row r="46" spans="1:12" x14ac:dyDescent="0.3">
      <c r="A46" t="s">
        <v>29</v>
      </c>
      <c r="B46">
        <v>27567080</v>
      </c>
      <c r="C46" s="4">
        <v>28448529</v>
      </c>
      <c r="D46" s="2">
        <v>26865505</v>
      </c>
      <c r="E46">
        <v>27236938</v>
      </c>
      <c r="F46">
        <v>27280991</v>
      </c>
      <c r="G46">
        <v>27236938</v>
      </c>
      <c r="H46">
        <v>27236938</v>
      </c>
      <c r="I46">
        <v>27080933</v>
      </c>
      <c r="J46">
        <v>27169351</v>
      </c>
      <c r="K46" t="s">
        <v>45</v>
      </c>
      <c r="L46" t="s">
        <v>45</v>
      </c>
    </row>
    <row r="47" spans="1:12" x14ac:dyDescent="0.3">
      <c r="B47" t="s">
        <v>44</v>
      </c>
    </row>
    <row r="48" spans="1:12" x14ac:dyDescent="0.3">
      <c r="A48" t="s">
        <v>31</v>
      </c>
      <c r="B48" t="s">
        <v>32</v>
      </c>
      <c r="C48" t="s">
        <v>34</v>
      </c>
      <c r="D48" t="s">
        <v>26</v>
      </c>
      <c r="E48" t="s">
        <v>27</v>
      </c>
      <c r="F48" t="s">
        <v>36</v>
      </c>
      <c r="G48" t="s">
        <v>37</v>
      </c>
      <c r="H48" t="s">
        <v>38</v>
      </c>
      <c r="I48" t="s">
        <v>41</v>
      </c>
      <c r="J48" t="s">
        <v>42</v>
      </c>
    </row>
    <row r="49" spans="1:10" x14ac:dyDescent="0.3">
      <c r="A49" t="s">
        <v>26</v>
      </c>
      <c r="B49">
        <v>6</v>
      </c>
      <c r="C49">
        <v>7</v>
      </c>
      <c r="D49">
        <v>4</v>
      </c>
      <c r="E49">
        <v>3</v>
      </c>
      <c r="F49">
        <v>1</v>
      </c>
      <c r="G49">
        <v>3</v>
      </c>
      <c r="H49">
        <v>3</v>
      </c>
      <c r="I49">
        <v>5</v>
      </c>
      <c r="J49">
        <v>2</v>
      </c>
    </row>
    <row r="50" spans="1:10" x14ac:dyDescent="0.3">
      <c r="A50" t="s">
        <v>27</v>
      </c>
      <c r="B50">
        <v>6</v>
      </c>
      <c r="C50">
        <v>7</v>
      </c>
      <c r="D50">
        <v>1</v>
      </c>
      <c r="E50">
        <v>5</v>
      </c>
      <c r="F50">
        <v>4</v>
      </c>
      <c r="G50">
        <v>5</v>
      </c>
      <c r="H50">
        <v>5</v>
      </c>
      <c r="I50">
        <v>2</v>
      </c>
      <c r="J50">
        <v>3</v>
      </c>
    </row>
    <row r="51" spans="1:10" x14ac:dyDescent="0.3">
      <c r="A51" t="s">
        <v>43</v>
      </c>
      <c r="B51">
        <v>6</v>
      </c>
      <c r="C51">
        <v>7</v>
      </c>
      <c r="D51">
        <v>5</v>
      </c>
      <c r="E51">
        <v>1</v>
      </c>
      <c r="F51">
        <v>2</v>
      </c>
      <c r="G51">
        <v>1</v>
      </c>
      <c r="H51">
        <v>1</v>
      </c>
      <c r="I51">
        <v>3</v>
      </c>
      <c r="J51">
        <v>4</v>
      </c>
    </row>
    <row r="52" spans="1:10" x14ac:dyDescent="0.3">
      <c r="A52" t="s">
        <v>28</v>
      </c>
      <c r="B52">
        <v>2</v>
      </c>
      <c r="C52">
        <v>1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</row>
    <row r="53" spans="1:10" x14ac:dyDescent="0.3">
      <c r="A53" t="s">
        <v>29</v>
      </c>
      <c r="B53">
        <v>6</v>
      </c>
      <c r="C53">
        <v>7</v>
      </c>
      <c r="D53">
        <v>1</v>
      </c>
      <c r="E53">
        <v>4</v>
      </c>
      <c r="F53">
        <v>5</v>
      </c>
      <c r="G53">
        <v>4</v>
      </c>
      <c r="H53">
        <v>4</v>
      </c>
      <c r="I53">
        <v>2</v>
      </c>
      <c r="J53">
        <v>3</v>
      </c>
    </row>
    <row r="54" spans="1:10" x14ac:dyDescent="0.3">
      <c r="A54" t="s">
        <v>48</v>
      </c>
      <c r="B54">
        <f>SUM(B49:B53)</f>
        <v>26</v>
      </c>
      <c r="C54">
        <f t="shared" ref="C54:J54" si="0">SUM(C49:C53)</f>
        <v>29</v>
      </c>
      <c r="D54">
        <f t="shared" si="0"/>
        <v>13</v>
      </c>
      <c r="E54">
        <f t="shared" si="0"/>
        <v>15</v>
      </c>
      <c r="F54">
        <f t="shared" si="0"/>
        <v>14</v>
      </c>
      <c r="G54">
        <f t="shared" si="0"/>
        <v>15</v>
      </c>
      <c r="H54">
        <f t="shared" si="0"/>
        <v>15</v>
      </c>
      <c r="I54">
        <f t="shared" si="0"/>
        <v>14</v>
      </c>
      <c r="J54">
        <f t="shared" si="0"/>
        <v>14</v>
      </c>
    </row>
    <row r="55" spans="1:10" x14ac:dyDescent="0.3">
      <c r="A55" t="s">
        <v>47</v>
      </c>
      <c r="B55">
        <v>4</v>
      </c>
      <c r="C55">
        <v>5</v>
      </c>
      <c r="D55">
        <v>1</v>
      </c>
      <c r="E55">
        <v>3</v>
      </c>
      <c r="F55">
        <v>2</v>
      </c>
      <c r="G55">
        <v>3</v>
      </c>
      <c r="H55">
        <v>3</v>
      </c>
      <c r="I55">
        <v>2</v>
      </c>
      <c r="J55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2022-05-23T17:02:49Z</dcterms:created>
  <dcterms:modified xsi:type="dcterms:W3CDTF">2022-05-30T13:07:27Z</dcterms:modified>
</cp:coreProperties>
</file>