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Antarctic-Food-Optimisation\Documentation\"/>
    </mc:Choice>
  </mc:AlternateContent>
  <xr:revisionPtr revIDLastSave="0" documentId="13_ncr:1_{7C6F4E8E-D9C1-41F3-8FD9-A04FB469727B}" xr6:coauthVersionLast="47" xr6:coauthVersionMax="47" xr10:uidLastSave="{00000000-0000-0000-0000-000000000000}"/>
  <bookViews>
    <workbookView xWindow="-108" yWindow="-108" windowWidth="23256" windowHeight="12456" xr2:uid="{472969AF-E492-4476-AC40-D4572065F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3" i="1" l="1"/>
  <c r="R12" i="1"/>
  <c r="R11" i="1"/>
  <c r="R10" i="1"/>
  <c r="R9" i="1"/>
  <c r="Q13" i="1"/>
  <c r="Q12" i="1"/>
  <c r="Q11" i="1"/>
  <c r="Q10" i="1"/>
  <c r="Q9" i="1"/>
  <c r="P13" i="1"/>
  <c r="P12" i="1"/>
  <c r="P11" i="1"/>
  <c r="P10" i="1"/>
  <c r="P9" i="1"/>
  <c r="O13" i="1"/>
  <c r="O12" i="1"/>
  <c r="O11" i="1"/>
  <c r="O10" i="1"/>
  <c r="O9" i="1"/>
  <c r="N13" i="1"/>
  <c r="N12" i="1"/>
  <c r="N11" i="1"/>
  <c r="N10" i="1"/>
  <c r="N9" i="1"/>
  <c r="B9" i="1"/>
  <c r="B10" i="1"/>
  <c r="B11" i="1"/>
  <c r="B12" i="1"/>
  <c r="M13" i="1"/>
  <c r="M12" i="1"/>
  <c r="M11" i="1"/>
  <c r="M10" i="1"/>
  <c r="M9" i="1"/>
  <c r="K13" i="1"/>
  <c r="K12" i="1"/>
  <c r="K11" i="1"/>
  <c r="K10" i="1"/>
  <c r="K9" i="1"/>
  <c r="J13" i="1"/>
  <c r="J12" i="1"/>
  <c r="J11" i="1"/>
  <c r="J10" i="1"/>
  <c r="J9" i="1"/>
  <c r="I13" i="1"/>
  <c r="I12" i="1"/>
  <c r="I11" i="1"/>
  <c r="I10" i="1"/>
  <c r="I9" i="1"/>
  <c r="H12" i="1"/>
  <c r="H13" i="1"/>
  <c r="H11" i="1"/>
  <c r="H10" i="1"/>
  <c r="H9" i="1"/>
  <c r="G13" i="1"/>
  <c r="G12" i="1"/>
  <c r="G11" i="1"/>
  <c r="G10" i="1"/>
  <c r="G9" i="1"/>
  <c r="F13" i="1"/>
  <c r="F12" i="1"/>
  <c r="F11" i="1"/>
  <c r="F10" i="1"/>
  <c r="E13" i="1"/>
  <c r="E12" i="1"/>
  <c r="E11" i="1"/>
  <c r="E10" i="1"/>
  <c r="E9" i="1"/>
  <c r="F9" i="1"/>
  <c r="D13" i="1"/>
  <c r="D12" i="1"/>
  <c r="D11" i="1"/>
  <c r="D10" i="1"/>
  <c r="D9" i="1"/>
  <c r="C13" i="1"/>
  <c r="C12" i="1"/>
  <c r="C11" i="1"/>
  <c r="C10" i="1"/>
  <c r="C9" i="1"/>
  <c r="B13" i="1"/>
  <c r="L13" i="1"/>
  <c r="L12" i="1"/>
  <c r="L11" i="1"/>
  <c r="L10" i="1"/>
  <c r="L9" i="1"/>
</calcChain>
</file>

<file path=xl/sharedStrings.xml><?xml version="1.0" encoding="utf-8"?>
<sst xmlns="http://schemas.openxmlformats.org/spreadsheetml/2006/main" count="30" uniqueCount="23">
  <si>
    <t>cals</t>
  </si>
  <si>
    <t>Benchmarks for all meals, 1 week, 20 people with a range of diets</t>
  </si>
  <si>
    <t>3 meal choices, 4 breakfast choices, 1 side, 1 dessert</t>
  </si>
  <si>
    <t>same options for lunch and tea, diff each day of the week</t>
  </si>
  <si>
    <t>cost / pennies</t>
  </si>
  <si>
    <t>emissions / kg CO2e</t>
  </si>
  <si>
    <t>carbs / g</t>
  </si>
  <si>
    <t>fat / g</t>
  </si>
  <si>
    <t>fibre / g</t>
  </si>
  <si>
    <t>protein / g</t>
  </si>
  <si>
    <t>extra protein / g</t>
  </si>
  <si>
    <t>extra fibre / g</t>
  </si>
  <si>
    <t>extra fat / g</t>
  </si>
  <si>
    <t>extra carbs / g</t>
  </si>
  <si>
    <t>extra cals</t>
  </si>
  <si>
    <t>Required nutrients</t>
  </si>
  <si>
    <t>None (1st satisfy)</t>
  </si>
  <si>
    <t>mins</t>
  </si>
  <si>
    <t>objective fn</t>
  </si>
  <si>
    <t>min emissions</t>
  </si>
  <si>
    <t>min cost + emissions</t>
  </si>
  <si>
    <t>min cost + emissions + cals</t>
  </si>
  <si>
    <t>min emissions * 100 + 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</si>
</sst>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51DF-F8E9-40E7-8456-464868000FDC}">
  <dimension ref="A1:S21"/>
  <sheetViews>
    <sheetView tabSelected="1" topLeftCell="E1" zoomScale="130" zoomScaleNormal="130" workbookViewId="0">
      <selection activeCell="T8" sqref="T8"/>
    </sheetView>
  </sheetViews>
  <sheetFormatPr defaultRowHeight="14.4" x14ac:dyDescent="0.3"/>
  <cols>
    <col min="1" max="1" width="10.5546875" bestFit="1" customWidth="1"/>
  </cols>
  <sheetData>
    <row r="1" spans="1:19" x14ac:dyDescent="0.3">
      <c r="A1" s="1">
        <v>44704</v>
      </c>
      <c r="B1" t="s">
        <v>1</v>
      </c>
    </row>
    <row r="2" spans="1:19" x14ac:dyDescent="0.3">
      <c r="B2" t="s">
        <v>2</v>
      </c>
    </row>
    <row r="3" spans="1:19" x14ac:dyDescent="0.3">
      <c r="B3" t="s">
        <v>3</v>
      </c>
    </row>
    <row r="5" spans="1:19" x14ac:dyDescent="0.3">
      <c r="A5" t="s">
        <v>18</v>
      </c>
      <c r="B5" t="s">
        <v>16</v>
      </c>
      <c r="C5" s="2" t="s">
        <v>19</v>
      </c>
      <c r="D5" s="2"/>
      <c r="E5" s="2"/>
      <c r="F5" s="2"/>
      <c r="G5" s="3" t="s">
        <v>20</v>
      </c>
      <c r="H5" s="3"/>
      <c r="I5" s="3"/>
      <c r="J5" s="3"/>
      <c r="K5" s="2" t="s">
        <v>21</v>
      </c>
      <c r="L5" s="2"/>
      <c r="M5" s="2"/>
      <c r="N5" s="2"/>
      <c r="O5" s="3" t="s">
        <v>22</v>
      </c>
      <c r="P5" s="3"/>
      <c r="Q5" s="3"/>
      <c r="R5" s="3"/>
    </row>
    <row r="6" spans="1:19" x14ac:dyDescent="0.3">
      <c r="A6" t="s">
        <v>17</v>
      </c>
      <c r="B6">
        <v>0</v>
      </c>
      <c r="C6" s="2">
        <v>1</v>
      </c>
      <c r="D6" s="2">
        <v>2</v>
      </c>
      <c r="E6" s="2">
        <v>5</v>
      </c>
      <c r="F6" s="2">
        <v>10</v>
      </c>
      <c r="G6" s="3">
        <v>1</v>
      </c>
      <c r="H6" s="3">
        <v>2</v>
      </c>
      <c r="I6" s="3">
        <v>5</v>
      </c>
      <c r="J6" s="3">
        <v>10</v>
      </c>
      <c r="K6" s="2">
        <v>1</v>
      </c>
      <c r="L6" s="2">
        <v>2</v>
      </c>
      <c r="M6" s="2">
        <v>5</v>
      </c>
      <c r="N6" s="2">
        <v>10</v>
      </c>
      <c r="O6" s="3">
        <v>1</v>
      </c>
      <c r="P6" s="3">
        <v>2</v>
      </c>
      <c r="Q6" s="3">
        <v>5</v>
      </c>
      <c r="R6" s="3">
        <v>10</v>
      </c>
    </row>
    <row r="7" spans="1:19" x14ac:dyDescent="0.3">
      <c r="A7" t="s">
        <v>4</v>
      </c>
      <c r="B7">
        <v>249220</v>
      </c>
      <c r="C7">
        <v>225440</v>
      </c>
      <c r="D7">
        <v>225110</v>
      </c>
      <c r="E7">
        <v>225110</v>
      </c>
      <c r="F7">
        <v>221120</v>
      </c>
      <c r="G7">
        <v>223300</v>
      </c>
      <c r="H7">
        <v>223300</v>
      </c>
      <c r="I7">
        <v>223300</v>
      </c>
      <c r="J7">
        <v>223300</v>
      </c>
      <c r="K7">
        <v>229480</v>
      </c>
      <c r="L7">
        <v>229480</v>
      </c>
      <c r="M7">
        <v>229680</v>
      </c>
      <c r="N7">
        <v>226760</v>
      </c>
      <c r="O7">
        <v>232530</v>
      </c>
      <c r="P7">
        <v>232530</v>
      </c>
      <c r="Q7">
        <v>235470</v>
      </c>
      <c r="R7">
        <v>235470</v>
      </c>
      <c r="S7" t="s">
        <v>4</v>
      </c>
    </row>
    <row r="8" spans="1:19" x14ac:dyDescent="0.3">
      <c r="A8" t="s">
        <v>5</v>
      </c>
      <c r="B8">
        <v>1870</v>
      </c>
      <c r="C8">
        <v>1742</v>
      </c>
      <c r="D8">
        <v>1740</v>
      </c>
      <c r="E8">
        <v>1740</v>
      </c>
      <c r="F8">
        <v>1735</v>
      </c>
      <c r="G8">
        <v>1787</v>
      </c>
      <c r="H8">
        <v>1787</v>
      </c>
      <c r="I8">
        <v>1787</v>
      </c>
      <c r="J8">
        <v>1787</v>
      </c>
      <c r="K8">
        <v>1803</v>
      </c>
      <c r="L8">
        <v>1803</v>
      </c>
      <c r="M8">
        <v>1786</v>
      </c>
      <c r="N8">
        <v>1794</v>
      </c>
      <c r="O8">
        <v>1765</v>
      </c>
      <c r="P8">
        <v>1765</v>
      </c>
      <c r="Q8">
        <v>1761</v>
      </c>
      <c r="R8">
        <v>1761</v>
      </c>
      <c r="S8" t="s">
        <v>5</v>
      </c>
    </row>
    <row r="9" spans="1:19" x14ac:dyDescent="0.3">
      <c r="A9" t="s">
        <v>14</v>
      </c>
      <c r="B9">
        <f xml:space="preserve"> 816864 - B17</f>
        <v>347864</v>
      </c>
      <c r="C9">
        <f>792144-B17</f>
        <v>323144</v>
      </c>
      <c r="D9">
        <f>785594-B17</f>
        <v>316594</v>
      </c>
      <c r="E9">
        <f>785594-B17</f>
        <v>316594</v>
      </c>
      <c r="F9">
        <f>792614-B17</f>
        <v>323614</v>
      </c>
      <c r="G9">
        <f>791414-B17</f>
        <v>322414</v>
      </c>
      <c r="H9">
        <f>791414-B17</f>
        <v>322414</v>
      </c>
      <c r="I9">
        <f>791414-B17</f>
        <v>322414</v>
      </c>
      <c r="J9">
        <f>791414-B17</f>
        <v>322414</v>
      </c>
      <c r="K9">
        <f xml:space="preserve"> 785784 - B17</f>
        <v>316784</v>
      </c>
      <c r="L9">
        <f xml:space="preserve"> 785784 - B17</f>
        <v>316784</v>
      </c>
      <c r="M9">
        <f>784494-B17</f>
        <v>315494</v>
      </c>
      <c r="N9">
        <f>779814-B17</f>
        <v>310814</v>
      </c>
      <c r="O9">
        <f>794264-B17</f>
        <v>325264</v>
      </c>
      <c r="P9">
        <f>794264-B17</f>
        <v>325264</v>
      </c>
      <c r="Q9">
        <f>791434-B17</f>
        <v>322434</v>
      </c>
      <c r="R9">
        <f>791434-B17</f>
        <v>322434</v>
      </c>
      <c r="S9" t="s">
        <v>14</v>
      </c>
    </row>
    <row r="10" spans="1:19" x14ac:dyDescent="0.3">
      <c r="A10" t="s">
        <v>13</v>
      </c>
      <c r="B10">
        <f xml:space="preserve"> 75375 - B18</f>
        <v>10887.5</v>
      </c>
      <c r="C10">
        <f>76555-B18</f>
        <v>12067.5</v>
      </c>
      <c r="D10">
        <f>74765-B18</f>
        <v>10277.5</v>
      </c>
      <c r="E10">
        <f>74765-B18</f>
        <v>10277.5</v>
      </c>
      <c r="F10">
        <f>76715-B18</f>
        <v>12227.5</v>
      </c>
      <c r="G10">
        <f>74415-B18</f>
        <v>9927.5</v>
      </c>
      <c r="H10">
        <f>74415-B18</f>
        <v>9927.5</v>
      </c>
      <c r="I10">
        <f>74415-B18</f>
        <v>9927.5</v>
      </c>
      <c r="J10">
        <f>74415-B18</f>
        <v>9927.5</v>
      </c>
      <c r="K10">
        <f xml:space="preserve"> 74145 - B18</f>
        <v>9657.5</v>
      </c>
      <c r="L10">
        <f xml:space="preserve"> 74145 - B18</f>
        <v>9657.5</v>
      </c>
      <c r="M10">
        <f>74405-B18</f>
        <v>9917.5</v>
      </c>
      <c r="N10">
        <f>72885-B18</f>
        <v>8397.5</v>
      </c>
      <c r="O10">
        <f>76595-B18</f>
        <v>12107.5</v>
      </c>
      <c r="P10">
        <f>76595-B18</f>
        <v>12107.5</v>
      </c>
      <c r="Q10">
        <f>76305-B18</f>
        <v>11817.5</v>
      </c>
      <c r="R10">
        <f>76305-B18</f>
        <v>11817.5</v>
      </c>
      <c r="S10" t="s">
        <v>13</v>
      </c>
    </row>
    <row r="11" spans="1:19" x14ac:dyDescent="0.3">
      <c r="A11" t="s">
        <v>12</v>
      </c>
      <c r="B11">
        <f xml:space="preserve"> 41051 - B19</f>
        <v>26981</v>
      </c>
      <c r="C11">
        <f>39401-B19</f>
        <v>25331</v>
      </c>
      <c r="D11">
        <f>39701-B19</f>
        <v>25631</v>
      </c>
      <c r="E11">
        <f>39701-B19</f>
        <v>25631</v>
      </c>
      <c r="F11">
        <f>39481-B19</f>
        <v>25411</v>
      </c>
      <c r="G11">
        <f>39751-B19</f>
        <v>25681</v>
      </c>
      <c r="H11">
        <f>39751-B19</f>
        <v>25681</v>
      </c>
      <c r="I11">
        <f>39751-B19</f>
        <v>25681</v>
      </c>
      <c r="J11">
        <f>39751-B19</f>
        <v>25681</v>
      </c>
      <c r="K11">
        <f xml:space="preserve"> 39261 - B19</f>
        <v>25191</v>
      </c>
      <c r="L11">
        <f xml:space="preserve"> 39261 - B19</f>
        <v>25191</v>
      </c>
      <c r="M11">
        <f>39241-B19</f>
        <v>25171</v>
      </c>
      <c r="N11">
        <f>39451-B19</f>
        <v>25381</v>
      </c>
      <c r="O11">
        <f>39391-B19</f>
        <v>25321</v>
      </c>
      <c r="P11">
        <f>39391-B19</f>
        <v>25321</v>
      </c>
      <c r="Q11">
        <f>39451-B19</f>
        <v>25381</v>
      </c>
      <c r="R11">
        <f>39451-B19</f>
        <v>25381</v>
      </c>
      <c r="S11" t="s">
        <v>12</v>
      </c>
    </row>
    <row r="12" spans="1:19" x14ac:dyDescent="0.3">
      <c r="A12" t="s">
        <v>11</v>
      </c>
      <c r="B12">
        <f xml:space="preserve"> 8936 - B20</f>
        <v>3542.5</v>
      </c>
      <c r="C12">
        <f>9076-B20</f>
        <v>3682.5</v>
      </c>
      <c r="D12">
        <f>8596-B20</f>
        <v>3202.5</v>
      </c>
      <c r="E12">
        <f>8596-B20</f>
        <v>3202.5</v>
      </c>
      <c r="F12">
        <f>9086-B20</f>
        <v>3692.5</v>
      </c>
      <c r="G12">
        <f>8306-B20</f>
        <v>2912.5</v>
      </c>
      <c r="H12">
        <f>8306-B20</f>
        <v>2912.5</v>
      </c>
      <c r="I12">
        <f>8306-B20</f>
        <v>2912.5</v>
      </c>
      <c r="J12">
        <f>8306-B20</f>
        <v>2912.5</v>
      </c>
      <c r="K12">
        <f xml:space="preserve"> 8676 - B20</f>
        <v>3282.5</v>
      </c>
      <c r="L12">
        <f xml:space="preserve"> 8676 - B20</f>
        <v>3282.5</v>
      </c>
      <c r="M12">
        <f>8876-B20</f>
        <v>3482.5</v>
      </c>
      <c r="N12">
        <f>8416-B20</f>
        <v>3022.5</v>
      </c>
      <c r="O12">
        <f>8816-B20</f>
        <v>3422.5</v>
      </c>
      <c r="P12">
        <f>8816-B20</f>
        <v>3422.5</v>
      </c>
      <c r="Q12">
        <f>8976-B20</f>
        <v>3582.5</v>
      </c>
      <c r="R12">
        <f>8976-B20</f>
        <v>3582.5</v>
      </c>
      <c r="S12" t="s">
        <v>11</v>
      </c>
    </row>
    <row r="13" spans="1:19" x14ac:dyDescent="0.3">
      <c r="A13" t="s">
        <v>10</v>
      </c>
      <c r="B13">
        <f xml:space="preserve"> 25117 - B21</f>
        <v>14564.5</v>
      </c>
      <c r="C13">
        <f>23167-B21</f>
        <v>12614.5</v>
      </c>
      <c r="D13">
        <f>22837-B21</f>
        <v>12284.5</v>
      </c>
      <c r="E13">
        <f>22837-B21</f>
        <v>12284.5</v>
      </c>
      <c r="F13">
        <f>22967-B21</f>
        <v>12414.5</v>
      </c>
      <c r="G13">
        <f>23627-B21</f>
        <v>13074.5</v>
      </c>
      <c r="H13">
        <f>23627-B21</f>
        <v>13074.5</v>
      </c>
      <c r="I13">
        <f>23627-B21</f>
        <v>13074.5</v>
      </c>
      <c r="J13">
        <f>23627-B21</f>
        <v>13074.5</v>
      </c>
      <c r="K13">
        <f xml:space="preserve"> 23807 - B21</f>
        <v>13254.5</v>
      </c>
      <c r="L13">
        <f xml:space="preserve"> 23807 - B21</f>
        <v>13254.5</v>
      </c>
      <c r="M13">
        <f>23527-B21</f>
        <v>12974.5</v>
      </c>
      <c r="N13">
        <f>23377-B21</f>
        <v>12824.5</v>
      </c>
      <c r="O13">
        <f>23417-B21</f>
        <v>12864.5</v>
      </c>
      <c r="P13">
        <f>23417-B21</f>
        <v>12864.5</v>
      </c>
      <c r="Q13">
        <f>23147-B21</f>
        <v>12594.5</v>
      </c>
      <c r="R13">
        <f>23147-B21</f>
        <v>12594.5</v>
      </c>
      <c r="S13" t="s">
        <v>10</v>
      </c>
    </row>
    <row r="16" spans="1:19" x14ac:dyDescent="0.3">
      <c r="B16" t="s">
        <v>15</v>
      </c>
    </row>
    <row r="17" spans="1:2" x14ac:dyDescent="0.3">
      <c r="A17" t="s">
        <v>0</v>
      </c>
      <c r="B17">
        <v>469000</v>
      </c>
    </row>
    <row r="18" spans="1:2" x14ac:dyDescent="0.3">
      <c r="A18" t="s">
        <v>6</v>
      </c>
      <c r="B18">
        <v>64487.5</v>
      </c>
    </row>
    <row r="19" spans="1:2" x14ac:dyDescent="0.3">
      <c r="A19" t="s">
        <v>7</v>
      </c>
      <c r="B19">
        <v>14070</v>
      </c>
    </row>
    <row r="20" spans="1:2" x14ac:dyDescent="0.3">
      <c r="A20" t="s">
        <v>8</v>
      </c>
      <c r="B20">
        <v>5393.5</v>
      </c>
    </row>
    <row r="21" spans="1:2" x14ac:dyDescent="0.3">
      <c r="A21" t="s">
        <v>9</v>
      </c>
      <c r="B21">
        <v>10552.5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2022-05-23T17:02:49Z</dcterms:created>
  <dcterms:modified xsi:type="dcterms:W3CDTF">2022-05-24T14:51:10Z</dcterms:modified>
</cp:coreProperties>
</file>