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xiaohuili/Documents/Xiaohui/Career/MBA/Course/Applied Equity/Target/"/>
    </mc:Choice>
  </mc:AlternateContent>
  <xr:revisionPtr revIDLastSave="0" documentId="8_{D23FA821-E384-DB4C-A363-696BFCEDA8D3}" xr6:coauthVersionLast="47" xr6:coauthVersionMax="47" xr10:uidLastSave="{00000000-0000-0000-0000-000000000000}"/>
  <bookViews>
    <workbookView xWindow="0" yWindow="500" windowWidth="28800" windowHeight="16200" xr2:uid="{00000000-000D-0000-FFFF-FFFF00000000}"/>
  </bookViews>
  <sheets>
    <sheet name="Cover" sheetId="1" r:id="rId1"/>
    <sheet name="TGT_Comps" sheetId="2" r:id="rId2"/>
    <sheet name="Ke" sheetId="3" r:id="rId3"/>
    <sheet name="DCF FCFE" sheetId="4" r:id="rId4"/>
    <sheet name="Revenue Model" sheetId="5" r:id="rId5"/>
    <sheet name="TGT_IS" sheetId="6" r:id="rId6"/>
    <sheet name="TGT_BS" sheetId="7" r:id="rId7"/>
    <sheet name="TGT_CF" sheetId="8" r:id="rId8"/>
    <sheet name="Derived CF" sheetId="9" r:id="rId9"/>
    <sheet name="TGT_Ratio" sheetId="10" r:id="rId10"/>
    <sheet name="LinkingMetadata" sheetId="12" state="hidden" r:id="rId11"/>
    <sheet name="AAPL Comps (by industry)" sheetId="13" state="hidden" r:id="rId12"/>
    <sheet name="Calendar Year Based" sheetId="14" state="hidden" r:id="rId13"/>
    <sheet name="AAPL to FANG Comps" sheetId="15" state="hidden" r:id="rId14"/>
    <sheet name="LinkingMetadata (1)" sheetId="16" state="hidden" r:id="rId15"/>
    <sheet name="AAPL Comps (by industry) (1)" sheetId="17" state="hidden" r:id="rId16"/>
    <sheet name="Calendar Year Based (1)" sheetId="18" state="hidden" r:id="rId17"/>
    <sheet name="AAPL to FANG Comps (1)" sheetId="19" state="hidden" r:id="rId18"/>
    <sheet name="LinkingMetadata (2)" sheetId="20" state="hidden" r:id="rId19"/>
  </sheets>
  <definedNames>
    <definedName name="_Agg10" localSheetId="11">#REF!</definedName>
    <definedName name="_Agg10" localSheetId="15">#REF!</definedName>
    <definedName name="_Agg10" localSheetId="13">#REF!</definedName>
    <definedName name="_Agg10" localSheetId="17">#REF!</definedName>
    <definedName name="_Agg10" localSheetId="12">#REF!</definedName>
    <definedName name="_Agg10" localSheetId="16">#REF!</definedName>
    <definedName name="_Agg10">#REF!</definedName>
    <definedName name="_Agg11" localSheetId="11">#REF!</definedName>
    <definedName name="_Agg11" localSheetId="15">#REF!</definedName>
    <definedName name="_Agg11" localSheetId="13">#REF!</definedName>
    <definedName name="_Agg11" localSheetId="17">#REF!</definedName>
    <definedName name="_Agg11" localSheetId="12">#REF!</definedName>
    <definedName name="_Agg11" localSheetId="16">#REF!</definedName>
    <definedName name="_Agg11">#REF!</definedName>
    <definedName name="_Agg12" localSheetId="11">#REF!</definedName>
    <definedName name="_Agg12" localSheetId="15">#REF!</definedName>
    <definedName name="_Agg12" localSheetId="13">#REF!</definedName>
    <definedName name="_Agg12" localSheetId="17">#REF!</definedName>
    <definedName name="_Agg12" localSheetId="12">#REF!</definedName>
    <definedName name="_Agg12" localSheetId="16">#REF!</definedName>
    <definedName name="_Agg12">#REF!</definedName>
    <definedName name="_Agg13" localSheetId="11">#REF!</definedName>
    <definedName name="_Agg13" localSheetId="15">#REF!</definedName>
    <definedName name="_Agg13" localSheetId="13">#REF!</definedName>
    <definedName name="_Agg13" localSheetId="17">#REF!</definedName>
    <definedName name="_Agg13" localSheetId="12">#REF!</definedName>
    <definedName name="_Agg13" localSheetId="16">#REF!</definedName>
    <definedName name="_Agg13">#REF!</definedName>
    <definedName name="_Agg14" localSheetId="11">#REF!</definedName>
    <definedName name="_Agg14" localSheetId="15">#REF!</definedName>
    <definedName name="_Agg14" localSheetId="13">#REF!</definedName>
    <definedName name="_Agg14" localSheetId="17">#REF!</definedName>
    <definedName name="_Agg14" localSheetId="12">#REF!</definedName>
    <definedName name="_Agg14" localSheetId="16">#REF!</definedName>
    <definedName name="_Agg14">#REF!</definedName>
    <definedName name="_Agg15" localSheetId="11">#REF!</definedName>
    <definedName name="_Agg15" localSheetId="15">#REF!</definedName>
    <definedName name="_Agg15" localSheetId="13">#REF!</definedName>
    <definedName name="_Agg15" localSheetId="17">#REF!</definedName>
    <definedName name="_Agg15" localSheetId="12">#REF!</definedName>
    <definedName name="_Agg15" localSheetId="16">#REF!</definedName>
    <definedName name="_Agg15">#REF!</definedName>
    <definedName name="_Agg5" localSheetId="11">#REF!</definedName>
    <definedName name="_Agg5" localSheetId="15">#REF!</definedName>
    <definedName name="_Agg5" localSheetId="13">#REF!</definedName>
    <definedName name="_Agg5" localSheetId="17">#REF!</definedName>
    <definedName name="_Agg5" localSheetId="12">#REF!</definedName>
    <definedName name="_Agg5" localSheetId="16">#REF!</definedName>
    <definedName name="_Agg5">#REF!</definedName>
    <definedName name="_Agg6" localSheetId="11">#REF!</definedName>
    <definedName name="_Agg6" localSheetId="15">#REF!</definedName>
    <definedName name="_Agg6" localSheetId="13">#REF!</definedName>
    <definedName name="_Agg6" localSheetId="17">#REF!</definedName>
    <definedName name="_Agg6" localSheetId="12">#REF!</definedName>
    <definedName name="_Agg6" localSheetId="16">#REF!</definedName>
    <definedName name="_Agg6">#REF!</definedName>
    <definedName name="_Agg7" localSheetId="11">#REF!</definedName>
    <definedName name="_Agg7" localSheetId="15">#REF!</definedName>
    <definedName name="_Agg7" localSheetId="13">#REF!</definedName>
    <definedName name="_Agg7" localSheetId="17">#REF!</definedName>
    <definedName name="_Agg7" localSheetId="12">#REF!</definedName>
    <definedName name="_Agg7" localSheetId="16">#REF!</definedName>
    <definedName name="_Agg7">#REF!</definedName>
    <definedName name="_Agg8" localSheetId="11">#REF!</definedName>
    <definedName name="_Agg8" localSheetId="15">#REF!</definedName>
    <definedName name="_Agg8" localSheetId="13">#REF!</definedName>
    <definedName name="_Agg8" localSheetId="17">#REF!</definedName>
    <definedName name="_Agg8" localSheetId="12">#REF!</definedName>
    <definedName name="_Agg8" localSheetId="16">#REF!</definedName>
    <definedName name="_Agg8">#REF!</definedName>
    <definedName name="_Agg9" localSheetId="11">#REF!</definedName>
    <definedName name="_Agg9" localSheetId="15">#REF!</definedName>
    <definedName name="_Agg9" localSheetId="13">#REF!</definedName>
    <definedName name="_Agg9" localSheetId="17">#REF!</definedName>
    <definedName name="_Agg9" localSheetId="12">#REF!</definedName>
    <definedName name="_Agg9" localSheetId="16">#REF!</definedName>
    <definedName name="_Agg9">#REF!</definedName>
    <definedName name="_bdm.2DE24AA35119447C880A48293620DA86.edm">#REF!</definedName>
    <definedName name="_bdm.8B1AF9F05261422C99202E7F4D2A608C.edm">#REF!</definedName>
    <definedName name="_bdm.C05975180A4D484B99D942E8D82E691F.edm">#REF!</definedName>
    <definedName name="_bdm.C6ACFA5F80094D22B40360C63AB39708.edm">#REF!</definedName>
    <definedName name="_bdm.E923ED4811A04279B1A2A10CC15462C0.edm">#REF!</definedName>
    <definedName name="_bdm.F43B5CE6348445F4AF286BC460A1A2DE.edm">#REF!</definedName>
    <definedName name="_bdm.F718108DA6654B4B968C60A496EAC1B6.edm" localSheetId="7">#REF!</definedName>
    <definedName name="_bdm.F718108DA6654B4B968C60A496EAC1B6.edm">#REF!</definedName>
    <definedName name="_mk7" localSheetId="11">#REF!</definedName>
    <definedName name="_mk7" localSheetId="15">#REF!</definedName>
    <definedName name="_mk7" localSheetId="13">#REF!</definedName>
    <definedName name="_mk7" localSheetId="17">#REF!</definedName>
    <definedName name="_mk7" localSheetId="12">#REF!</definedName>
    <definedName name="_mk7" localSheetId="16">#REF!</definedName>
    <definedName name="_mk7">#REF!</definedName>
    <definedName name="_MS10" localSheetId="11">#REF!</definedName>
    <definedName name="_MS10" localSheetId="15">#REF!</definedName>
    <definedName name="_MS10" localSheetId="13">#REF!</definedName>
    <definedName name="_MS10" localSheetId="17">#REF!</definedName>
    <definedName name="_MS10" localSheetId="12">#REF!</definedName>
    <definedName name="_MS10" localSheetId="16">#REF!</definedName>
    <definedName name="_MS10">#REF!</definedName>
    <definedName name="_MS11" localSheetId="11">#REF!</definedName>
    <definedName name="_MS11" localSheetId="15">#REF!</definedName>
    <definedName name="_MS11" localSheetId="13">#REF!</definedName>
    <definedName name="_MS11" localSheetId="17">#REF!</definedName>
    <definedName name="_MS11" localSheetId="12">#REF!</definedName>
    <definedName name="_MS11" localSheetId="16">#REF!</definedName>
    <definedName name="_MS11">#REF!</definedName>
    <definedName name="_MS12" localSheetId="11">#REF!</definedName>
    <definedName name="_MS12" localSheetId="15">#REF!</definedName>
    <definedName name="_MS12" localSheetId="13">#REF!</definedName>
    <definedName name="_MS12" localSheetId="17">#REF!</definedName>
    <definedName name="_MS12" localSheetId="12">#REF!</definedName>
    <definedName name="_MS12" localSheetId="16">#REF!</definedName>
    <definedName name="_MS12">#REF!</definedName>
    <definedName name="_MS13" localSheetId="11">#REF!</definedName>
    <definedName name="_MS13" localSheetId="15">#REF!</definedName>
    <definedName name="_MS13" localSheetId="13">#REF!</definedName>
    <definedName name="_MS13" localSheetId="17">#REF!</definedName>
    <definedName name="_MS13" localSheetId="12">#REF!</definedName>
    <definedName name="_MS13" localSheetId="16">#REF!</definedName>
    <definedName name="_MS13">#REF!</definedName>
    <definedName name="_MS14" localSheetId="11">#REF!</definedName>
    <definedName name="_MS14" localSheetId="15">#REF!</definedName>
    <definedName name="_MS14" localSheetId="13">#REF!</definedName>
    <definedName name="_MS14" localSheetId="17">#REF!</definedName>
    <definedName name="_MS14" localSheetId="12">#REF!</definedName>
    <definedName name="_MS14" localSheetId="16">#REF!</definedName>
    <definedName name="_MS14">#REF!</definedName>
    <definedName name="_MS15" localSheetId="11">#REF!</definedName>
    <definedName name="_MS15" localSheetId="15">#REF!</definedName>
    <definedName name="_MS15" localSheetId="13">#REF!</definedName>
    <definedName name="_MS15" localSheetId="17">#REF!</definedName>
    <definedName name="_MS15" localSheetId="12">#REF!</definedName>
    <definedName name="_MS15" localSheetId="16">#REF!</definedName>
    <definedName name="_MS15">#REF!</definedName>
    <definedName name="_MS5" localSheetId="11">#REF!</definedName>
    <definedName name="_MS5" localSheetId="15">#REF!</definedName>
    <definedName name="_MS5" localSheetId="13">#REF!</definedName>
    <definedName name="_MS5" localSheetId="17">#REF!</definedName>
    <definedName name="_MS5" localSheetId="12">#REF!</definedName>
    <definedName name="_MS5" localSheetId="16">#REF!</definedName>
    <definedName name="_MS5">#REF!</definedName>
    <definedName name="_MS6" localSheetId="11">#REF!</definedName>
    <definedName name="_MS6" localSheetId="15">#REF!</definedName>
    <definedName name="_MS6" localSheetId="13">#REF!</definedName>
    <definedName name="_MS6" localSheetId="17">#REF!</definedName>
    <definedName name="_MS6" localSheetId="12">#REF!</definedName>
    <definedName name="_MS6" localSheetId="16">#REF!</definedName>
    <definedName name="_MS6">#REF!</definedName>
    <definedName name="_MS7" localSheetId="11">#REF!</definedName>
    <definedName name="_MS7" localSheetId="15">#REF!</definedName>
    <definedName name="_MS7" localSheetId="13">#REF!</definedName>
    <definedName name="_MS7" localSheetId="17">#REF!</definedName>
    <definedName name="_MS7" localSheetId="12">#REF!</definedName>
    <definedName name="_MS7" localSheetId="16">#REF!</definedName>
    <definedName name="_MS7">#REF!</definedName>
    <definedName name="_MS8" localSheetId="11">#REF!</definedName>
    <definedName name="_MS8" localSheetId="15">#REF!</definedName>
    <definedName name="_MS8" localSheetId="13">#REF!</definedName>
    <definedName name="_MS8" localSheetId="17">#REF!</definedName>
    <definedName name="_MS8" localSheetId="12">#REF!</definedName>
    <definedName name="_MS8" localSheetId="16">#REF!</definedName>
    <definedName name="_MS8">#REF!</definedName>
    <definedName name="_MS9" localSheetId="11">#REF!</definedName>
    <definedName name="_MS9" localSheetId="15">#REF!</definedName>
    <definedName name="_MS9" localSheetId="13">#REF!</definedName>
    <definedName name="_MS9" localSheetId="17">#REF!</definedName>
    <definedName name="_MS9" localSheetId="12">#REF!</definedName>
    <definedName name="_MS9" localSheetId="16">#REF!</definedName>
    <definedName name="_MS9">#REF!</definedName>
    <definedName name="AcquisitionsToggle">#REF!</definedName>
    <definedName name="BalanceSheet" localSheetId="11">#REF!</definedName>
    <definedName name="BalanceSheet" localSheetId="15">#REF!</definedName>
    <definedName name="BalanceSheet" localSheetId="13">#REF!</definedName>
    <definedName name="BalanceSheet" localSheetId="17">#REF!</definedName>
    <definedName name="BalanceSheet" localSheetId="12">#REF!</definedName>
    <definedName name="BalanceSheet" localSheetId="16">#REF!</definedName>
    <definedName name="BalanceSheet">#REF!</definedName>
    <definedName name="BalanceSheetAgg" localSheetId="11">#REF!</definedName>
    <definedName name="BalanceSheetAgg" localSheetId="15">#REF!</definedName>
    <definedName name="BalanceSheetAgg" localSheetId="13">#REF!</definedName>
    <definedName name="BalanceSheetAgg" localSheetId="17">#REF!</definedName>
    <definedName name="BalanceSheetAgg" localSheetId="12">#REF!</definedName>
    <definedName name="BalanceSheetAgg" localSheetId="16">#REF!</definedName>
    <definedName name="BalanceSheetAgg">#REF!</definedName>
    <definedName name="BalanceSheetChart" localSheetId="11">#REF!</definedName>
    <definedName name="BalanceSheetChart" localSheetId="15">#REF!</definedName>
    <definedName name="BalanceSheetChart" localSheetId="13">#REF!</definedName>
    <definedName name="BalanceSheetChart" localSheetId="17">#REF!</definedName>
    <definedName name="BalanceSheetChart" localSheetId="12">#REF!</definedName>
    <definedName name="BalanceSheetChart" localSheetId="16">#REF!</definedName>
    <definedName name="BalanceSheetChart">#REF!</definedName>
    <definedName name="BalanceSheetChartAgg" localSheetId="11">#REF!</definedName>
    <definedName name="BalanceSheetChartAgg" localSheetId="15">#REF!</definedName>
    <definedName name="BalanceSheetChartAgg" localSheetId="13">#REF!</definedName>
    <definedName name="BalanceSheetChartAgg" localSheetId="17">#REF!</definedName>
    <definedName name="BalanceSheetChartAgg" localSheetId="12">#REF!</definedName>
    <definedName name="BalanceSheetChartAgg" localSheetId="16">#REF!</definedName>
    <definedName name="BalanceSheetChartAgg">#REF!</definedName>
    <definedName name="BalanceSheetChartCurrentExpressions" localSheetId="11">#REF!</definedName>
    <definedName name="BalanceSheetChartCurrentExpressions" localSheetId="15">#REF!</definedName>
    <definedName name="BalanceSheetChartCurrentExpressions" localSheetId="13">#REF!</definedName>
    <definedName name="BalanceSheetChartCurrentExpressions" localSheetId="17">#REF!</definedName>
    <definedName name="BalanceSheetChartCurrentExpressions" localSheetId="12">#REF!</definedName>
    <definedName name="BalanceSheetChartCurrentExpressions" localSheetId="16">#REF!</definedName>
    <definedName name="BalanceSheetChartCurrentExpressions">#REF!</definedName>
    <definedName name="BalanceSheetChartIndustry" localSheetId="11">#REF!</definedName>
    <definedName name="BalanceSheetChartIndustry" localSheetId="15">#REF!</definedName>
    <definedName name="BalanceSheetChartIndustry" localSheetId="13">#REF!</definedName>
    <definedName name="BalanceSheetChartIndustry" localSheetId="17">#REF!</definedName>
    <definedName name="BalanceSheetChartIndustry" localSheetId="12">#REF!</definedName>
    <definedName name="BalanceSheetChartIndustry" localSheetId="16">#REF!</definedName>
    <definedName name="BalanceSheetChartIndustry">#REF!</definedName>
    <definedName name="BalanceSheetChartIndustryAgg" localSheetId="11">#REF!</definedName>
    <definedName name="BalanceSheetChartIndustryAgg" localSheetId="15">#REF!</definedName>
    <definedName name="BalanceSheetChartIndustryAgg" localSheetId="13">#REF!</definedName>
    <definedName name="BalanceSheetChartIndustryAgg" localSheetId="17">#REF!</definedName>
    <definedName name="BalanceSheetChartIndustryAgg" localSheetId="12">#REF!</definedName>
    <definedName name="BalanceSheetChartIndustryAgg" localSheetId="16">#REF!</definedName>
    <definedName name="BalanceSheetChartIndustryAgg">#REF!</definedName>
    <definedName name="BalanceSheetChartIndustryMean" localSheetId="11">#REF!</definedName>
    <definedName name="BalanceSheetChartIndustryMean" localSheetId="15">#REF!</definedName>
    <definedName name="BalanceSheetChartIndustryMean" localSheetId="13">#REF!</definedName>
    <definedName name="BalanceSheetChartIndustryMean" localSheetId="17">#REF!</definedName>
    <definedName name="BalanceSheetChartIndustryMean" localSheetId="12">#REF!</definedName>
    <definedName name="BalanceSheetChartIndustryMean" localSheetId="16">#REF!</definedName>
    <definedName name="BalanceSheetChartIndustryMean">#REF!</definedName>
    <definedName name="BalanceSheetChartIndustryMedian" localSheetId="11">#REF!</definedName>
    <definedName name="BalanceSheetChartIndustryMedian" localSheetId="15">#REF!</definedName>
    <definedName name="BalanceSheetChartIndustryMedian" localSheetId="13">#REF!</definedName>
    <definedName name="BalanceSheetChartIndustryMedian" localSheetId="17">#REF!</definedName>
    <definedName name="BalanceSheetChartIndustryMedian" localSheetId="12">#REF!</definedName>
    <definedName name="BalanceSheetChartIndustryMedian" localSheetId="16">#REF!</definedName>
    <definedName name="BalanceSheetChartIndustryMedian">#REF!</definedName>
    <definedName name="BalanceSheetChartLocation" localSheetId="11">#REF!</definedName>
    <definedName name="BalanceSheetChartLocation" localSheetId="15">#REF!</definedName>
    <definedName name="BalanceSheetChartLocation" localSheetId="13">#REF!</definedName>
    <definedName name="BalanceSheetChartLocation" localSheetId="17">#REF!</definedName>
    <definedName name="BalanceSheetChartLocation" localSheetId="12">#REF!</definedName>
    <definedName name="BalanceSheetChartLocation" localSheetId="16">#REF!</definedName>
    <definedName name="BalanceSheetChartLocation">#REF!</definedName>
    <definedName name="BalanceSheetChartLocationAgg" localSheetId="11">#REF!</definedName>
    <definedName name="BalanceSheetChartLocationAgg" localSheetId="15">#REF!</definedName>
    <definedName name="BalanceSheetChartLocationAgg" localSheetId="13">#REF!</definedName>
    <definedName name="BalanceSheetChartLocationAgg" localSheetId="17">#REF!</definedName>
    <definedName name="BalanceSheetChartLocationAgg" localSheetId="12">#REF!</definedName>
    <definedName name="BalanceSheetChartLocationAgg" localSheetId="16">#REF!</definedName>
    <definedName name="BalanceSheetChartLocationAgg">#REF!</definedName>
    <definedName name="BalanceSheetChartLocationMean" localSheetId="11">#REF!</definedName>
    <definedName name="BalanceSheetChartLocationMean" localSheetId="15">#REF!</definedName>
    <definedName name="BalanceSheetChartLocationMean" localSheetId="13">#REF!</definedName>
    <definedName name="BalanceSheetChartLocationMean" localSheetId="17">#REF!</definedName>
    <definedName name="BalanceSheetChartLocationMean" localSheetId="12">#REF!</definedName>
    <definedName name="BalanceSheetChartLocationMean" localSheetId="16">#REF!</definedName>
    <definedName name="BalanceSheetChartLocationMean">#REF!</definedName>
    <definedName name="BalanceSheetChartLocationMedian" localSheetId="11">#REF!</definedName>
    <definedName name="BalanceSheetChartLocationMedian" localSheetId="15">#REF!</definedName>
    <definedName name="BalanceSheetChartLocationMedian" localSheetId="13">#REF!</definedName>
    <definedName name="BalanceSheetChartLocationMedian" localSheetId="17">#REF!</definedName>
    <definedName name="BalanceSheetChartLocationMedian" localSheetId="12">#REF!</definedName>
    <definedName name="BalanceSheetChartLocationMedian" localSheetId="16">#REF!</definedName>
    <definedName name="BalanceSheetChartLocationMedian">#REF!</definedName>
    <definedName name="BalanceSheetChartMean" localSheetId="11">#REF!</definedName>
    <definedName name="BalanceSheetChartMean" localSheetId="15">#REF!</definedName>
    <definedName name="BalanceSheetChartMean" localSheetId="13">#REF!</definedName>
    <definedName name="BalanceSheetChartMean" localSheetId="17">#REF!</definedName>
    <definedName name="BalanceSheetChartMean" localSheetId="12">#REF!</definedName>
    <definedName name="BalanceSheetChartMean" localSheetId="16">#REF!</definedName>
    <definedName name="BalanceSheetChartMean">#REF!</definedName>
    <definedName name="BalanceSheetChartMedian" localSheetId="11">#REF!</definedName>
    <definedName name="BalanceSheetChartMedian" localSheetId="15">#REF!</definedName>
    <definedName name="BalanceSheetChartMedian" localSheetId="13">#REF!</definedName>
    <definedName name="BalanceSheetChartMedian" localSheetId="17">#REF!</definedName>
    <definedName name="BalanceSheetChartMedian" localSheetId="12">#REF!</definedName>
    <definedName name="BalanceSheetChartMedian" localSheetId="16">#REF!</definedName>
    <definedName name="BalanceSheetChartMedian">#REF!</definedName>
    <definedName name="BalanceSheetChartMS" localSheetId="11">#REF!</definedName>
    <definedName name="BalanceSheetChartMS" localSheetId="15">#REF!</definedName>
    <definedName name="BalanceSheetChartMS" localSheetId="13">#REF!</definedName>
    <definedName name="BalanceSheetChartMS" localSheetId="17">#REF!</definedName>
    <definedName name="BalanceSheetChartMS" localSheetId="12">#REF!</definedName>
    <definedName name="BalanceSheetChartMS" localSheetId="16">#REF!</definedName>
    <definedName name="BalanceSheetChartMS">#REF!</definedName>
    <definedName name="BalanceSheetChartPeerCalcs" localSheetId="11">#REF!</definedName>
    <definedName name="BalanceSheetChartPeerCalcs" localSheetId="15">#REF!</definedName>
    <definedName name="BalanceSheetChartPeerCalcs" localSheetId="13">#REF!</definedName>
    <definedName name="BalanceSheetChartPeerCalcs" localSheetId="17">#REF!</definedName>
    <definedName name="BalanceSheetChartPeerCalcs" localSheetId="12">#REF!</definedName>
    <definedName name="BalanceSheetChartPeerCalcs" localSheetId="16">#REF!</definedName>
    <definedName name="BalanceSheetChartPeerCalcs">#REF!</definedName>
    <definedName name="BalanceSheetComp" localSheetId="11">#REF!</definedName>
    <definedName name="BalanceSheetComp" localSheetId="15">#REF!</definedName>
    <definedName name="BalanceSheetComp" localSheetId="13">#REF!</definedName>
    <definedName name="BalanceSheetComp" localSheetId="17">#REF!</definedName>
    <definedName name="BalanceSheetComp" localSheetId="12">#REF!</definedName>
    <definedName name="BalanceSheetComp" localSheetId="16">#REF!</definedName>
    <definedName name="BalanceSheetComp">#REF!</definedName>
    <definedName name="BalanceSheetCurrentExpressions" localSheetId="11">#REF!</definedName>
    <definedName name="BalanceSheetCurrentExpressions" localSheetId="15">#REF!</definedName>
    <definedName name="BalanceSheetCurrentExpressions" localSheetId="13">#REF!</definedName>
    <definedName name="BalanceSheetCurrentExpressions" localSheetId="17">#REF!</definedName>
    <definedName name="BalanceSheetCurrentExpressions" localSheetId="12">#REF!</definedName>
    <definedName name="BalanceSheetCurrentExpressions" localSheetId="16">#REF!</definedName>
    <definedName name="BalanceSheetCurrentExpressions">#REF!</definedName>
    <definedName name="BalanceSheetIndustry" localSheetId="11">#REF!</definedName>
    <definedName name="BalanceSheetIndustry" localSheetId="15">#REF!</definedName>
    <definedName name="BalanceSheetIndustry" localSheetId="13">#REF!</definedName>
    <definedName name="BalanceSheetIndustry" localSheetId="17">#REF!</definedName>
    <definedName name="BalanceSheetIndustry" localSheetId="12">#REF!</definedName>
    <definedName name="BalanceSheetIndustry" localSheetId="16">#REF!</definedName>
    <definedName name="BalanceSheetIndustry">#REF!</definedName>
    <definedName name="BalanceSheetIndustryAgg" localSheetId="11">#REF!</definedName>
    <definedName name="BalanceSheetIndustryAgg" localSheetId="15">#REF!</definedName>
    <definedName name="BalanceSheetIndustryAgg" localSheetId="13">#REF!</definedName>
    <definedName name="BalanceSheetIndustryAgg" localSheetId="17">#REF!</definedName>
    <definedName name="BalanceSheetIndustryAgg" localSheetId="12">#REF!</definedName>
    <definedName name="BalanceSheetIndustryAgg" localSheetId="16">#REF!</definedName>
    <definedName name="BalanceSheetIndustryAgg">#REF!</definedName>
    <definedName name="BalanceSheetIndustryMean" localSheetId="11">#REF!</definedName>
    <definedName name="BalanceSheetIndustryMean" localSheetId="15">#REF!</definedName>
    <definedName name="BalanceSheetIndustryMean" localSheetId="13">#REF!</definedName>
    <definedName name="BalanceSheetIndustryMean" localSheetId="17">#REF!</definedName>
    <definedName name="BalanceSheetIndustryMean" localSheetId="12">#REF!</definedName>
    <definedName name="BalanceSheetIndustryMean" localSheetId="16">#REF!</definedName>
    <definedName name="BalanceSheetIndustryMean">#REF!</definedName>
    <definedName name="BalanceSheetIndustryMedian" localSheetId="11">#REF!</definedName>
    <definedName name="BalanceSheetIndustryMedian" localSheetId="15">#REF!</definedName>
    <definedName name="BalanceSheetIndustryMedian" localSheetId="13">#REF!</definedName>
    <definedName name="BalanceSheetIndustryMedian" localSheetId="17">#REF!</definedName>
    <definedName name="BalanceSheetIndustryMedian" localSheetId="12">#REF!</definedName>
    <definedName name="BalanceSheetIndustryMedian" localSheetId="16">#REF!</definedName>
    <definedName name="BalanceSheetIndustryMedian">#REF!</definedName>
    <definedName name="BalanceSheetIndustryMS" localSheetId="11">#REF!</definedName>
    <definedName name="BalanceSheetIndustryMS" localSheetId="15">#REF!</definedName>
    <definedName name="BalanceSheetIndustryMS" localSheetId="13">#REF!</definedName>
    <definedName name="BalanceSheetIndustryMS" localSheetId="17">#REF!</definedName>
    <definedName name="BalanceSheetIndustryMS" localSheetId="12">#REF!</definedName>
    <definedName name="BalanceSheetIndustryMS" localSheetId="16">#REF!</definedName>
    <definedName name="BalanceSheetIndustryMS">#REF!</definedName>
    <definedName name="BalanceSheetLocation" localSheetId="11">#REF!</definedName>
    <definedName name="BalanceSheetLocation" localSheetId="15">#REF!</definedName>
    <definedName name="BalanceSheetLocation" localSheetId="13">#REF!</definedName>
    <definedName name="BalanceSheetLocation" localSheetId="17">#REF!</definedName>
    <definedName name="BalanceSheetLocation" localSheetId="12">#REF!</definedName>
    <definedName name="BalanceSheetLocation" localSheetId="16">#REF!</definedName>
    <definedName name="BalanceSheetLocation">#REF!</definedName>
    <definedName name="BalanceSheetLocationAgg" localSheetId="11">#REF!</definedName>
    <definedName name="BalanceSheetLocationAgg" localSheetId="15">#REF!</definedName>
    <definedName name="BalanceSheetLocationAgg" localSheetId="13">#REF!</definedName>
    <definedName name="BalanceSheetLocationAgg" localSheetId="17">#REF!</definedName>
    <definedName name="BalanceSheetLocationAgg" localSheetId="12">#REF!</definedName>
    <definedName name="BalanceSheetLocationAgg" localSheetId="16">#REF!</definedName>
    <definedName name="BalanceSheetLocationAgg">#REF!</definedName>
    <definedName name="BalanceSheetLocationMean" localSheetId="11">#REF!</definedName>
    <definedName name="BalanceSheetLocationMean" localSheetId="15">#REF!</definedName>
    <definedName name="BalanceSheetLocationMean" localSheetId="13">#REF!</definedName>
    <definedName name="BalanceSheetLocationMean" localSheetId="17">#REF!</definedName>
    <definedName name="BalanceSheetLocationMean" localSheetId="12">#REF!</definedName>
    <definedName name="BalanceSheetLocationMean" localSheetId="16">#REF!</definedName>
    <definedName name="BalanceSheetLocationMean">#REF!</definedName>
    <definedName name="BalanceSheetLocationMedian" localSheetId="11">#REF!</definedName>
    <definedName name="BalanceSheetLocationMedian" localSheetId="15">#REF!</definedName>
    <definedName name="BalanceSheetLocationMedian" localSheetId="13">#REF!</definedName>
    <definedName name="BalanceSheetLocationMedian" localSheetId="17">#REF!</definedName>
    <definedName name="BalanceSheetLocationMedian" localSheetId="12">#REF!</definedName>
    <definedName name="BalanceSheetLocationMedian" localSheetId="16">#REF!</definedName>
    <definedName name="BalanceSheetLocationMedian">#REF!</definedName>
    <definedName name="BalanceSheetLocationMS" localSheetId="11">#REF!</definedName>
    <definedName name="BalanceSheetLocationMS" localSheetId="15">#REF!</definedName>
    <definedName name="BalanceSheetLocationMS" localSheetId="13">#REF!</definedName>
    <definedName name="BalanceSheetLocationMS" localSheetId="17">#REF!</definedName>
    <definedName name="BalanceSheetLocationMS" localSheetId="12">#REF!</definedName>
    <definedName name="BalanceSheetLocationMS" localSheetId="16">#REF!</definedName>
    <definedName name="BalanceSheetLocationMS">#REF!</definedName>
    <definedName name="BalanceSheetMarginsIndustry" localSheetId="11">#REF!</definedName>
    <definedName name="BalanceSheetMarginsIndustry" localSheetId="15">#REF!</definedName>
    <definedName name="BalanceSheetMarginsIndustry" localSheetId="13">#REF!</definedName>
    <definedName name="BalanceSheetMarginsIndustry" localSheetId="17">#REF!</definedName>
    <definedName name="BalanceSheetMarginsIndustry" localSheetId="12">#REF!</definedName>
    <definedName name="BalanceSheetMarginsIndustry" localSheetId="16">#REF!</definedName>
    <definedName name="BalanceSheetMarginsIndustry">#REF!</definedName>
    <definedName name="BalanceSheetMean" localSheetId="11">#REF!</definedName>
    <definedName name="BalanceSheetMean" localSheetId="15">#REF!</definedName>
    <definedName name="BalanceSheetMean" localSheetId="13">#REF!</definedName>
    <definedName name="BalanceSheetMean" localSheetId="17">#REF!</definedName>
    <definedName name="BalanceSheetMean" localSheetId="12">#REF!</definedName>
    <definedName name="BalanceSheetMean" localSheetId="16">#REF!</definedName>
    <definedName name="BalanceSheetMean">#REF!</definedName>
    <definedName name="BalanceSheetMedian" localSheetId="11">#REF!</definedName>
    <definedName name="BalanceSheetMedian" localSheetId="15">#REF!</definedName>
    <definedName name="BalanceSheetMedian" localSheetId="13">#REF!</definedName>
    <definedName name="BalanceSheetMedian" localSheetId="17">#REF!</definedName>
    <definedName name="BalanceSheetMedian" localSheetId="12">#REF!</definedName>
    <definedName name="BalanceSheetMedian" localSheetId="16">#REF!</definedName>
    <definedName name="BalanceSheetMedian">#REF!</definedName>
    <definedName name="BalanceSheetMS" localSheetId="11">#REF!</definedName>
    <definedName name="BalanceSheetMS" localSheetId="15">#REF!</definedName>
    <definedName name="BalanceSheetMS" localSheetId="13">#REF!</definedName>
    <definedName name="BalanceSheetMS" localSheetId="17">#REF!</definedName>
    <definedName name="BalanceSheetMS" localSheetId="12">#REF!</definedName>
    <definedName name="BalanceSheetMS" localSheetId="16">#REF!</definedName>
    <definedName name="BalanceSheetMS">#REF!</definedName>
    <definedName name="BalanceSheetPeerCalcs" localSheetId="11">#REF!</definedName>
    <definedName name="BalanceSheetPeerCalcs" localSheetId="15">#REF!</definedName>
    <definedName name="BalanceSheetPeerCalcs" localSheetId="13">#REF!</definedName>
    <definedName name="BalanceSheetPeerCalcs" localSheetId="17">#REF!</definedName>
    <definedName name="BalanceSheetPeerCalcs" localSheetId="12">#REF!</definedName>
    <definedName name="BalanceSheetPeerCalcs" localSheetId="16">#REF!</definedName>
    <definedName name="BalanceSheetPeerCalcs">#REF!</definedName>
    <definedName name="BalSheet1YrGrowth" localSheetId="11">#REF!</definedName>
    <definedName name="BalSheet1YrGrowth" localSheetId="15">#REF!</definedName>
    <definedName name="BalSheet1YrGrowth" localSheetId="13">#REF!</definedName>
    <definedName name="BalSheet1YrGrowth" localSheetId="17">#REF!</definedName>
    <definedName name="BalSheet1YrGrowth" localSheetId="12">#REF!</definedName>
    <definedName name="BalSheet1YrGrowth" localSheetId="16">#REF!</definedName>
    <definedName name="BalSheet1YrGrowth">#REF!</definedName>
    <definedName name="BalSheet1YrGrowthChart" localSheetId="11">#REF!</definedName>
    <definedName name="BalSheet1YrGrowthChart" localSheetId="15">#REF!</definedName>
    <definedName name="BalSheet1YrGrowthChart" localSheetId="13">#REF!</definedName>
    <definedName name="BalSheet1YrGrowthChart" localSheetId="17">#REF!</definedName>
    <definedName name="BalSheet1YrGrowthChart" localSheetId="12">#REF!</definedName>
    <definedName name="BalSheet1YrGrowthChart" localSheetId="16">#REF!</definedName>
    <definedName name="BalSheet1YrGrowthChart">#REF!</definedName>
    <definedName name="BalSheet1YrGrowthChartCurrentExpressions" localSheetId="11">#REF!</definedName>
    <definedName name="BalSheet1YrGrowthChartCurrentExpressions" localSheetId="15">#REF!</definedName>
    <definedName name="BalSheet1YrGrowthChartCurrentExpressions" localSheetId="13">#REF!</definedName>
    <definedName name="BalSheet1YrGrowthChartCurrentExpressions" localSheetId="17">#REF!</definedName>
    <definedName name="BalSheet1YrGrowthChartCurrentExpressions" localSheetId="12">#REF!</definedName>
    <definedName name="BalSheet1YrGrowthChartCurrentExpressions" localSheetId="16">#REF!</definedName>
    <definedName name="BalSheet1YrGrowthChartCurrentExpressions">#REF!</definedName>
    <definedName name="BalSheet1YrGrowthChartIndustry" localSheetId="11">#REF!</definedName>
    <definedName name="BalSheet1YrGrowthChartIndustry" localSheetId="15">#REF!</definedName>
    <definedName name="BalSheet1YrGrowthChartIndustry" localSheetId="13">#REF!</definedName>
    <definedName name="BalSheet1YrGrowthChartIndustry" localSheetId="17">#REF!</definedName>
    <definedName name="BalSheet1YrGrowthChartIndustry" localSheetId="12">#REF!</definedName>
    <definedName name="BalSheet1YrGrowthChartIndustry" localSheetId="16">#REF!</definedName>
    <definedName name="BalSheet1YrGrowthChartIndustry">#REF!</definedName>
    <definedName name="BalSheet1YrGrowthChartIndustryMean" localSheetId="11">#REF!</definedName>
    <definedName name="BalSheet1YrGrowthChartIndustryMean" localSheetId="15">#REF!</definedName>
    <definedName name="BalSheet1YrGrowthChartIndustryMean" localSheetId="13">#REF!</definedName>
    <definedName name="BalSheet1YrGrowthChartIndustryMean" localSheetId="17">#REF!</definedName>
    <definedName name="BalSheet1YrGrowthChartIndustryMean" localSheetId="12">#REF!</definedName>
    <definedName name="BalSheet1YrGrowthChartIndustryMean" localSheetId="16">#REF!</definedName>
    <definedName name="BalSheet1YrGrowthChartIndustryMean">#REF!</definedName>
    <definedName name="BalSheet1YrGrowthChartIndustryMedian" localSheetId="11">#REF!</definedName>
    <definedName name="BalSheet1YrGrowthChartIndustryMedian" localSheetId="15">#REF!</definedName>
    <definedName name="BalSheet1YrGrowthChartIndustryMedian" localSheetId="13">#REF!</definedName>
    <definedName name="BalSheet1YrGrowthChartIndustryMedian" localSheetId="17">#REF!</definedName>
    <definedName name="BalSheet1YrGrowthChartIndustryMedian" localSheetId="12">#REF!</definedName>
    <definedName name="BalSheet1YrGrowthChartIndustryMedian" localSheetId="16">#REF!</definedName>
    <definedName name="BalSheet1YrGrowthChartIndustryMedian">#REF!</definedName>
    <definedName name="BalSheet1YrGrowthChartLocation" localSheetId="11">#REF!</definedName>
    <definedName name="BalSheet1YrGrowthChartLocation" localSheetId="15">#REF!</definedName>
    <definedName name="BalSheet1YrGrowthChartLocation" localSheetId="13">#REF!</definedName>
    <definedName name="BalSheet1YrGrowthChartLocation" localSheetId="17">#REF!</definedName>
    <definedName name="BalSheet1YrGrowthChartLocation" localSheetId="12">#REF!</definedName>
    <definedName name="BalSheet1YrGrowthChartLocation" localSheetId="16">#REF!</definedName>
    <definedName name="BalSheet1YrGrowthChartLocation">#REF!</definedName>
    <definedName name="BalSheet1YrGrowthChartLocationMean" localSheetId="11">#REF!</definedName>
    <definedName name="BalSheet1YrGrowthChartLocationMean" localSheetId="15">#REF!</definedName>
    <definedName name="BalSheet1YrGrowthChartLocationMean" localSheetId="13">#REF!</definedName>
    <definedName name="BalSheet1YrGrowthChartLocationMean" localSheetId="17">#REF!</definedName>
    <definedName name="BalSheet1YrGrowthChartLocationMean" localSheetId="12">#REF!</definedName>
    <definedName name="BalSheet1YrGrowthChartLocationMean" localSheetId="16">#REF!</definedName>
    <definedName name="BalSheet1YrGrowthChartLocationMean">#REF!</definedName>
    <definedName name="BalSheet1YrGrowthChartLocationMedian" localSheetId="11">#REF!</definedName>
    <definedName name="BalSheet1YrGrowthChartLocationMedian" localSheetId="15">#REF!</definedName>
    <definedName name="BalSheet1YrGrowthChartLocationMedian" localSheetId="13">#REF!</definedName>
    <definedName name="BalSheet1YrGrowthChartLocationMedian" localSheetId="17">#REF!</definedName>
    <definedName name="BalSheet1YrGrowthChartLocationMedian" localSheetId="12">#REF!</definedName>
    <definedName name="BalSheet1YrGrowthChartLocationMedian" localSheetId="16">#REF!</definedName>
    <definedName name="BalSheet1YrGrowthChartLocationMedian">#REF!</definedName>
    <definedName name="BalSheet1YrGrowthChartMean" localSheetId="11">#REF!</definedName>
    <definedName name="BalSheet1YrGrowthChartMean" localSheetId="15">#REF!</definedName>
    <definedName name="BalSheet1YrGrowthChartMean" localSheetId="13">#REF!</definedName>
    <definedName name="BalSheet1YrGrowthChartMean" localSheetId="17">#REF!</definedName>
    <definedName name="BalSheet1YrGrowthChartMean" localSheetId="12">#REF!</definedName>
    <definedName name="BalSheet1YrGrowthChartMean" localSheetId="16">#REF!</definedName>
    <definedName name="BalSheet1YrGrowthChartMean">#REF!</definedName>
    <definedName name="BalSheet1YrGrowthChartMedian" localSheetId="11">#REF!</definedName>
    <definedName name="BalSheet1YrGrowthChartMedian" localSheetId="15">#REF!</definedName>
    <definedName name="BalSheet1YrGrowthChartMedian" localSheetId="13">#REF!</definedName>
    <definedName name="BalSheet1YrGrowthChartMedian" localSheetId="17">#REF!</definedName>
    <definedName name="BalSheet1YrGrowthChartMedian" localSheetId="12">#REF!</definedName>
    <definedName name="BalSheet1YrGrowthChartMedian" localSheetId="16">#REF!</definedName>
    <definedName name="BalSheet1YrGrowthChartMedian">#REF!</definedName>
    <definedName name="BalSheet1YrGrowthChartPeerCalcs" localSheetId="11">#REF!</definedName>
    <definedName name="BalSheet1YrGrowthChartPeerCalcs" localSheetId="15">#REF!</definedName>
    <definedName name="BalSheet1YrGrowthChartPeerCalcs" localSheetId="13">#REF!</definedName>
    <definedName name="BalSheet1YrGrowthChartPeerCalcs" localSheetId="17">#REF!</definedName>
    <definedName name="BalSheet1YrGrowthChartPeerCalcs" localSheetId="12">#REF!</definedName>
    <definedName name="BalSheet1YrGrowthChartPeerCalcs" localSheetId="16">#REF!</definedName>
    <definedName name="BalSheet1YrGrowthChartPeerCalcs">#REF!</definedName>
    <definedName name="BalSheet1YrGrowthCurrentExpressions" localSheetId="11">#REF!</definedName>
    <definedName name="BalSheet1YrGrowthCurrentExpressions" localSheetId="15">#REF!</definedName>
    <definedName name="BalSheet1YrGrowthCurrentExpressions" localSheetId="13">#REF!</definedName>
    <definedName name="BalSheet1YrGrowthCurrentExpressions" localSheetId="17">#REF!</definedName>
    <definedName name="BalSheet1YrGrowthCurrentExpressions" localSheetId="12">#REF!</definedName>
    <definedName name="BalSheet1YrGrowthCurrentExpressions" localSheetId="16">#REF!</definedName>
    <definedName name="BalSheet1YrGrowthCurrentExpressions">#REF!</definedName>
    <definedName name="BalSheet1YrGrowthIndustry" localSheetId="11">#REF!</definedName>
    <definedName name="BalSheet1YrGrowthIndustry" localSheetId="15">#REF!</definedName>
    <definedName name="BalSheet1YrGrowthIndustry" localSheetId="13">#REF!</definedName>
    <definedName name="BalSheet1YrGrowthIndustry" localSheetId="17">#REF!</definedName>
    <definedName name="BalSheet1YrGrowthIndustry" localSheetId="12">#REF!</definedName>
    <definedName name="BalSheet1YrGrowthIndustry" localSheetId="16">#REF!</definedName>
    <definedName name="BalSheet1YrGrowthIndustry">#REF!</definedName>
    <definedName name="BalSheet1YrGrowthIndustryMean" localSheetId="11">#REF!</definedName>
    <definedName name="BalSheet1YrGrowthIndustryMean" localSheetId="15">#REF!</definedName>
    <definedName name="BalSheet1YrGrowthIndustryMean" localSheetId="13">#REF!</definedName>
    <definedName name="BalSheet1YrGrowthIndustryMean" localSheetId="17">#REF!</definedName>
    <definedName name="BalSheet1YrGrowthIndustryMean" localSheetId="12">#REF!</definedName>
    <definedName name="BalSheet1YrGrowthIndustryMean" localSheetId="16">#REF!</definedName>
    <definedName name="BalSheet1YrGrowthIndustryMean">#REF!</definedName>
    <definedName name="BalSheet1YrGrowthIndustryMedian" localSheetId="11">#REF!</definedName>
    <definedName name="BalSheet1YrGrowthIndustryMedian" localSheetId="15">#REF!</definedName>
    <definedName name="BalSheet1YrGrowthIndustryMedian" localSheetId="13">#REF!</definedName>
    <definedName name="BalSheet1YrGrowthIndustryMedian" localSheetId="17">#REF!</definedName>
    <definedName name="BalSheet1YrGrowthIndustryMedian" localSheetId="12">#REF!</definedName>
    <definedName name="BalSheet1YrGrowthIndustryMedian" localSheetId="16">#REF!</definedName>
    <definedName name="BalSheet1YrGrowthIndustryMedian">#REF!</definedName>
    <definedName name="BalSheet1YrGrowthLocation" localSheetId="11">#REF!</definedName>
    <definedName name="BalSheet1YrGrowthLocation" localSheetId="15">#REF!</definedName>
    <definedName name="BalSheet1YrGrowthLocation" localSheetId="13">#REF!</definedName>
    <definedName name="BalSheet1YrGrowthLocation" localSheetId="17">#REF!</definedName>
    <definedName name="BalSheet1YrGrowthLocation" localSheetId="12">#REF!</definedName>
    <definedName name="BalSheet1YrGrowthLocation" localSheetId="16">#REF!</definedName>
    <definedName name="BalSheet1YrGrowthLocation">#REF!</definedName>
    <definedName name="BalSheet1YrGrowthLocationMean" localSheetId="11">#REF!</definedName>
    <definedName name="BalSheet1YrGrowthLocationMean" localSheetId="15">#REF!</definedName>
    <definedName name="BalSheet1YrGrowthLocationMean" localSheetId="13">#REF!</definedName>
    <definedName name="BalSheet1YrGrowthLocationMean" localSheetId="17">#REF!</definedName>
    <definedName name="BalSheet1YrGrowthLocationMean" localSheetId="12">#REF!</definedName>
    <definedName name="BalSheet1YrGrowthLocationMean" localSheetId="16">#REF!</definedName>
    <definedName name="BalSheet1YrGrowthLocationMean">#REF!</definedName>
    <definedName name="BalSheet1YrGrowthLocationMedian" localSheetId="11">#REF!</definedName>
    <definedName name="BalSheet1YrGrowthLocationMedian" localSheetId="15">#REF!</definedName>
    <definedName name="BalSheet1YrGrowthLocationMedian" localSheetId="13">#REF!</definedName>
    <definedName name="BalSheet1YrGrowthLocationMedian" localSheetId="17">#REF!</definedName>
    <definedName name="BalSheet1YrGrowthLocationMedian" localSheetId="12">#REF!</definedName>
    <definedName name="BalSheet1YrGrowthLocationMedian" localSheetId="16">#REF!</definedName>
    <definedName name="BalSheet1YrGrowthLocationMedian">#REF!</definedName>
    <definedName name="BalSheet1YrGrowthMean" localSheetId="11">#REF!</definedName>
    <definedName name="BalSheet1YrGrowthMean" localSheetId="15">#REF!</definedName>
    <definedName name="BalSheet1YrGrowthMean" localSheetId="13">#REF!</definedName>
    <definedName name="BalSheet1YrGrowthMean" localSheetId="17">#REF!</definedName>
    <definedName name="BalSheet1YrGrowthMean" localSheetId="12">#REF!</definedName>
    <definedName name="BalSheet1YrGrowthMean" localSheetId="16">#REF!</definedName>
    <definedName name="BalSheet1YrGrowthMean">#REF!</definedName>
    <definedName name="BalSheet1YrGrowthMedian" localSheetId="11">#REF!</definedName>
    <definedName name="BalSheet1YrGrowthMedian" localSheetId="15">#REF!</definedName>
    <definedName name="BalSheet1YrGrowthMedian" localSheetId="13">#REF!</definedName>
    <definedName name="BalSheet1YrGrowthMedian" localSheetId="17">#REF!</definedName>
    <definedName name="BalSheet1YrGrowthMedian" localSheetId="12">#REF!</definedName>
    <definedName name="BalSheet1YrGrowthMedian" localSheetId="16">#REF!</definedName>
    <definedName name="BalSheet1YrGrowthMedian">#REF!</definedName>
    <definedName name="BalSheet1YrGrowthPeerCalcs" localSheetId="11">#REF!</definedName>
    <definedName name="BalSheet1YrGrowthPeerCalcs" localSheetId="15">#REF!</definedName>
    <definedName name="BalSheet1YrGrowthPeerCalcs" localSheetId="13">#REF!</definedName>
    <definedName name="BalSheet1YrGrowthPeerCalcs" localSheetId="17">#REF!</definedName>
    <definedName name="BalSheet1YrGrowthPeerCalcs" localSheetId="12">#REF!</definedName>
    <definedName name="BalSheet1YrGrowthPeerCalcs" localSheetId="16">#REF!</definedName>
    <definedName name="BalSheet1YrGrowthPeerCalcs">#REF!</definedName>
    <definedName name="BalSheet1YrGrwothPeerCalcs" localSheetId="11">#REF!</definedName>
    <definedName name="BalSheet1YrGrwothPeerCalcs" localSheetId="15">#REF!</definedName>
    <definedName name="BalSheet1YrGrwothPeerCalcs" localSheetId="13">#REF!</definedName>
    <definedName name="BalSheet1YrGrwothPeerCalcs" localSheetId="17">#REF!</definedName>
    <definedName name="BalSheet1YrGrwothPeerCalcs" localSheetId="12">#REF!</definedName>
    <definedName name="BalSheet1YrGrwothPeerCalcs" localSheetId="16">#REF!</definedName>
    <definedName name="BalSheet1YrGrwothPeerCalcs">#REF!</definedName>
    <definedName name="BalSheetMargins" localSheetId="11">#REF!</definedName>
    <definedName name="BalSheetMargins" localSheetId="15">#REF!</definedName>
    <definedName name="BalSheetMargins" localSheetId="13">#REF!</definedName>
    <definedName name="BalSheetMargins" localSheetId="17">#REF!</definedName>
    <definedName name="BalSheetMargins" localSheetId="12">#REF!</definedName>
    <definedName name="BalSheetMargins" localSheetId="16">#REF!</definedName>
    <definedName name="BalSheetMargins">#REF!</definedName>
    <definedName name="BalSheetMarginsAgg" localSheetId="11">#REF!</definedName>
    <definedName name="BalSheetMarginsAgg" localSheetId="15">#REF!</definedName>
    <definedName name="BalSheetMarginsAgg" localSheetId="13">#REF!</definedName>
    <definedName name="BalSheetMarginsAgg" localSheetId="17">#REF!</definedName>
    <definedName name="BalSheetMarginsAgg" localSheetId="12">#REF!</definedName>
    <definedName name="BalSheetMarginsAgg" localSheetId="16">#REF!</definedName>
    <definedName name="BalSheetMarginsAgg">#REF!</definedName>
    <definedName name="BalSheetMarginsChart" localSheetId="11">#REF!</definedName>
    <definedName name="BalSheetMarginsChart" localSheetId="15">#REF!</definedName>
    <definedName name="BalSheetMarginsChart" localSheetId="13">#REF!</definedName>
    <definedName name="BalSheetMarginsChart" localSheetId="17">#REF!</definedName>
    <definedName name="BalSheetMarginsChart" localSheetId="12">#REF!</definedName>
    <definedName name="BalSheetMarginsChart" localSheetId="16">#REF!</definedName>
    <definedName name="BalSheetMarginsChart">#REF!</definedName>
    <definedName name="BalSheetMarginsChartAgg" localSheetId="11">#REF!</definedName>
    <definedName name="BalSheetMarginsChartAgg" localSheetId="15">#REF!</definedName>
    <definedName name="BalSheetMarginsChartAgg" localSheetId="13">#REF!</definedName>
    <definedName name="BalSheetMarginsChartAgg" localSheetId="17">#REF!</definedName>
    <definedName name="BalSheetMarginsChartAgg" localSheetId="12">#REF!</definedName>
    <definedName name="BalSheetMarginsChartAgg" localSheetId="16">#REF!</definedName>
    <definedName name="BalSheetMarginsChartAgg">#REF!</definedName>
    <definedName name="BalSheetMarginsChartCurrentExpressions" localSheetId="11">#REF!</definedName>
    <definedName name="BalSheetMarginsChartCurrentExpressions" localSheetId="15">#REF!</definedName>
    <definedName name="BalSheetMarginsChartCurrentExpressions" localSheetId="13">#REF!</definedName>
    <definedName name="BalSheetMarginsChartCurrentExpressions" localSheetId="17">#REF!</definedName>
    <definedName name="BalSheetMarginsChartCurrentExpressions" localSheetId="12">#REF!</definedName>
    <definedName name="BalSheetMarginsChartCurrentExpressions" localSheetId="16">#REF!</definedName>
    <definedName name="BalSheetMarginsChartCurrentExpressions">#REF!</definedName>
    <definedName name="BalSheetMarginsChartIndustry" localSheetId="11">#REF!</definedName>
    <definedName name="BalSheetMarginsChartIndustry" localSheetId="15">#REF!</definedName>
    <definedName name="BalSheetMarginsChartIndustry" localSheetId="13">#REF!</definedName>
    <definedName name="BalSheetMarginsChartIndustry" localSheetId="17">#REF!</definedName>
    <definedName name="BalSheetMarginsChartIndustry" localSheetId="12">#REF!</definedName>
    <definedName name="BalSheetMarginsChartIndustry" localSheetId="16">#REF!</definedName>
    <definedName name="BalSheetMarginsChartIndustry">#REF!</definedName>
    <definedName name="BalSheetMarginsChartIndustryAgg" localSheetId="11">#REF!</definedName>
    <definedName name="BalSheetMarginsChartIndustryAgg" localSheetId="15">#REF!</definedName>
    <definedName name="BalSheetMarginsChartIndustryAgg" localSheetId="13">#REF!</definedName>
    <definedName name="BalSheetMarginsChartIndustryAgg" localSheetId="17">#REF!</definedName>
    <definedName name="BalSheetMarginsChartIndustryAgg" localSheetId="12">#REF!</definedName>
    <definedName name="BalSheetMarginsChartIndustryAgg" localSheetId="16">#REF!</definedName>
    <definedName name="BalSheetMarginsChartIndustryAgg">#REF!</definedName>
    <definedName name="BalSheetMarginsChartIndustryMean" localSheetId="11">#REF!</definedName>
    <definedName name="BalSheetMarginsChartIndustryMean" localSheetId="15">#REF!</definedName>
    <definedName name="BalSheetMarginsChartIndustryMean" localSheetId="13">#REF!</definedName>
    <definedName name="BalSheetMarginsChartIndustryMean" localSheetId="17">#REF!</definedName>
    <definedName name="BalSheetMarginsChartIndustryMean" localSheetId="12">#REF!</definedName>
    <definedName name="BalSheetMarginsChartIndustryMean" localSheetId="16">#REF!</definedName>
    <definedName name="BalSheetMarginsChartIndustryMean">#REF!</definedName>
    <definedName name="BalSheetMarginsChartIndustryMedian" localSheetId="11">#REF!</definedName>
    <definedName name="BalSheetMarginsChartIndustryMedian" localSheetId="15">#REF!</definedName>
    <definedName name="BalSheetMarginsChartIndustryMedian" localSheetId="13">#REF!</definedName>
    <definedName name="BalSheetMarginsChartIndustryMedian" localSheetId="17">#REF!</definedName>
    <definedName name="BalSheetMarginsChartIndustryMedian" localSheetId="12">#REF!</definedName>
    <definedName name="BalSheetMarginsChartIndustryMedian" localSheetId="16">#REF!</definedName>
    <definedName name="BalSheetMarginsChartIndustryMedian">#REF!</definedName>
    <definedName name="BalSheetMarginsChartLocation" localSheetId="11">#REF!</definedName>
    <definedName name="BalSheetMarginsChartLocation" localSheetId="15">#REF!</definedName>
    <definedName name="BalSheetMarginsChartLocation" localSheetId="13">#REF!</definedName>
    <definedName name="BalSheetMarginsChartLocation" localSheetId="17">#REF!</definedName>
    <definedName name="BalSheetMarginsChartLocation" localSheetId="12">#REF!</definedName>
    <definedName name="BalSheetMarginsChartLocation" localSheetId="16">#REF!</definedName>
    <definedName name="BalSheetMarginsChartLocation">#REF!</definedName>
    <definedName name="BalSheetMarginsChartLocationAgg" localSheetId="11">#REF!</definedName>
    <definedName name="BalSheetMarginsChartLocationAgg" localSheetId="15">#REF!</definedName>
    <definedName name="BalSheetMarginsChartLocationAgg" localSheetId="13">#REF!</definedName>
    <definedName name="BalSheetMarginsChartLocationAgg" localSheetId="17">#REF!</definedName>
    <definedName name="BalSheetMarginsChartLocationAgg" localSheetId="12">#REF!</definedName>
    <definedName name="BalSheetMarginsChartLocationAgg" localSheetId="16">#REF!</definedName>
    <definedName name="BalSheetMarginsChartLocationAgg">#REF!</definedName>
    <definedName name="BalSheetMarginsChartLocationMean" localSheetId="11">#REF!</definedName>
    <definedName name="BalSheetMarginsChartLocationMean" localSheetId="15">#REF!</definedName>
    <definedName name="BalSheetMarginsChartLocationMean" localSheetId="13">#REF!</definedName>
    <definedName name="BalSheetMarginsChartLocationMean" localSheetId="17">#REF!</definedName>
    <definedName name="BalSheetMarginsChartLocationMean" localSheetId="12">#REF!</definedName>
    <definedName name="BalSheetMarginsChartLocationMean" localSheetId="16">#REF!</definedName>
    <definedName name="BalSheetMarginsChartLocationMean">#REF!</definedName>
    <definedName name="BalSheetMarginsChartLocationMedian" localSheetId="11">#REF!</definedName>
    <definedName name="BalSheetMarginsChartLocationMedian" localSheetId="15">#REF!</definedName>
    <definedName name="BalSheetMarginsChartLocationMedian" localSheetId="13">#REF!</definedName>
    <definedName name="BalSheetMarginsChartLocationMedian" localSheetId="17">#REF!</definedName>
    <definedName name="BalSheetMarginsChartLocationMedian" localSheetId="12">#REF!</definedName>
    <definedName name="BalSheetMarginsChartLocationMedian" localSheetId="16">#REF!</definedName>
    <definedName name="BalSheetMarginsChartLocationMedian">#REF!</definedName>
    <definedName name="BalSheetMarginsChartMean" localSheetId="11">#REF!</definedName>
    <definedName name="BalSheetMarginsChartMean" localSheetId="15">#REF!</definedName>
    <definedName name="BalSheetMarginsChartMean" localSheetId="13">#REF!</definedName>
    <definedName name="BalSheetMarginsChartMean" localSheetId="17">#REF!</definedName>
    <definedName name="BalSheetMarginsChartMean" localSheetId="12">#REF!</definedName>
    <definedName name="BalSheetMarginsChartMean" localSheetId="16">#REF!</definedName>
    <definedName name="BalSheetMarginsChartMean">#REF!</definedName>
    <definedName name="BalSheetMarginsChartMedian" localSheetId="11">#REF!</definedName>
    <definedName name="BalSheetMarginsChartMedian" localSheetId="15">#REF!</definedName>
    <definedName name="BalSheetMarginsChartMedian" localSheetId="13">#REF!</definedName>
    <definedName name="BalSheetMarginsChartMedian" localSheetId="17">#REF!</definedName>
    <definedName name="BalSheetMarginsChartMedian" localSheetId="12">#REF!</definedName>
    <definedName name="BalSheetMarginsChartMedian" localSheetId="16">#REF!</definedName>
    <definedName name="BalSheetMarginsChartMedian">#REF!</definedName>
    <definedName name="BalSheetMarginsChartMS" localSheetId="11">#REF!</definedName>
    <definedName name="BalSheetMarginsChartMS" localSheetId="15">#REF!</definedName>
    <definedName name="BalSheetMarginsChartMS" localSheetId="13">#REF!</definedName>
    <definedName name="BalSheetMarginsChartMS" localSheetId="17">#REF!</definedName>
    <definedName name="BalSheetMarginsChartMS" localSheetId="12">#REF!</definedName>
    <definedName name="BalSheetMarginsChartMS" localSheetId="16">#REF!</definedName>
    <definedName name="BalSheetMarginsChartMS">#REF!</definedName>
    <definedName name="BalSheetMarginsChartPeerCalcs" localSheetId="11">#REF!</definedName>
    <definedName name="BalSheetMarginsChartPeerCalcs" localSheetId="15">#REF!</definedName>
    <definedName name="BalSheetMarginsChartPeerCalcs" localSheetId="13">#REF!</definedName>
    <definedName name="BalSheetMarginsChartPeerCalcs" localSheetId="17">#REF!</definedName>
    <definedName name="BalSheetMarginsChartPeerCalcs" localSheetId="12">#REF!</definedName>
    <definedName name="BalSheetMarginsChartPeerCalcs" localSheetId="16">#REF!</definedName>
    <definedName name="BalSheetMarginsChartPeerCalcs">#REF!</definedName>
    <definedName name="BalSheetMarginsComp" localSheetId="11">#REF!</definedName>
    <definedName name="BalSheetMarginsComp" localSheetId="15">#REF!</definedName>
    <definedName name="BalSheetMarginsComp" localSheetId="13">#REF!</definedName>
    <definedName name="BalSheetMarginsComp" localSheetId="17">#REF!</definedName>
    <definedName name="BalSheetMarginsComp" localSheetId="12">#REF!</definedName>
    <definedName name="BalSheetMarginsComp" localSheetId="16">#REF!</definedName>
    <definedName name="BalSheetMarginsComp">#REF!</definedName>
    <definedName name="BalSheetMarginsCurrentExpressions" localSheetId="11">#REF!</definedName>
    <definedName name="BalSheetMarginsCurrentExpressions" localSheetId="15">#REF!</definedName>
    <definedName name="BalSheetMarginsCurrentExpressions" localSheetId="13">#REF!</definedName>
    <definedName name="BalSheetMarginsCurrentExpressions" localSheetId="17">#REF!</definedName>
    <definedName name="BalSheetMarginsCurrentExpressions" localSheetId="12">#REF!</definedName>
    <definedName name="BalSheetMarginsCurrentExpressions" localSheetId="16">#REF!</definedName>
    <definedName name="BalSheetMarginsCurrentExpressions">#REF!</definedName>
    <definedName name="BalSheetMarginsIndustry" localSheetId="11">#REF!</definedName>
    <definedName name="BalSheetMarginsIndustry" localSheetId="15">#REF!</definedName>
    <definedName name="BalSheetMarginsIndustry" localSheetId="13">#REF!</definedName>
    <definedName name="BalSheetMarginsIndustry" localSheetId="17">#REF!</definedName>
    <definedName name="BalSheetMarginsIndustry" localSheetId="12">#REF!</definedName>
    <definedName name="BalSheetMarginsIndustry" localSheetId="16">#REF!</definedName>
    <definedName name="BalSheetMarginsIndustry">#REF!</definedName>
    <definedName name="BalSheetMarginsIndustryAgg" localSheetId="11">#REF!</definedName>
    <definedName name="BalSheetMarginsIndustryAgg" localSheetId="15">#REF!</definedName>
    <definedName name="BalSheetMarginsIndustryAgg" localSheetId="13">#REF!</definedName>
    <definedName name="BalSheetMarginsIndustryAgg" localSheetId="17">#REF!</definedName>
    <definedName name="BalSheetMarginsIndustryAgg" localSheetId="12">#REF!</definedName>
    <definedName name="BalSheetMarginsIndustryAgg" localSheetId="16">#REF!</definedName>
    <definedName name="BalSheetMarginsIndustryAgg">#REF!</definedName>
    <definedName name="BalSheetMarginsIndustryMean" localSheetId="11">#REF!</definedName>
    <definedName name="BalSheetMarginsIndustryMean" localSheetId="15">#REF!</definedName>
    <definedName name="BalSheetMarginsIndustryMean" localSheetId="13">#REF!</definedName>
    <definedName name="BalSheetMarginsIndustryMean" localSheetId="17">#REF!</definedName>
    <definedName name="BalSheetMarginsIndustryMean" localSheetId="12">#REF!</definedName>
    <definedName name="BalSheetMarginsIndustryMean" localSheetId="16">#REF!</definedName>
    <definedName name="BalSheetMarginsIndustryMean">#REF!</definedName>
    <definedName name="BalSheetMarginsIndustryMedian" localSheetId="11">#REF!</definedName>
    <definedName name="BalSheetMarginsIndustryMedian" localSheetId="15">#REF!</definedName>
    <definedName name="BalSheetMarginsIndustryMedian" localSheetId="13">#REF!</definedName>
    <definedName name="BalSheetMarginsIndustryMedian" localSheetId="17">#REF!</definedName>
    <definedName name="BalSheetMarginsIndustryMedian" localSheetId="12">#REF!</definedName>
    <definedName name="BalSheetMarginsIndustryMedian" localSheetId="16">#REF!</definedName>
    <definedName name="BalSheetMarginsIndustryMedian">#REF!</definedName>
    <definedName name="BalSheetMarginsIndustryMS" localSheetId="11">#REF!</definedName>
    <definedName name="BalSheetMarginsIndustryMS" localSheetId="15">#REF!</definedName>
    <definedName name="BalSheetMarginsIndustryMS" localSheetId="13">#REF!</definedName>
    <definedName name="BalSheetMarginsIndustryMS" localSheetId="17">#REF!</definedName>
    <definedName name="BalSheetMarginsIndustryMS" localSheetId="12">#REF!</definedName>
    <definedName name="BalSheetMarginsIndustryMS" localSheetId="16">#REF!</definedName>
    <definedName name="BalSheetMarginsIndustryMS">#REF!</definedName>
    <definedName name="BalSheetMarginsLocation" localSheetId="11">#REF!</definedName>
    <definedName name="BalSheetMarginsLocation" localSheetId="15">#REF!</definedName>
    <definedName name="BalSheetMarginsLocation" localSheetId="13">#REF!</definedName>
    <definedName name="BalSheetMarginsLocation" localSheetId="17">#REF!</definedName>
    <definedName name="BalSheetMarginsLocation" localSheetId="12">#REF!</definedName>
    <definedName name="BalSheetMarginsLocation" localSheetId="16">#REF!</definedName>
    <definedName name="BalSheetMarginsLocation">#REF!</definedName>
    <definedName name="BalSheetMarginsLocationAgg" localSheetId="11">#REF!</definedName>
    <definedName name="BalSheetMarginsLocationAgg" localSheetId="15">#REF!</definedName>
    <definedName name="BalSheetMarginsLocationAgg" localSheetId="13">#REF!</definedName>
    <definedName name="BalSheetMarginsLocationAgg" localSheetId="17">#REF!</definedName>
    <definedName name="BalSheetMarginsLocationAgg" localSheetId="12">#REF!</definedName>
    <definedName name="BalSheetMarginsLocationAgg" localSheetId="16">#REF!</definedName>
    <definedName name="BalSheetMarginsLocationAgg">#REF!</definedName>
    <definedName name="BalSheetMarginsLocationMean" localSheetId="11">#REF!</definedName>
    <definedName name="BalSheetMarginsLocationMean" localSheetId="15">#REF!</definedName>
    <definedName name="BalSheetMarginsLocationMean" localSheetId="13">#REF!</definedName>
    <definedName name="BalSheetMarginsLocationMean" localSheetId="17">#REF!</definedName>
    <definedName name="BalSheetMarginsLocationMean" localSheetId="12">#REF!</definedName>
    <definedName name="BalSheetMarginsLocationMean" localSheetId="16">#REF!</definedName>
    <definedName name="BalSheetMarginsLocationMean">#REF!</definedName>
    <definedName name="BalSheetMarginsLocationMedian" localSheetId="11">#REF!</definedName>
    <definedName name="BalSheetMarginsLocationMedian" localSheetId="15">#REF!</definedName>
    <definedName name="BalSheetMarginsLocationMedian" localSheetId="13">#REF!</definedName>
    <definedName name="BalSheetMarginsLocationMedian" localSheetId="17">#REF!</definedName>
    <definedName name="BalSheetMarginsLocationMedian" localSheetId="12">#REF!</definedName>
    <definedName name="BalSheetMarginsLocationMedian" localSheetId="16">#REF!</definedName>
    <definedName name="BalSheetMarginsLocationMedian">#REF!</definedName>
    <definedName name="BalSheetMarginsLocationMS" localSheetId="11">#REF!</definedName>
    <definedName name="BalSheetMarginsLocationMS" localSheetId="15">#REF!</definedName>
    <definedName name="BalSheetMarginsLocationMS" localSheetId="13">#REF!</definedName>
    <definedName name="BalSheetMarginsLocationMS" localSheetId="17">#REF!</definedName>
    <definedName name="BalSheetMarginsLocationMS" localSheetId="12">#REF!</definedName>
    <definedName name="BalSheetMarginsLocationMS" localSheetId="16">#REF!</definedName>
    <definedName name="BalSheetMarginsLocationMS">#REF!</definedName>
    <definedName name="BalSheetMarginsMean" localSheetId="11">#REF!</definedName>
    <definedName name="BalSheetMarginsMean" localSheetId="15">#REF!</definedName>
    <definedName name="BalSheetMarginsMean" localSheetId="13">#REF!</definedName>
    <definedName name="BalSheetMarginsMean" localSheetId="17">#REF!</definedName>
    <definedName name="BalSheetMarginsMean" localSheetId="12">#REF!</definedName>
    <definedName name="BalSheetMarginsMean" localSheetId="16">#REF!</definedName>
    <definedName name="BalSheetMarginsMean">#REF!</definedName>
    <definedName name="BalSheetMarginsMedian" localSheetId="11">#REF!</definedName>
    <definedName name="BalSheetMarginsMedian" localSheetId="15">#REF!</definedName>
    <definedName name="BalSheetMarginsMedian" localSheetId="13">#REF!</definedName>
    <definedName name="BalSheetMarginsMedian" localSheetId="17">#REF!</definedName>
    <definedName name="BalSheetMarginsMedian" localSheetId="12">#REF!</definedName>
    <definedName name="BalSheetMarginsMedian" localSheetId="16">#REF!</definedName>
    <definedName name="BalSheetMarginsMedian">#REF!</definedName>
    <definedName name="BalSheetMarginsMS" localSheetId="11">#REF!</definedName>
    <definedName name="BalSheetMarginsMS" localSheetId="15">#REF!</definedName>
    <definedName name="BalSheetMarginsMS" localSheetId="13">#REF!</definedName>
    <definedName name="BalSheetMarginsMS" localSheetId="17">#REF!</definedName>
    <definedName name="BalSheetMarginsMS" localSheetId="12">#REF!</definedName>
    <definedName name="BalSheetMarginsMS" localSheetId="16">#REF!</definedName>
    <definedName name="BalSheetMarginsMS">#REF!</definedName>
    <definedName name="BalSheetMarginsPeerCalcs" localSheetId="11">#REF!</definedName>
    <definedName name="BalSheetMarginsPeerCalcs" localSheetId="15">#REF!</definedName>
    <definedName name="BalSheetMarginsPeerCalcs" localSheetId="13">#REF!</definedName>
    <definedName name="BalSheetMarginsPeerCalcs" localSheetId="17">#REF!</definedName>
    <definedName name="BalSheetMarginsPeerCalcs" localSheetId="12">#REF!</definedName>
    <definedName name="BalSheetMarginsPeerCalcs" localSheetId="16">#REF!</definedName>
    <definedName name="BalSheetMarginsPeerCalcs">#REF!</definedName>
    <definedName name="BaseCompanyDisplayKey" localSheetId="11">#REF!</definedName>
    <definedName name="BaseCompanyDisplayKey" localSheetId="15">#REF!</definedName>
    <definedName name="BaseCompanyDisplayKey" localSheetId="13">#REF!</definedName>
    <definedName name="BaseCompanyDisplayKey" localSheetId="17">#REF!</definedName>
    <definedName name="BaseCompanyDisplayKey" localSheetId="12">#REF!</definedName>
    <definedName name="BaseCompanyDisplayKey" localSheetId="16">#REF!</definedName>
    <definedName name="BaseCompanyDisplayKey">#REF!</definedName>
    <definedName name="CashFlow" localSheetId="11">#REF!</definedName>
    <definedName name="CashFlow" localSheetId="15">#REF!</definedName>
    <definedName name="CashFlow" localSheetId="13">#REF!</definedName>
    <definedName name="CashFlow" localSheetId="17">#REF!</definedName>
    <definedName name="CashFlow" localSheetId="12">#REF!</definedName>
    <definedName name="CashFlow" localSheetId="16">#REF!</definedName>
    <definedName name="CashFlow">#REF!</definedName>
    <definedName name="CashFlowAgg" localSheetId="11">#REF!</definedName>
    <definedName name="CashFlowAgg" localSheetId="15">#REF!</definedName>
    <definedName name="CashFlowAgg" localSheetId="13">#REF!</definedName>
    <definedName name="CashFlowAgg" localSheetId="17">#REF!</definedName>
    <definedName name="CashFlowAgg" localSheetId="12">#REF!</definedName>
    <definedName name="CashFlowAgg" localSheetId="16">#REF!</definedName>
    <definedName name="CashFlowAgg">#REF!</definedName>
    <definedName name="CashFlowChart" localSheetId="11">#REF!</definedName>
    <definedName name="CashFlowChart" localSheetId="15">#REF!</definedName>
    <definedName name="CashFlowChart" localSheetId="13">#REF!</definedName>
    <definedName name="CashFlowChart" localSheetId="17">#REF!</definedName>
    <definedName name="CashFlowChart" localSheetId="12">#REF!</definedName>
    <definedName name="CashFlowChart" localSheetId="16">#REF!</definedName>
    <definedName name="CashFlowChart">#REF!</definedName>
    <definedName name="CashFlowChartAgg" localSheetId="11">#REF!</definedName>
    <definedName name="CashFlowChartAgg" localSheetId="15">#REF!</definedName>
    <definedName name="CashFlowChartAgg" localSheetId="13">#REF!</definedName>
    <definedName name="CashFlowChartAgg" localSheetId="17">#REF!</definedName>
    <definedName name="CashFlowChartAgg" localSheetId="12">#REF!</definedName>
    <definedName name="CashFlowChartAgg" localSheetId="16">#REF!</definedName>
    <definedName name="CashFlowChartAgg">#REF!</definedName>
    <definedName name="CashFlowChartCurrentExpressions" localSheetId="11">#REF!</definedName>
    <definedName name="CashFlowChartCurrentExpressions" localSheetId="15">#REF!</definedName>
    <definedName name="CashFlowChartCurrentExpressions" localSheetId="13">#REF!</definedName>
    <definedName name="CashFlowChartCurrentExpressions" localSheetId="17">#REF!</definedName>
    <definedName name="CashFlowChartCurrentExpressions" localSheetId="12">#REF!</definedName>
    <definedName name="CashFlowChartCurrentExpressions" localSheetId="16">#REF!</definedName>
    <definedName name="CashFlowChartCurrentExpressions">#REF!</definedName>
    <definedName name="CashFlowChartIndustry" localSheetId="11">#REF!</definedName>
    <definedName name="CashFlowChartIndustry" localSheetId="15">#REF!</definedName>
    <definedName name="CashFlowChartIndustry" localSheetId="13">#REF!</definedName>
    <definedName name="CashFlowChartIndustry" localSheetId="17">#REF!</definedName>
    <definedName name="CashFlowChartIndustry" localSheetId="12">#REF!</definedName>
    <definedName name="CashFlowChartIndustry" localSheetId="16">#REF!</definedName>
    <definedName name="CashFlowChartIndustry">#REF!</definedName>
    <definedName name="CashFlowChartIndustryAgg" localSheetId="11">#REF!</definedName>
    <definedName name="CashFlowChartIndustryAgg" localSheetId="15">#REF!</definedName>
    <definedName name="CashFlowChartIndustryAgg" localSheetId="13">#REF!</definedName>
    <definedName name="CashFlowChartIndustryAgg" localSheetId="17">#REF!</definedName>
    <definedName name="CashFlowChartIndustryAgg" localSheetId="12">#REF!</definedName>
    <definedName name="CashFlowChartIndustryAgg" localSheetId="16">#REF!</definedName>
    <definedName name="CashFlowChartIndustryAgg">#REF!</definedName>
    <definedName name="CashFlowChartIndustryMean" localSheetId="11">#REF!</definedName>
    <definedName name="CashFlowChartIndustryMean" localSheetId="15">#REF!</definedName>
    <definedName name="CashFlowChartIndustryMean" localSheetId="13">#REF!</definedName>
    <definedName name="CashFlowChartIndustryMean" localSheetId="17">#REF!</definedName>
    <definedName name="CashFlowChartIndustryMean" localSheetId="12">#REF!</definedName>
    <definedName name="CashFlowChartIndustryMean" localSheetId="16">#REF!</definedName>
    <definedName name="CashFlowChartIndustryMean">#REF!</definedName>
    <definedName name="CashFlowChartIndustryMedian" localSheetId="11">#REF!</definedName>
    <definedName name="CashFlowChartIndustryMedian" localSheetId="15">#REF!</definedName>
    <definedName name="CashFlowChartIndustryMedian" localSheetId="13">#REF!</definedName>
    <definedName name="CashFlowChartIndustryMedian" localSheetId="17">#REF!</definedName>
    <definedName name="CashFlowChartIndustryMedian" localSheetId="12">#REF!</definedName>
    <definedName name="CashFlowChartIndustryMedian" localSheetId="16">#REF!</definedName>
    <definedName name="CashFlowChartIndustryMedian">#REF!</definedName>
    <definedName name="CashFlowChartLocation" localSheetId="11">#REF!</definedName>
    <definedName name="CashFlowChartLocation" localSheetId="15">#REF!</definedName>
    <definedName name="CashFlowChartLocation" localSheetId="13">#REF!</definedName>
    <definedName name="CashFlowChartLocation" localSheetId="17">#REF!</definedName>
    <definedName name="CashFlowChartLocation" localSheetId="12">#REF!</definedName>
    <definedName name="CashFlowChartLocation" localSheetId="16">#REF!</definedName>
    <definedName name="CashFlowChartLocation">#REF!</definedName>
    <definedName name="CashFlowChartLocationAgg" localSheetId="11">#REF!</definedName>
    <definedName name="CashFlowChartLocationAgg" localSheetId="15">#REF!</definedName>
    <definedName name="CashFlowChartLocationAgg" localSheetId="13">#REF!</definedName>
    <definedName name="CashFlowChartLocationAgg" localSheetId="17">#REF!</definedName>
    <definedName name="CashFlowChartLocationAgg" localSheetId="12">#REF!</definedName>
    <definedName name="CashFlowChartLocationAgg" localSheetId="16">#REF!</definedName>
    <definedName name="CashFlowChartLocationAgg">#REF!</definedName>
    <definedName name="CashFlowChartLocationMean" localSheetId="11">#REF!</definedName>
    <definedName name="CashFlowChartLocationMean" localSheetId="15">#REF!</definedName>
    <definedName name="CashFlowChartLocationMean" localSheetId="13">#REF!</definedName>
    <definedName name="CashFlowChartLocationMean" localSheetId="17">#REF!</definedName>
    <definedName name="CashFlowChartLocationMean" localSheetId="12">#REF!</definedName>
    <definedName name="CashFlowChartLocationMean" localSheetId="16">#REF!</definedName>
    <definedName name="CashFlowChartLocationMean">#REF!</definedName>
    <definedName name="CashFlowChartLocationMedian" localSheetId="11">#REF!</definedName>
    <definedName name="CashFlowChartLocationMedian" localSheetId="15">#REF!</definedName>
    <definedName name="CashFlowChartLocationMedian" localSheetId="13">#REF!</definedName>
    <definedName name="CashFlowChartLocationMedian" localSheetId="17">#REF!</definedName>
    <definedName name="CashFlowChartLocationMedian" localSheetId="12">#REF!</definedName>
    <definedName name="CashFlowChartLocationMedian" localSheetId="16">#REF!</definedName>
    <definedName name="CashFlowChartLocationMedian">#REF!</definedName>
    <definedName name="CashFlowChartMean" localSheetId="11">#REF!</definedName>
    <definedName name="CashFlowChartMean" localSheetId="15">#REF!</definedName>
    <definedName name="CashFlowChartMean" localSheetId="13">#REF!</definedName>
    <definedName name="CashFlowChartMean" localSheetId="17">#REF!</definedName>
    <definedName name="CashFlowChartMean" localSheetId="12">#REF!</definedName>
    <definedName name="CashFlowChartMean" localSheetId="16">#REF!</definedName>
    <definedName name="CashFlowChartMean">#REF!</definedName>
    <definedName name="CashFlowChartMedian" localSheetId="11">#REF!</definedName>
    <definedName name="CashFlowChartMedian" localSheetId="15">#REF!</definedName>
    <definedName name="CashFlowChartMedian" localSheetId="13">#REF!</definedName>
    <definedName name="CashFlowChartMedian" localSheetId="17">#REF!</definedName>
    <definedName name="CashFlowChartMedian" localSheetId="12">#REF!</definedName>
    <definedName name="CashFlowChartMedian" localSheetId="16">#REF!</definedName>
    <definedName name="CashFlowChartMedian">#REF!</definedName>
    <definedName name="CashFlowChartMS" localSheetId="11">#REF!</definedName>
    <definedName name="CashFlowChartMS" localSheetId="15">#REF!</definedName>
    <definedName name="CashFlowChartMS" localSheetId="13">#REF!</definedName>
    <definedName name="CashFlowChartMS" localSheetId="17">#REF!</definedName>
    <definedName name="CashFlowChartMS" localSheetId="12">#REF!</definedName>
    <definedName name="CashFlowChartMS" localSheetId="16">#REF!</definedName>
    <definedName name="CashFlowChartMS">#REF!</definedName>
    <definedName name="CashFlowChartPeerCalcs" localSheetId="11">#REF!</definedName>
    <definedName name="CashFlowChartPeerCalcs" localSheetId="15">#REF!</definedName>
    <definedName name="CashFlowChartPeerCalcs" localSheetId="13">#REF!</definedName>
    <definedName name="CashFlowChartPeerCalcs" localSheetId="17">#REF!</definedName>
    <definedName name="CashFlowChartPeerCalcs" localSheetId="12">#REF!</definedName>
    <definedName name="CashFlowChartPeerCalcs" localSheetId="16">#REF!</definedName>
    <definedName name="CashFlowChartPeerCalcs">#REF!</definedName>
    <definedName name="CashFlowComp" localSheetId="11">#REF!</definedName>
    <definedName name="CashFlowComp" localSheetId="15">#REF!</definedName>
    <definedName name="CashFlowComp" localSheetId="13">#REF!</definedName>
    <definedName name="CashFlowComp" localSheetId="17">#REF!</definedName>
    <definedName name="CashFlowComp" localSheetId="12">#REF!</definedName>
    <definedName name="CashFlowComp" localSheetId="16">#REF!</definedName>
    <definedName name="CashFlowComp">#REF!</definedName>
    <definedName name="CashFlowCurrentExpressions" localSheetId="11">#REF!</definedName>
    <definedName name="CashFlowCurrentExpressions" localSheetId="15">#REF!</definedName>
    <definedName name="CashFlowCurrentExpressions" localSheetId="13">#REF!</definedName>
    <definedName name="CashFlowCurrentExpressions" localSheetId="17">#REF!</definedName>
    <definedName name="CashFlowCurrentExpressions" localSheetId="12">#REF!</definedName>
    <definedName name="CashFlowCurrentExpressions" localSheetId="16">#REF!</definedName>
    <definedName name="CashFlowCurrentExpressions">#REF!</definedName>
    <definedName name="CashFlowIndustry" localSheetId="11">#REF!</definedName>
    <definedName name="CashFlowIndustry" localSheetId="15">#REF!</definedName>
    <definedName name="CashFlowIndustry" localSheetId="13">#REF!</definedName>
    <definedName name="CashFlowIndustry" localSheetId="17">#REF!</definedName>
    <definedName name="CashFlowIndustry" localSheetId="12">#REF!</definedName>
    <definedName name="CashFlowIndustry" localSheetId="16">#REF!</definedName>
    <definedName name="CashFlowIndustry">#REF!</definedName>
    <definedName name="CashFlowIndustryAgg" localSheetId="11">#REF!</definedName>
    <definedName name="CashFlowIndustryAgg" localSheetId="15">#REF!</definedName>
    <definedName name="CashFlowIndustryAgg" localSheetId="13">#REF!</definedName>
    <definedName name="CashFlowIndustryAgg" localSheetId="17">#REF!</definedName>
    <definedName name="CashFlowIndustryAgg" localSheetId="12">#REF!</definedName>
    <definedName name="CashFlowIndustryAgg" localSheetId="16">#REF!</definedName>
    <definedName name="CashFlowIndustryAgg">#REF!</definedName>
    <definedName name="CashFlowIndustryMean" localSheetId="11">#REF!</definedName>
    <definedName name="CashFlowIndustryMean" localSheetId="15">#REF!</definedName>
    <definedName name="CashFlowIndustryMean" localSheetId="13">#REF!</definedName>
    <definedName name="CashFlowIndustryMean" localSheetId="17">#REF!</definedName>
    <definedName name="CashFlowIndustryMean" localSheetId="12">#REF!</definedName>
    <definedName name="CashFlowIndustryMean" localSheetId="16">#REF!</definedName>
    <definedName name="CashFlowIndustryMean">#REF!</definedName>
    <definedName name="CashFlowIndustryMedian" localSheetId="11">#REF!</definedName>
    <definedName name="CashFlowIndustryMedian" localSheetId="15">#REF!</definedName>
    <definedName name="CashFlowIndustryMedian" localSheetId="13">#REF!</definedName>
    <definedName name="CashFlowIndustryMedian" localSheetId="17">#REF!</definedName>
    <definedName name="CashFlowIndustryMedian" localSheetId="12">#REF!</definedName>
    <definedName name="CashFlowIndustryMedian" localSheetId="16">#REF!</definedName>
    <definedName name="CashFlowIndustryMedian">#REF!</definedName>
    <definedName name="CashFlowIndustryMS" localSheetId="11">#REF!</definedName>
    <definedName name="CashFlowIndustryMS" localSheetId="15">#REF!</definedName>
    <definedName name="CashFlowIndustryMS" localSheetId="13">#REF!</definedName>
    <definedName name="CashFlowIndustryMS" localSheetId="17">#REF!</definedName>
    <definedName name="CashFlowIndustryMS" localSheetId="12">#REF!</definedName>
    <definedName name="CashFlowIndustryMS" localSheetId="16">#REF!</definedName>
    <definedName name="CashFlowIndustryMS">#REF!</definedName>
    <definedName name="CashFlowLocation" localSheetId="11">#REF!</definedName>
    <definedName name="CashFlowLocation" localSheetId="15">#REF!</definedName>
    <definedName name="CashFlowLocation" localSheetId="13">#REF!</definedName>
    <definedName name="CashFlowLocation" localSheetId="17">#REF!</definedName>
    <definedName name="CashFlowLocation" localSheetId="12">#REF!</definedName>
    <definedName name="CashFlowLocation" localSheetId="16">#REF!</definedName>
    <definedName name="CashFlowLocation">#REF!</definedName>
    <definedName name="CashFlowLocationAgg" localSheetId="11">#REF!</definedName>
    <definedName name="CashFlowLocationAgg" localSheetId="15">#REF!</definedName>
    <definedName name="CashFlowLocationAgg" localSheetId="13">#REF!</definedName>
    <definedName name="CashFlowLocationAgg" localSheetId="17">#REF!</definedName>
    <definedName name="CashFlowLocationAgg" localSheetId="12">#REF!</definedName>
    <definedName name="CashFlowLocationAgg" localSheetId="16">#REF!</definedName>
    <definedName name="CashFlowLocationAgg">#REF!</definedName>
    <definedName name="CashFlowLocationMean" localSheetId="11">#REF!</definedName>
    <definedName name="CashFlowLocationMean" localSheetId="15">#REF!</definedName>
    <definedName name="CashFlowLocationMean" localSheetId="13">#REF!</definedName>
    <definedName name="CashFlowLocationMean" localSheetId="17">#REF!</definedName>
    <definedName name="CashFlowLocationMean" localSheetId="12">#REF!</definedName>
    <definedName name="CashFlowLocationMean" localSheetId="16">#REF!</definedName>
    <definedName name="CashFlowLocationMean">#REF!</definedName>
    <definedName name="CashFlowLocationMedian" localSheetId="11">#REF!</definedName>
    <definedName name="CashFlowLocationMedian" localSheetId="15">#REF!</definedName>
    <definedName name="CashFlowLocationMedian" localSheetId="13">#REF!</definedName>
    <definedName name="CashFlowLocationMedian" localSheetId="17">#REF!</definedName>
    <definedName name="CashFlowLocationMedian" localSheetId="12">#REF!</definedName>
    <definedName name="CashFlowLocationMedian" localSheetId="16">#REF!</definedName>
    <definedName name="CashFlowLocationMedian">#REF!</definedName>
    <definedName name="CashFlowLocationMS" localSheetId="11">#REF!</definedName>
    <definedName name="CashFlowLocationMS" localSheetId="15">#REF!</definedName>
    <definedName name="CashFlowLocationMS" localSheetId="13">#REF!</definedName>
    <definedName name="CashFlowLocationMS" localSheetId="17">#REF!</definedName>
    <definedName name="CashFlowLocationMS" localSheetId="12">#REF!</definedName>
    <definedName name="CashFlowLocationMS" localSheetId="16">#REF!</definedName>
    <definedName name="CashFlowLocationMS">#REF!</definedName>
    <definedName name="CashFlowMean" localSheetId="11">#REF!</definedName>
    <definedName name="CashFlowMean" localSheetId="15">#REF!</definedName>
    <definedName name="CashFlowMean" localSheetId="13">#REF!</definedName>
    <definedName name="CashFlowMean" localSheetId="17">#REF!</definedName>
    <definedName name="CashFlowMean" localSheetId="12">#REF!</definedName>
    <definedName name="CashFlowMean" localSheetId="16">#REF!</definedName>
    <definedName name="CashFlowMean">#REF!</definedName>
    <definedName name="CashFlowMedian" localSheetId="11">#REF!</definedName>
    <definedName name="CashFlowMedian" localSheetId="15">#REF!</definedName>
    <definedName name="CashFlowMedian" localSheetId="13">#REF!</definedName>
    <definedName name="CashFlowMedian" localSheetId="17">#REF!</definedName>
    <definedName name="CashFlowMedian" localSheetId="12">#REF!</definedName>
    <definedName name="CashFlowMedian" localSheetId="16">#REF!</definedName>
    <definedName name="CashFlowMedian">#REF!</definedName>
    <definedName name="CashFlowMS" localSheetId="11">#REF!</definedName>
    <definedName name="CashFlowMS" localSheetId="15">#REF!</definedName>
    <definedName name="CashFlowMS" localSheetId="13">#REF!</definedName>
    <definedName name="CashFlowMS" localSheetId="17">#REF!</definedName>
    <definedName name="CashFlowMS" localSheetId="12">#REF!</definedName>
    <definedName name="CashFlowMS" localSheetId="16">#REF!</definedName>
    <definedName name="CashFlowMS">#REF!</definedName>
    <definedName name="CashFlowPeerCalcs" localSheetId="11">#REF!</definedName>
    <definedName name="CashFlowPeerCalcs" localSheetId="15">#REF!</definedName>
    <definedName name="CashFlowPeerCalcs" localSheetId="13">#REF!</definedName>
    <definedName name="CashFlowPeerCalcs" localSheetId="17">#REF!</definedName>
    <definedName name="CashFlowPeerCalcs" localSheetId="12">#REF!</definedName>
    <definedName name="CashFlowPeerCalcs" localSheetId="16">#REF!</definedName>
    <definedName name="CashFlowPeerCalcs">#REF!</definedName>
    <definedName name="ChartDataTarget" localSheetId="11">#REF!</definedName>
    <definedName name="ChartDataTarget" localSheetId="15">#REF!</definedName>
    <definedName name="ChartDataTarget" localSheetId="13">#REF!</definedName>
    <definedName name="ChartDataTarget" localSheetId="17">#REF!</definedName>
    <definedName name="ChartDataTarget" localSheetId="12">#REF!</definedName>
    <definedName name="ChartDataTarget" localSheetId="16">#REF!</definedName>
    <definedName name="ChartDataTarget">#REF!</definedName>
    <definedName name="ChartPeerTarget" localSheetId="11">#REF!</definedName>
    <definedName name="ChartPeerTarget" localSheetId="15">#REF!</definedName>
    <definedName name="ChartPeerTarget" localSheetId="13">#REF!</definedName>
    <definedName name="ChartPeerTarget" localSheetId="17">#REF!</definedName>
    <definedName name="ChartPeerTarget" localSheetId="12">#REF!</definedName>
    <definedName name="ChartPeerTarget" localSheetId="16">#REF!</definedName>
    <definedName name="ChartPeerTarget">#REF!</definedName>
    <definedName name="CustomItem1" localSheetId="11">#REF!</definedName>
    <definedName name="CustomItem1" localSheetId="15">#REF!</definedName>
    <definedName name="CustomItem1" localSheetId="13">#REF!</definedName>
    <definedName name="CustomItem1" localSheetId="17">#REF!</definedName>
    <definedName name="CustomItem1" localSheetId="12">#REF!</definedName>
    <definedName name="CustomItem1" localSheetId="16">#REF!</definedName>
    <definedName name="CustomItem1">#REF!</definedName>
    <definedName name="CustomItem10" localSheetId="11">#REF!</definedName>
    <definedName name="CustomItem10" localSheetId="15">#REF!</definedName>
    <definedName name="CustomItem10" localSheetId="13">#REF!</definedName>
    <definedName name="CustomItem10" localSheetId="17">#REF!</definedName>
    <definedName name="CustomItem10" localSheetId="12">#REF!</definedName>
    <definedName name="CustomItem10" localSheetId="16">#REF!</definedName>
    <definedName name="CustomItem10">#REF!</definedName>
    <definedName name="CustomItem100" localSheetId="11">#REF!</definedName>
    <definedName name="CustomItem100" localSheetId="15">#REF!</definedName>
    <definedName name="CustomItem100" localSheetId="13">#REF!</definedName>
    <definedName name="CustomItem100" localSheetId="17">#REF!</definedName>
    <definedName name="CustomItem100" localSheetId="12">#REF!</definedName>
    <definedName name="CustomItem100" localSheetId="16">#REF!</definedName>
    <definedName name="CustomItem100">#REF!</definedName>
    <definedName name="CustomItem11" localSheetId="11">#REF!</definedName>
    <definedName name="CustomItem11" localSheetId="15">#REF!</definedName>
    <definedName name="CustomItem11" localSheetId="13">#REF!</definedName>
    <definedName name="CustomItem11" localSheetId="17">#REF!</definedName>
    <definedName name="CustomItem11" localSheetId="12">#REF!</definedName>
    <definedName name="CustomItem11" localSheetId="16">#REF!</definedName>
    <definedName name="CustomItem11">#REF!</definedName>
    <definedName name="CustomItem12" localSheetId="11">#REF!</definedName>
    <definedName name="CustomItem12" localSheetId="15">#REF!</definedName>
    <definedName name="CustomItem12" localSheetId="13">#REF!</definedName>
    <definedName name="CustomItem12" localSheetId="17">#REF!</definedName>
    <definedName name="CustomItem12" localSheetId="12">#REF!</definedName>
    <definedName name="CustomItem12" localSheetId="16">#REF!</definedName>
    <definedName name="CustomItem12">#REF!</definedName>
    <definedName name="CustomItem13" localSheetId="11">#REF!</definedName>
    <definedName name="CustomItem13" localSheetId="15">#REF!</definedName>
    <definedName name="CustomItem13" localSheetId="13">#REF!</definedName>
    <definedName name="CustomItem13" localSheetId="17">#REF!</definedName>
    <definedName name="CustomItem13" localSheetId="12">#REF!</definedName>
    <definedName name="CustomItem13" localSheetId="16">#REF!</definedName>
    <definedName name="CustomItem13">#REF!</definedName>
    <definedName name="CustomItem14" localSheetId="11">#REF!</definedName>
    <definedName name="CustomItem14" localSheetId="15">#REF!</definedName>
    <definedName name="CustomItem14" localSheetId="13">#REF!</definedName>
    <definedName name="CustomItem14" localSheetId="17">#REF!</definedName>
    <definedName name="CustomItem14" localSheetId="12">#REF!</definedName>
    <definedName name="CustomItem14" localSheetId="16">#REF!</definedName>
    <definedName name="CustomItem14">#REF!</definedName>
    <definedName name="CustomItem15" localSheetId="11">#REF!</definedName>
    <definedName name="CustomItem15" localSheetId="15">#REF!</definedName>
    <definedName name="CustomItem15" localSheetId="13">#REF!</definedName>
    <definedName name="CustomItem15" localSheetId="17">#REF!</definedName>
    <definedName name="CustomItem15" localSheetId="12">#REF!</definedName>
    <definedName name="CustomItem15" localSheetId="16">#REF!</definedName>
    <definedName name="CustomItem15">#REF!</definedName>
    <definedName name="CustomItem16" localSheetId="11">#REF!</definedName>
    <definedName name="CustomItem16" localSheetId="15">#REF!</definedName>
    <definedName name="CustomItem16" localSheetId="13">#REF!</definedName>
    <definedName name="CustomItem16" localSheetId="17">#REF!</definedName>
    <definedName name="CustomItem16" localSheetId="12">#REF!</definedName>
    <definedName name="CustomItem16" localSheetId="16">#REF!</definedName>
    <definedName name="CustomItem16">#REF!</definedName>
    <definedName name="CustomItem17" localSheetId="11">#REF!</definedName>
    <definedName name="CustomItem17" localSheetId="15">#REF!</definedName>
    <definedName name="CustomItem17" localSheetId="13">#REF!</definedName>
    <definedName name="CustomItem17" localSheetId="17">#REF!</definedName>
    <definedName name="CustomItem17" localSheetId="12">#REF!</definedName>
    <definedName name="CustomItem17" localSheetId="16">#REF!</definedName>
    <definedName name="CustomItem17">#REF!</definedName>
    <definedName name="CustomItem18" localSheetId="11">#REF!</definedName>
    <definedName name="CustomItem18" localSheetId="15">#REF!</definedName>
    <definedName name="CustomItem18" localSheetId="13">#REF!</definedName>
    <definedName name="CustomItem18" localSheetId="17">#REF!</definedName>
    <definedName name="CustomItem18" localSheetId="12">#REF!</definedName>
    <definedName name="CustomItem18" localSheetId="16">#REF!</definedName>
    <definedName name="CustomItem18">#REF!</definedName>
    <definedName name="CustomItem19" localSheetId="11">#REF!</definedName>
    <definedName name="CustomItem19" localSheetId="15">#REF!</definedName>
    <definedName name="CustomItem19" localSheetId="13">#REF!</definedName>
    <definedName name="CustomItem19" localSheetId="17">#REF!</definedName>
    <definedName name="CustomItem19" localSheetId="12">#REF!</definedName>
    <definedName name="CustomItem19" localSheetId="16">#REF!</definedName>
    <definedName name="CustomItem19">#REF!</definedName>
    <definedName name="CustomItem2" localSheetId="11">#REF!</definedName>
    <definedName name="CustomItem2" localSheetId="15">#REF!</definedName>
    <definedName name="CustomItem2" localSheetId="13">#REF!</definedName>
    <definedName name="CustomItem2" localSheetId="17">#REF!</definedName>
    <definedName name="CustomItem2" localSheetId="12">#REF!</definedName>
    <definedName name="CustomItem2" localSheetId="16">#REF!</definedName>
    <definedName name="CustomItem2">#REF!</definedName>
    <definedName name="CustomItem20" localSheetId="11">#REF!</definedName>
    <definedName name="CustomItem20" localSheetId="15">#REF!</definedName>
    <definedName name="CustomItem20" localSheetId="13">#REF!</definedName>
    <definedName name="CustomItem20" localSheetId="17">#REF!</definedName>
    <definedName name="CustomItem20" localSheetId="12">#REF!</definedName>
    <definedName name="CustomItem20" localSheetId="16">#REF!</definedName>
    <definedName name="CustomItem20">#REF!</definedName>
    <definedName name="CustomItem21" localSheetId="11">#REF!</definedName>
    <definedName name="CustomItem21" localSheetId="15">#REF!</definedName>
    <definedName name="CustomItem21" localSheetId="13">#REF!</definedName>
    <definedName name="CustomItem21" localSheetId="17">#REF!</definedName>
    <definedName name="CustomItem21" localSheetId="12">#REF!</definedName>
    <definedName name="CustomItem21" localSheetId="16">#REF!</definedName>
    <definedName name="CustomItem21">#REF!</definedName>
    <definedName name="CustomItem22" localSheetId="11">#REF!</definedName>
    <definedName name="CustomItem22" localSheetId="15">#REF!</definedName>
    <definedName name="CustomItem22" localSheetId="13">#REF!</definedName>
    <definedName name="CustomItem22" localSheetId="17">#REF!</definedName>
    <definedName name="CustomItem22" localSheetId="12">#REF!</definedName>
    <definedName name="CustomItem22" localSheetId="16">#REF!</definedName>
    <definedName name="CustomItem22">#REF!</definedName>
    <definedName name="CustomItem23" localSheetId="11">#REF!</definedName>
    <definedName name="CustomItem23" localSheetId="15">#REF!</definedName>
    <definedName name="CustomItem23" localSheetId="13">#REF!</definedName>
    <definedName name="CustomItem23" localSheetId="17">#REF!</definedName>
    <definedName name="CustomItem23" localSheetId="12">#REF!</definedName>
    <definedName name="CustomItem23" localSheetId="16">#REF!</definedName>
    <definedName name="CustomItem23">#REF!</definedName>
    <definedName name="CustomItem24" localSheetId="11">#REF!</definedName>
    <definedName name="CustomItem24" localSheetId="15">#REF!</definedName>
    <definedName name="CustomItem24" localSheetId="13">#REF!</definedName>
    <definedName name="CustomItem24" localSheetId="17">#REF!</definedName>
    <definedName name="CustomItem24" localSheetId="12">#REF!</definedName>
    <definedName name="CustomItem24" localSheetId="16">#REF!</definedName>
    <definedName name="CustomItem24">#REF!</definedName>
    <definedName name="CustomItem25" localSheetId="11">#REF!</definedName>
    <definedName name="CustomItem25" localSheetId="15">#REF!</definedName>
    <definedName name="CustomItem25" localSheetId="13">#REF!</definedName>
    <definedName name="CustomItem25" localSheetId="17">#REF!</definedName>
    <definedName name="CustomItem25" localSheetId="12">#REF!</definedName>
    <definedName name="CustomItem25" localSheetId="16">#REF!</definedName>
    <definedName name="CustomItem25">#REF!</definedName>
    <definedName name="CustomItem26" localSheetId="11">#REF!</definedName>
    <definedName name="CustomItem26" localSheetId="15">#REF!</definedName>
    <definedName name="CustomItem26" localSheetId="13">#REF!</definedName>
    <definedName name="CustomItem26" localSheetId="17">#REF!</definedName>
    <definedName name="CustomItem26" localSheetId="12">#REF!</definedName>
    <definedName name="CustomItem26" localSheetId="16">#REF!</definedName>
    <definedName name="CustomItem26">#REF!</definedName>
    <definedName name="CustomItem27" localSheetId="11">#REF!</definedName>
    <definedName name="CustomItem27" localSheetId="15">#REF!</definedName>
    <definedName name="CustomItem27" localSheetId="13">#REF!</definedName>
    <definedName name="CustomItem27" localSheetId="17">#REF!</definedName>
    <definedName name="CustomItem27" localSheetId="12">#REF!</definedName>
    <definedName name="CustomItem27" localSheetId="16">#REF!</definedName>
    <definedName name="CustomItem27">#REF!</definedName>
    <definedName name="CustomItem28" localSheetId="11">#REF!</definedName>
    <definedName name="CustomItem28" localSheetId="15">#REF!</definedName>
    <definedName name="CustomItem28" localSheetId="13">#REF!</definedName>
    <definedName name="CustomItem28" localSheetId="17">#REF!</definedName>
    <definedName name="CustomItem28" localSheetId="12">#REF!</definedName>
    <definedName name="CustomItem28" localSheetId="16">#REF!</definedName>
    <definedName name="CustomItem28">#REF!</definedName>
    <definedName name="CustomItem29" localSheetId="11">#REF!</definedName>
    <definedName name="CustomItem29" localSheetId="15">#REF!</definedName>
    <definedName name="CustomItem29" localSheetId="13">#REF!</definedName>
    <definedName name="CustomItem29" localSheetId="17">#REF!</definedName>
    <definedName name="CustomItem29" localSheetId="12">#REF!</definedName>
    <definedName name="CustomItem29" localSheetId="16">#REF!</definedName>
    <definedName name="CustomItem29">#REF!</definedName>
    <definedName name="CustomItem3" localSheetId="11">#REF!</definedName>
    <definedName name="CustomItem3" localSheetId="15">#REF!</definedName>
    <definedName name="CustomItem3" localSheetId="13">#REF!</definedName>
    <definedName name="CustomItem3" localSheetId="17">#REF!</definedName>
    <definedName name="CustomItem3" localSheetId="12">#REF!</definedName>
    <definedName name="CustomItem3" localSheetId="16">#REF!</definedName>
    <definedName name="CustomItem3">#REF!</definedName>
    <definedName name="CustomItem30" localSheetId="11">#REF!</definedName>
    <definedName name="CustomItem30" localSheetId="15">#REF!</definedName>
    <definedName name="CustomItem30" localSheetId="13">#REF!</definedName>
    <definedName name="CustomItem30" localSheetId="17">#REF!</definedName>
    <definedName name="CustomItem30" localSheetId="12">#REF!</definedName>
    <definedName name="CustomItem30" localSheetId="16">#REF!</definedName>
    <definedName name="CustomItem30">#REF!</definedName>
    <definedName name="CustomItem31" localSheetId="11">#REF!</definedName>
    <definedName name="CustomItem31" localSheetId="15">#REF!</definedName>
    <definedName name="CustomItem31" localSheetId="13">#REF!</definedName>
    <definedName name="CustomItem31" localSheetId="17">#REF!</definedName>
    <definedName name="CustomItem31" localSheetId="12">#REF!</definedName>
    <definedName name="CustomItem31" localSheetId="16">#REF!</definedName>
    <definedName name="CustomItem31">#REF!</definedName>
    <definedName name="CustomItem32" localSheetId="11">#REF!</definedName>
    <definedName name="CustomItem32" localSheetId="15">#REF!</definedName>
    <definedName name="CustomItem32" localSheetId="13">#REF!</definedName>
    <definedName name="CustomItem32" localSheetId="17">#REF!</definedName>
    <definedName name="CustomItem32" localSheetId="12">#REF!</definedName>
    <definedName name="CustomItem32" localSheetId="16">#REF!</definedName>
    <definedName name="CustomItem32">#REF!</definedName>
    <definedName name="CustomItem33" localSheetId="11">#REF!</definedName>
    <definedName name="CustomItem33" localSheetId="15">#REF!</definedName>
    <definedName name="CustomItem33" localSheetId="13">#REF!</definedName>
    <definedName name="CustomItem33" localSheetId="17">#REF!</definedName>
    <definedName name="CustomItem33" localSheetId="12">#REF!</definedName>
    <definedName name="CustomItem33" localSheetId="16">#REF!</definedName>
    <definedName name="CustomItem33">#REF!</definedName>
    <definedName name="CustomItem34" localSheetId="11">#REF!</definedName>
    <definedName name="CustomItem34" localSheetId="15">#REF!</definedName>
    <definedName name="CustomItem34" localSheetId="13">#REF!</definedName>
    <definedName name="CustomItem34" localSheetId="17">#REF!</definedName>
    <definedName name="CustomItem34" localSheetId="12">#REF!</definedName>
    <definedName name="CustomItem34" localSheetId="16">#REF!</definedName>
    <definedName name="CustomItem34">#REF!</definedName>
    <definedName name="CustomItem35" localSheetId="11">#REF!</definedName>
    <definedName name="CustomItem35" localSheetId="15">#REF!</definedName>
    <definedName name="CustomItem35" localSheetId="13">#REF!</definedName>
    <definedName name="CustomItem35" localSheetId="17">#REF!</definedName>
    <definedName name="CustomItem35" localSheetId="12">#REF!</definedName>
    <definedName name="CustomItem35" localSheetId="16">#REF!</definedName>
    <definedName name="CustomItem35">#REF!</definedName>
    <definedName name="CustomItem36" localSheetId="11">#REF!</definedName>
    <definedName name="CustomItem36" localSheetId="15">#REF!</definedName>
    <definedName name="CustomItem36" localSheetId="13">#REF!</definedName>
    <definedName name="CustomItem36" localSheetId="17">#REF!</definedName>
    <definedName name="CustomItem36" localSheetId="12">#REF!</definedName>
    <definedName name="CustomItem36" localSheetId="16">#REF!</definedName>
    <definedName name="CustomItem36">#REF!</definedName>
    <definedName name="CustomItem37" localSheetId="11">#REF!</definedName>
    <definedName name="CustomItem37" localSheetId="15">#REF!</definedName>
    <definedName name="CustomItem37" localSheetId="13">#REF!</definedName>
    <definedName name="CustomItem37" localSheetId="17">#REF!</definedName>
    <definedName name="CustomItem37" localSheetId="12">#REF!</definedName>
    <definedName name="CustomItem37" localSheetId="16">#REF!</definedName>
    <definedName name="CustomItem37">#REF!</definedName>
    <definedName name="CustomItem38" localSheetId="11">#REF!</definedName>
    <definedName name="CustomItem38" localSheetId="15">#REF!</definedName>
    <definedName name="CustomItem38" localSheetId="13">#REF!</definedName>
    <definedName name="CustomItem38" localSheetId="17">#REF!</definedName>
    <definedName name="CustomItem38" localSheetId="12">#REF!</definedName>
    <definedName name="CustomItem38" localSheetId="16">#REF!</definedName>
    <definedName name="CustomItem38">#REF!</definedName>
    <definedName name="CustomItem39" localSheetId="11">#REF!</definedName>
    <definedName name="CustomItem39" localSheetId="15">#REF!</definedName>
    <definedName name="CustomItem39" localSheetId="13">#REF!</definedName>
    <definedName name="CustomItem39" localSheetId="17">#REF!</definedName>
    <definedName name="CustomItem39" localSheetId="12">#REF!</definedName>
    <definedName name="CustomItem39" localSheetId="16">#REF!</definedName>
    <definedName name="CustomItem39">#REF!</definedName>
    <definedName name="CustomItem4" localSheetId="11">#REF!</definedName>
    <definedName name="CustomItem4" localSheetId="15">#REF!</definedName>
    <definedName name="CustomItem4" localSheetId="13">#REF!</definedName>
    <definedName name="CustomItem4" localSheetId="17">#REF!</definedName>
    <definedName name="CustomItem4" localSheetId="12">#REF!</definedName>
    <definedName name="CustomItem4" localSheetId="16">#REF!</definedName>
    <definedName name="CustomItem4">#REF!</definedName>
    <definedName name="CustomItem40" localSheetId="11">#REF!</definedName>
    <definedName name="CustomItem40" localSheetId="15">#REF!</definedName>
    <definedName name="CustomItem40" localSheetId="13">#REF!</definedName>
    <definedName name="CustomItem40" localSheetId="17">#REF!</definedName>
    <definedName name="CustomItem40" localSheetId="12">#REF!</definedName>
    <definedName name="CustomItem40" localSheetId="16">#REF!</definedName>
    <definedName name="CustomItem40">#REF!</definedName>
    <definedName name="CustomItem41" localSheetId="11">#REF!</definedName>
    <definedName name="CustomItem41" localSheetId="15">#REF!</definedName>
    <definedName name="CustomItem41" localSheetId="13">#REF!</definedName>
    <definedName name="CustomItem41" localSheetId="17">#REF!</definedName>
    <definedName name="CustomItem41" localSheetId="12">#REF!</definedName>
    <definedName name="CustomItem41" localSheetId="16">#REF!</definedName>
    <definedName name="CustomItem41">#REF!</definedName>
    <definedName name="CustomItem42" localSheetId="11">#REF!</definedName>
    <definedName name="CustomItem42" localSheetId="15">#REF!</definedName>
    <definedName name="CustomItem42" localSheetId="13">#REF!</definedName>
    <definedName name="CustomItem42" localSheetId="17">#REF!</definedName>
    <definedName name="CustomItem42" localSheetId="12">#REF!</definedName>
    <definedName name="CustomItem42" localSheetId="16">#REF!</definedName>
    <definedName name="CustomItem42">#REF!</definedName>
    <definedName name="CustomItem43" localSheetId="11">#REF!</definedName>
    <definedName name="CustomItem43" localSheetId="15">#REF!</definedName>
    <definedName name="CustomItem43" localSheetId="13">#REF!</definedName>
    <definedName name="CustomItem43" localSheetId="17">#REF!</definedName>
    <definedName name="CustomItem43" localSheetId="12">#REF!</definedName>
    <definedName name="CustomItem43" localSheetId="16">#REF!</definedName>
    <definedName name="CustomItem43">#REF!</definedName>
    <definedName name="CustomItem44" localSheetId="11">#REF!</definedName>
    <definedName name="CustomItem44" localSheetId="15">#REF!</definedName>
    <definedName name="CustomItem44" localSheetId="13">#REF!</definedName>
    <definedName name="CustomItem44" localSheetId="17">#REF!</definedName>
    <definedName name="CustomItem44" localSheetId="12">#REF!</definedName>
    <definedName name="CustomItem44" localSheetId="16">#REF!</definedName>
    <definedName name="CustomItem44">#REF!</definedName>
    <definedName name="CustomItem45" localSheetId="11">#REF!</definedName>
    <definedName name="CustomItem45" localSheetId="15">#REF!</definedName>
    <definedName name="CustomItem45" localSheetId="13">#REF!</definedName>
    <definedName name="CustomItem45" localSheetId="17">#REF!</definedName>
    <definedName name="CustomItem45" localSheetId="12">#REF!</definedName>
    <definedName name="CustomItem45" localSheetId="16">#REF!</definedName>
    <definedName name="CustomItem45">#REF!</definedName>
    <definedName name="CustomItem46" localSheetId="11">#REF!</definedName>
    <definedName name="CustomItem46" localSheetId="15">#REF!</definedName>
    <definedName name="CustomItem46" localSheetId="13">#REF!</definedName>
    <definedName name="CustomItem46" localSheetId="17">#REF!</definedName>
    <definedName name="CustomItem46" localSheetId="12">#REF!</definedName>
    <definedName name="CustomItem46" localSheetId="16">#REF!</definedName>
    <definedName name="CustomItem46">#REF!</definedName>
    <definedName name="CustomItem47" localSheetId="11">#REF!</definedName>
    <definedName name="CustomItem47" localSheetId="15">#REF!</definedName>
    <definedName name="CustomItem47" localSheetId="13">#REF!</definedName>
    <definedName name="CustomItem47" localSheetId="17">#REF!</definedName>
    <definedName name="CustomItem47" localSheetId="12">#REF!</definedName>
    <definedName name="CustomItem47" localSheetId="16">#REF!</definedName>
    <definedName name="CustomItem47">#REF!</definedName>
    <definedName name="CustomItem48" localSheetId="11">#REF!</definedName>
    <definedName name="CustomItem48" localSheetId="15">#REF!</definedName>
    <definedName name="CustomItem48" localSheetId="13">#REF!</definedName>
    <definedName name="CustomItem48" localSheetId="17">#REF!</definedName>
    <definedName name="CustomItem48" localSheetId="12">#REF!</definedName>
    <definedName name="CustomItem48" localSheetId="16">#REF!</definedName>
    <definedName name="CustomItem48">#REF!</definedName>
    <definedName name="CustomItem49" localSheetId="11">#REF!</definedName>
    <definedName name="CustomItem49" localSheetId="15">#REF!</definedName>
    <definedName name="CustomItem49" localSheetId="13">#REF!</definedName>
    <definedName name="CustomItem49" localSheetId="17">#REF!</definedName>
    <definedName name="CustomItem49" localSheetId="12">#REF!</definedName>
    <definedName name="CustomItem49" localSheetId="16">#REF!</definedName>
    <definedName name="CustomItem49">#REF!</definedName>
    <definedName name="CustomItem5" localSheetId="11">#REF!</definedName>
    <definedName name="CustomItem5" localSheetId="15">#REF!</definedName>
    <definedName name="CustomItem5" localSheetId="13">#REF!</definedName>
    <definedName name="CustomItem5" localSheetId="17">#REF!</definedName>
    <definedName name="CustomItem5" localSheetId="12">#REF!</definedName>
    <definedName name="CustomItem5" localSheetId="16">#REF!</definedName>
    <definedName name="CustomItem5">#REF!</definedName>
    <definedName name="CustomItem50" localSheetId="11">#REF!</definedName>
    <definedName name="CustomItem50" localSheetId="15">#REF!</definedName>
    <definedName name="CustomItem50" localSheetId="13">#REF!</definedName>
    <definedName name="CustomItem50" localSheetId="17">#REF!</definedName>
    <definedName name="CustomItem50" localSheetId="12">#REF!</definedName>
    <definedName name="CustomItem50" localSheetId="16">#REF!</definedName>
    <definedName name="CustomItem50">#REF!</definedName>
    <definedName name="CustomItem51" localSheetId="11">#REF!</definedName>
    <definedName name="CustomItem51" localSheetId="15">#REF!</definedName>
    <definedName name="CustomItem51" localSheetId="13">#REF!</definedName>
    <definedName name="CustomItem51" localSheetId="17">#REF!</definedName>
    <definedName name="CustomItem51" localSheetId="12">#REF!</definedName>
    <definedName name="CustomItem51" localSheetId="16">#REF!</definedName>
    <definedName name="CustomItem51">#REF!</definedName>
    <definedName name="CustomItem52" localSheetId="11">#REF!</definedName>
    <definedName name="CustomItem52" localSheetId="15">#REF!</definedName>
    <definedName name="CustomItem52" localSheetId="13">#REF!</definedName>
    <definedName name="CustomItem52" localSheetId="17">#REF!</definedName>
    <definedName name="CustomItem52" localSheetId="12">#REF!</definedName>
    <definedName name="CustomItem52" localSheetId="16">#REF!</definedName>
    <definedName name="CustomItem52">#REF!</definedName>
    <definedName name="CustomItem53" localSheetId="11">#REF!</definedName>
    <definedName name="CustomItem53" localSheetId="15">#REF!</definedName>
    <definedName name="CustomItem53" localSheetId="13">#REF!</definedName>
    <definedName name="CustomItem53" localSheetId="17">#REF!</definedName>
    <definedName name="CustomItem53" localSheetId="12">#REF!</definedName>
    <definedName name="CustomItem53" localSheetId="16">#REF!</definedName>
    <definedName name="CustomItem53">#REF!</definedName>
    <definedName name="CustomItem54" localSheetId="11">#REF!</definedName>
    <definedName name="CustomItem54" localSheetId="15">#REF!</definedName>
    <definedName name="CustomItem54" localSheetId="13">#REF!</definedName>
    <definedName name="CustomItem54" localSheetId="17">#REF!</definedName>
    <definedName name="CustomItem54" localSheetId="12">#REF!</definedName>
    <definedName name="CustomItem54" localSheetId="16">#REF!</definedName>
    <definedName name="CustomItem54">#REF!</definedName>
    <definedName name="CustomItem55" localSheetId="11">#REF!</definedName>
    <definedName name="CustomItem55" localSheetId="15">#REF!</definedName>
    <definedName name="CustomItem55" localSheetId="13">#REF!</definedName>
    <definedName name="CustomItem55" localSheetId="17">#REF!</definedName>
    <definedName name="CustomItem55" localSheetId="12">#REF!</definedName>
    <definedName name="CustomItem55" localSheetId="16">#REF!</definedName>
    <definedName name="CustomItem55">#REF!</definedName>
    <definedName name="CustomItem56" localSheetId="11">#REF!</definedName>
    <definedName name="CustomItem56" localSheetId="15">#REF!</definedName>
    <definedName name="CustomItem56" localSheetId="13">#REF!</definedName>
    <definedName name="CustomItem56" localSheetId="17">#REF!</definedName>
    <definedName name="CustomItem56" localSheetId="12">#REF!</definedName>
    <definedName name="CustomItem56" localSheetId="16">#REF!</definedName>
    <definedName name="CustomItem56">#REF!</definedName>
    <definedName name="CustomItem57" localSheetId="11">#REF!</definedName>
    <definedName name="CustomItem57" localSheetId="15">#REF!</definedName>
    <definedName name="CustomItem57" localSheetId="13">#REF!</definedName>
    <definedName name="CustomItem57" localSheetId="17">#REF!</definedName>
    <definedName name="CustomItem57" localSheetId="12">#REF!</definedName>
    <definedName name="CustomItem57" localSheetId="16">#REF!</definedName>
    <definedName name="CustomItem57">#REF!</definedName>
    <definedName name="CustomItem58" localSheetId="11">#REF!</definedName>
    <definedName name="CustomItem58" localSheetId="15">#REF!</definedName>
    <definedName name="CustomItem58" localSheetId="13">#REF!</definedName>
    <definedName name="CustomItem58" localSheetId="17">#REF!</definedName>
    <definedName name="CustomItem58" localSheetId="12">#REF!</definedName>
    <definedName name="CustomItem58" localSheetId="16">#REF!</definedName>
    <definedName name="CustomItem58">#REF!</definedName>
    <definedName name="CustomItem59" localSheetId="11">#REF!</definedName>
    <definedName name="CustomItem59" localSheetId="15">#REF!</definedName>
    <definedName name="CustomItem59" localSheetId="13">#REF!</definedName>
    <definedName name="CustomItem59" localSheetId="17">#REF!</definedName>
    <definedName name="CustomItem59" localSheetId="12">#REF!</definedName>
    <definedName name="CustomItem59" localSheetId="16">#REF!</definedName>
    <definedName name="CustomItem59">#REF!</definedName>
    <definedName name="CustomItem6" localSheetId="11">#REF!</definedName>
    <definedName name="CustomItem6" localSheetId="15">#REF!</definedName>
    <definedName name="CustomItem6" localSheetId="13">#REF!</definedName>
    <definedName name="CustomItem6" localSheetId="17">#REF!</definedName>
    <definedName name="CustomItem6" localSheetId="12">#REF!</definedName>
    <definedName name="CustomItem6" localSheetId="16">#REF!</definedName>
    <definedName name="CustomItem6">#REF!</definedName>
    <definedName name="CustomItem60" localSheetId="11">#REF!</definedName>
    <definedName name="CustomItem60" localSheetId="15">#REF!</definedName>
    <definedName name="CustomItem60" localSheetId="13">#REF!</definedName>
    <definedName name="CustomItem60" localSheetId="17">#REF!</definedName>
    <definedName name="CustomItem60" localSheetId="12">#REF!</definedName>
    <definedName name="CustomItem60" localSheetId="16">#REF!</definedName>
    <definedName name="CustomItem60">#REF!</definedName>
    <definedName name="CustomItem61" localSheetId="11">#REF!</definedName>
    <definedName name="CustomItem61" localSheetId="15">#REF!</definedName>
    <definedName name="CustomItem61" localSheetId="13">#REF!</definedName>
    <definedName name="CustomItem61" localSheetId="17">#REF!</definedName>
    <definedName name="CustomItem61" localSheetId="12">#REF!</definedName>
    <definedName name="CustomItem61" localSheetId="16">#REF!</definedName>
    <definedName name="CustomItem61">#REF!</definedName>
    <definedName name="CustomItem62" localSheetId="11">#REF!</definedName>
    <definedName name="CustomItem62" localSheetId="15">#REF!</definedName>
    <definedName name="CustomItem62" localSheetId="13">#REF!</definedName>
    <definedName name="CustomItem62" localSheetId="17">#REF!</definedName>
    <definedName name="CustomItem62" localSheetId="12">#REF!</definedName>
    <definedName name="CustomItem62" localSheetId="16">#REF!</definedName>
    <definedName name="CustomItem62">#REF!</definedName>
    <definedName name="CustomItem63" localSheetId="11">#REF!</definedName>
    <definedName name="CustomItem63" localSheetId="15">#REF!</definedName>
    <definedName name="CustomItem63" localSheetId="13">#REF!</definedName>
    <definedName name="CustomItem63" localSheetId="17">#REF!</definedName>
    <definedName name="CustomItem63" localSheetId="12">#REF!</definedName>
    <definedName name="CustomItem63" localSheetId="16">#REF!</definedName>
    <definedName name="CustomItem63">#REF!</definedName>
    <definedName name="CustomItem64" localSheetId="11">#REF!</definedName>
    <definedName name="CustomItem64" localSheetId="15">#REF!</definedName>
    <definedName name="CustomItem64" localSheetId="13">#REF!</definedName>
    <definedName name="CustomItem64" localSheetId="17">#REF!</definedName>
    <definedName name="CustomItem64" localSheetId="12">#REF!</definedName>
    <definedName name="CustomItem64" localSheetId="16">#REF!</definedName>
    <definedName name="CustomItem64">#REF!</definedName>
    <definedName name="CustomItem65" localSheetId="11">#REF!</definedName>
    <definedName name="CustomItem65" localSheetId="15">#REF!</definedName>
    <definedName name="CustomItem65" localSheetId="13">#REF!</definedName>
    <definedName name="CustomItem65" localSheetId="17">#REF!</definedName>
    <definedName name="CustomItem65" localSheetId="12">#REF!</definedName>
    <definedName name="CustomItem65" localSheetId="16">#REF!</definedName>
    <definedName name="CustomItem65">#REF!</definedName>
    <definedName name="CustomItem66" localSheetId="11">#REF!</definedName>
    <definedName name="CustomItem66" localSheetId="15">#REF!</definedName>
    <definedName name="CustomItem66" localSheetId="13">#REF!</definedName>
    <definedName name="CustomItem66" localSheetId="17">#REF!</definedName>
    <definedName name="CustomItem66" localSheetId="12">#REF!</definedName>
    <definedName name="CustomItem66" localSheetId="16">#REF!</definedName>
    <definedName name="CustomItem66">#REF!</definedName>
    <definedName name="CustomItem67" localSheetId="11">#REF!</definedName>
    <definedName name="CustomItem67" localSheetId="15">#REF!</definedName>
    <definedName name="CustomItem67" localSheetId="13">#REF!</definedName>
    <definedName name="CustomItem67" localSheetId="17">#REF!</definedName>
    <definedName name="CustomItem67" localSheetId="12">#REF!</definedName>
    <definedName name="CustomItem67" localSheetId="16">#REF!</definedName>
    <definedName name="CustomItem67">#REF!</definedName>
    <definedName name="CustomItem68" localSheetId="11">#REF!</definedName>
    <definedName name="CustomItem68" localSheetId="15">#REF!</definedName>
    <definedName name="CustomItem68" localSheetId="13">#REF!</definedName>
    <definedName name="CustomItem68" localSheetId="17">#REF!</definedName>
    <definedName name="CustomItem68" localSheetId="12">#REF!</definedName>
    <definedName name="CustomItem68" localSheetId="16">#REF!</definedName>
    <definedName name="CustomItem68">#REF!</definedName>
    <definedName name="CustomItem69" localSheetId="11">#REF!</definedName>
    <definedName name="CustomItem69" localSheetId="15">#REF!</definedName>
    <definedName name="CustomItem69" localSheetId="13">#REF!</definedName>
    <definedName name="CustomItem69" localSheetId="17">#REF!</definedName>
    <definedName name="CustomItem69" localSheetId="12">#REF!</definedName>
    <definedName name="CustomItem69" localSheetId="16">#REF!</definedName>
    <definedName name="CustomItem69">#REF!</definedName>
    <definedName name="CustomItem7" localSheetId="11">#REF!</definedName>
    <definedName name="CustomItem7" localSheetId="15">#REF!</definedName>
    <definedName name="CustomItem7" localSheetId="13">#REF!</definedName>
    <definedName name="CustomItem7" localSheetId="17">#REF!</definedName>
    <definedName name="CustomItem7" localSheetId="12">#REF!</definedName>
    <definedName name="CustomItem7" localSheetId="16">#REF!</definedName>
    <definedName name="CustomItem7">#REF!</definedName>
    <definedName name="CustomItem70" localSheetId="11">#REF!</definedName>
    <definedName name="CustomItem70" localSheetId="15">#REF!</definedName>
    <definedName name="CustomItem70" localSheetId="13">#REF!</definedName>
    <definedName name="CustomItem70" localSheetId="17">#REF!</definedName>
    <definedName name="CustomItem70" localSheetId="12">#REF!</definedName>
    <definedName name="CustomItem70" localSheetId="16">#REF!</definedName>
    <definedName name="CustomItem70">#REF!</definedName>
    <definedName name="CustomItem71" localSheetId="11">#REF!</definedName>
    <definedName name="CustomItem71" localSheetId="15">#REF!</definedName>
    <definedName name="CustomItem71" localSheetId="13">#REF!</definedName>
    <definedName name="CustomItem71" localSheetId="17">#REF!</definedName>
    <definedName name="CustomItem71" localSheetId="12">#REF!</definedName>
    <definedName name="CustomItem71" localSheetId="16">#REF!</definedName>
    <definedName name="CustomItem71">#REF!</definedName>
    <definedName name="CustomItem72" localSheetId="11">#REF!</definedName>
    <definedName name="CustomItem72" localSheetId="15">#REF!</definedName>
    <definedName name="CustomItem72" localSheetId="13">#REF!</definedName>
    <definedName name="CustomItem72" localSheetId="17">#REF!</definedName>
    <definedName name="CustomItem72" localSheetId="12">#REF!</definedName>
    <definedName name="CustomItem72" localSheetId="16">#REF!</definedName>
    <definedName name="CustomItem72">#REF!</definedName>
    <definedName name="CustomItem73" localSheetId="11">#REF!</definedName>
    <definedName name="CustomItem73" localSheetId="15">#REF!</definedName>
    <definedName name="CustomItem73" localSheetId="13">#REF!</definedName>
    <definedName name="CustomItem73" localSheetId="17">#REF!</definedName>
    <definedName name="CustomItem73" localSheetId="12">#REF!</definedName>
    <definedName name="CustomItem73" localSheetId="16">#REF!</definedName>
    <definedName name="CustomItem73">#REF!</definedName>
    <definedName name="CustomItem74" localSheetId="11">#REF!</definedName>
    <definedName name="CustomItem74" localSheetId="15">#REF!</definedName>
    <definedName name="CustomItem74" localSheetId="13">#REF!</definedName>
    <definedName name="CustomItem74" localSheetId="17">#REF!</definedName>
    <definedName name="CustomItem74" localSheetId="12">#REF!</definedName>
    <definedName name="CustomItem74" localSheetId="16">#REF!</definedName>
    <definedName name="CustomItem74">#REF!</definedName>
    <definedName name="CustomItem75" localSheetId="11">#REF!</definedName>
    <definedName name="CustomItem75" localSheetId="15">#REF!</definedName>
    <definedName name="CustomItem75" localSheetId="13">#REF!</definedName>
    <definedName name="CustomItem75" localSheetId="17">#REF!</definedName>
    <definedName name="CustomItem75" localSheetId="12">#REF!</definedName>
    <definedName name="CustomItem75" localSheetId="16">#REF!</definedName>
    <definedName name="CustomItem75">#REF!</definedName>
    <definedName name="CustomItem76" localSheetId="11">#REF!</definedName>
    <definedName name="CustomItem76" localSheetId="15">#REF!</definedName>
    <definedName name="CustomItem76" localSheetId="13">#REF!</definedName>
    <definedName name="CustomItem76" localSheetId="17">#REF!</definedName>
    <definedName name="CustomItem76" localSheetId="12">#REF!</definedName>
    <definedName name="CustomItem76" localSheetId="16">#REF!</definedName>
    <definedName name="CustomItem76">#REF!</definedName>
    <definedName name="CustomItem77" localSheetId="11">#REF!</definedName>
    <definedName name="CustomItem77" localSheetId="15">#REF!</definedName>
    <definedName name="CustomItem77" localSheetId="13">#REF!</definedName>
    <definedName name="CustomItem77" localSheetId="17">#REF!</definedName>
    <definedName name="CustomItem77" localSheetId="12">#REF!</definedName>
    <definedName name="CustomItem77" localSheetId="16">#REF!</definedName>
    <definedName name="CustomItem77">#REF!</definedName>
    <definedName name="CustomItem78" localSheetId="11">#REF!</definedName>
    <definedName name="CustomItem78" localSheetId="15">#REF!</definedName>
    <definedName name="CustomItem78" localSheetId="13">#REF!</definedName>
    <definedName name="CustomItem78" localSheetId="17">#REF!</definedName>
    <definedName name="CustomItem78" localSheetId="12">#REF!</definedName>
    <definedName name="CustomItem78" localSheetId="16">#REF!</definedName>
    <definedName name="CustomItem78">#REF!</definedName>
    <definedName name="CustomItem79" localSheetId="11">#REF!</definedName>
    <definedName name="CustomItem79" localSheetId="15">#REF!</definedName>
    <definedName name="CustomItem79" localSheetId="13">#REF!</definedName>
    <definedName name="CustomItem79" localSheetId="17">#REF!</definedName>
    <definedName name="CustomItem79" localSheetId="12">#REF!</definedName>
    <definedName name="CustomItem79" localSheetId="16">#REF!</definedName>
    <definedName name="CustomItem79">#REF!</definedName>
    <definedName name="CustomItem8" localSheetId="11">#REF!</definedName>
    <definedName name="CustomItem8" localSheetId="15">#REF!</definedName>
    <definedName name="CustomItem8" localSheetId="13">#REF!</definedName>
    <definedName name="CustomItem8" localSheetId="17">#REF!</definedName>
    <definedName name="CustomItem8" localSheetId="12">#REF!</definedName>
    <definedName name="CustomItem8" localSheetId="16">#REF!</definedName>
    <definedName name="CustomItem8">#REF!</definedName>
    <definedName name="CustomItem80" localSheetId="11">#REF!</definedName>
    <definedName name="CustomItem80" localSheetId="15">#REF!</definedName>
    <definedName name="CustomItem80" localSheetId="13">#REF!</definedName>
    <definedName name="CustomItem80" localSheetId="17">#REF!</definedName>
    <definedName name="CustomItem80" localSheetId="12">#REF!</definedName>
    <definedName name="CustomItem80" localSheetId="16">#REF!</definedName>
    <definedName name="CustomItem80">#REF!</definedName>
    <definedName name="CustomItem81" localSheetId="11">#REF!</definedName>
    <definedName name="CustomItem81" localSheetId="15">#REF!</definedName>
    <definedName name="CustomItem81" localSheetId="13">#REF!</definedName>
    <definedName name="CustomItem81" localSheetId="17">#REF!</definedName>
    <definedName name="CustomItem81" localSheetId="12">#REF!</definedName>
    <definedName name="CustomItem81" localSheetId="16">#REF!</definedName>
    <definedName name="CustomItem81">#REF!</definedName>
    <definedName name="CustomItem82" localSheetId="11">#REF!</definedName>
    <definedName name="CustomItem82" localSheetId="15">#REF!</definedName>
    <definedName name="CustomItem82" localSheetId="13">#REF!</definedName>
    <definedName name="CustomItem82" localSheetId="17">#REF!</definedName>
    <definedName name="CustomItem82" localSheetId="12">#REF!</definedName>
    <definedName name="CustomItem82" localSheetId="16">#REF!</definedName>
    <definedName name="CustomItem82">#REF!</definedName>
    <definedName name="CustomItem83" localSheetId="11">#REF!</definedName>
    <definedName name="CustomItem83" localSheetId="15">#REF!</definedName>
    <definedName name="CustomItem83" localSheetId="13">#REF!</definedName>
    <definedName name="CustomItem83" localSheetId="17">#REF!</definedName>
    <definedName name="CustomItem83" localSheetId="12">#REF!</definedName>
    <definedName name="CustomItem83" localSheetId="16">#REF!</definedName>
    <definedName name="CustomItem83">#REF!</definedName>
    <definedName name="CustomItem84" localSheetId="11">#REF!</definedName>
    <definedName name="CustomItem84" localSheetId="15">#REF!</definedName>
    <definedName name="CustomItem84" localSheetId="13">#REF!</definedName>
    <definedName name="CustomItem84" localSheetId="17">#REF!</definedName>
    <definedName name="CustomItem84" localSheetId="12">#REF!</definedName>
    <definedName name="CustomItem84" localSheetId="16">#REF!</definedName>
    <definedName name="CustomItem84">#REF!</definedName>
    <definedName name="CustomItem85" localSheetId="11">#REF!</definedName>
    <definedName name="CustomItem85" localSheetId="15">#REF!</definedName>
    <definedName name="CustomItem85" localSheetId="13">#REF!</definedName>
    <definedName name="CustomItem85" localSheetId="17">#REF!</definedName>
    <definedName name="CustomItem85" localSheetId="12">#REF!</definedName>
    <definedName name="CustomItem85" localSheetId="16">#REF!</definedName>
    <definedName name="CustomItem85">#REF!</definedName>
    <definedName name="CustomItem86" localSheetId="11">#REF!</definedName>
    <definedName name="CustomItem86" localSheetId="15">#REF!</definedName>
    <definedName name="CustomItem86" localSheetId="13">#REF!</definedName>
    <definedName name="CustomItem86" localSheetId="17">#REF!</definedName>
    <definedName name="CustomItem86" localSheetId="12">#REF!</definedName>
    <definedName name="CustomItem86" localSheetId="16">#REF!</definedName>
    <definedName name="CustomItem86">#REF!</definedName>
    <definedName name="CustomItem87" localSheetId="11">#REF!</definedName>
    <definedName name="CustomItem87" localSheetId="15">#REF!</definedName>
    <definedName name="CustomItem87" localSheetId="13">#REF!</definedName>
    <definedName name="CustomItem87" localSheetId="17">#REF!</definedName>
    <definedName name="CustomItem87" localSheetId="12">#REF!</definedName>
    <definedName name="CustomItem87" localSheetId="16">#REF!</definedName>
    <definedName name="CustomItem87">#REF!</definedName>
    <definedName name="CustomItem88" localSheetId="11">#REF!</definedName>
    <definedName name="CustomItem88" localSheetId="15">#REF!</definedName>
    <definedName name="CustomItem88" localSheetId="13">#REF!</definedName>
    <definedName name="CustomItem88" localSheetId="17">#REF!</definedName>
    <definedName name="CustomItem88" localSheetId="12">#REF!</definedName>
    <definedName name="CustomItem88" localSheetId="16">#REF!</definedName>
    <definedName name="CustomItem88">#REF!</definedName>
    <definedName name="CustomItem89" localSheetId="11">#REF!</definedName>
    <definedName name="CustomItem89" localSheetId="15">#REF!</definedName>
    <definedName name="CustomItem89" localSheetId="13">#REF!</definedName>
    <definedName name="CustomItem89" localSheetId="17">#REF!</definedName>
    <definedName name="CustomItem89" localSheetId="12">#REF!</definedName>
    <definedName name="CustomItem89" localSheetId="16">#REF!</definedName>
    <definedName name="CustomItem89">#REF!</definedName>
    <definedName name="CustomItem9" localSheetId="11">#REF!</definedName>
    <definedName name="CustomItem9" localSheetId="15">#REF!</definedName>
    <definedName name="CustomItem9" localSheetId="13">#REF!</definedName>
    <definedName name="CustomItem9" localSheetId="17">#REF!</definedName>
    <definedName name="CustomItem9" localSheetId="12">#REF!</definedName>
    <definedName name="CustomItem9" localSheetId="16">#REF!</definedName>
    <definedName name="CustomItem9">#REF!</definedName>
    <definedName name="CustomItem90" localSheetId="11">#REF!</definedName>
    <definedName name="CustomItem90" localSheetId="15">#REF!</definedName>
    <definedName name="CustomItem90" localSheetId="13">#REF!</definedName>
    <definedName name="CustomItem90" localSheetId="17">#REF!</definedName>
    <definedName name="CustomItem90" localSheetId="12">#REF!</definedName>
    <definedName name="CustomItem90" localSheetId="16">#REF!</definedName>
    <definedName name="CustomItem90">#REF!</definedName>
    <definedName name="CustomItem91" localSheetId="11">#REF!</definedName>
    <definedName name="CustomItem91" localSheetId="15">#REF!</definedName>
    <definedName name="CustomItem91" localSheetId="13">#REF!</definedName>
    <definedName name="CustomItem91" localSheetId="17">#REF!</definedName>
    <definedName name="CustomItem91" localSheetId="12">#REF!</definedName>
    <definedName name="CustomItem91" localSheetId="16">#REF!</definedName>
    <definedName name="CustomItem91">#REF!</definedName>
    <definedName name="CustomItem92" localSheetId="11">#REF!</definedName>
    <definedName name="CustomItem92" localSheetId="15">#REF!</definedName>
    <definedName name="CustomItem92" localSheetId="13">#REF!</definedName>
    <definedName name="CustomItem92" localSheetId="17">#REF!</definedName>
    <definedName name="CustomItem92" localSheetId="12">#REF!</definedName>
    <definedName name="CustomItem92" localSheetId="16">#REF!</definedName>
    <definedName name="CustomItem92">#REF!</definedName>
    <definedName name="CustomItem93" localSheetId="11">#REF!</definedName>
    <definedName name="CustomItem93" localSheetId="15">#REF!</definedName>
    <definedName name="CustomItem93" localSheetId="13">#REF!</definedName>
    <definedName name="CustomItem93" localSheetId="17">#REF!</definedName>
    <definedName name="CustomItem93" localSheetId="12">#REF!</definedName>
    <definedName name="CustomItem93" localSheetId="16">#REF!</definedName>
    <definedName name="CustomItem93">#REF!</definedName>
    <definedName name="CustomItem94" localSheetId="11">#REF!</definedName>
    <definedName name="CustomItem94" localSheetId="15">#REF!</definedName>
    <definedName name="CustomItem94" localSheetId="13">#REF!</definedName>
    <definedName name="CustomItem94" localSheetId="17">#REF!</definedName>
    <definedName name="CustomItem94" localSheetId="12">#REF!</definedName>
    <definedName name="CustomItem94" localSheetId="16">#REF!</definedName>
    <definedName name="CustomItem94">#REF!</definedName>
    <definedName name="CustomItem95" localSheetId="11">#REF!</definedName>
    <definedName name="CustomItem95" localSheetId="15">#REF!</definedName>
    <definedName name="CustomItem95" localSheetId="13">#REF!</definedName>
    <definedName name="CustomItem95" localSheetId="17">#REF!</definedName>
    <definedName name="CustomItem95" localSheetId="12">#REF!</definedName>
    <definedName name="CustomItem95" localSheetId="16">#REF!</definedName>
    <definedName name="CustomItem95">#REF!</definedName>
    <definedName name="CustomItem96" localSheetId="11">#REF!</definedName>
    <definedName name="CustomItem96" localSheetId="15">#REF!</definedName>
    <definedName name="CustomItem96" localSheetId="13">#REF!</definedName>
    <definedName name="CustomItem96" localSheetId="17">#REF!</definedName>
    <definedName name="CustomItem96" localSheetId="12">#REF!</definedName>
    <definedName name="CustomItem96" localSheetId="16">#REF!</definedName>
    <definedName name="CustomItem96">#REF!</definedName>
    <definedName name="CustomItem97" localSheetId="11">#REF!</definedName>
    <definedName name="CustomItem97" localSheetId="15">#REF!</definedName>
    <definedName name="CustomItem97" localSheetId="13">#REF!</definedName>
    <definedName name="CustomItem97" localSheetId="17">#REF!</definedName>
    <definedName name="CustomItem97" localSheetId="12">#REF!</definedName>
    <definedName name="CustomItem97" localSheetId="16">#REF!</definedName>
    <definedName name="CustomItem97">#REF!</definedName>
    <definedName name="CustomItem98" localSheetId="11">#REF!</definedName>
    <definedName name="CustomItem98" localSheetId="15">#REF!</definedName>
    <definedName name="CustomItem98" localSheetId="13">#REF!</definedName>
    <definedName name="CustomItem98" localSheetId="17">#REF!</definedName>
    <definedName name="CustomItem98" localSheetId="12">#REF!</definedName>
    <definedName name="CustomItem98" localSheetId="16">#REF!</definedName>
    <definedName name="CustomItem98">#REF!</definedName>
    <definedName name="CustomItem99" localSheetId="11">#REF!</definedName>
    <definedName name="CustomItem99" localSheetId="15">#REF!</definedName>
    <definedName name="CustomItem99" localSheetId="13">#REF!</definedName>
    <definedName name="CustomItem99" localSheetId="17">#REF!</definedName>
    <definedName name="CustomItem99" localSheetId="12">#REF!</definedName>
    <definedName name="CustomItem99" localSheetId="16">#REF!</definedName>
    <definedName name="CustomItem99">#REF!</definedName>
    <definedName name="CustomItems" localSheetId="11">#REF!</definedName>
    <definedName name="CustomItems" localSheetId="15">#REF!</definedName>
    <definedName name="CustomItems" localSheetId="13">#REF!</definedName>
    <definedName name="CustomItems" localSheetId="17">#REF!</definedName>
    <definedName name="CustomItems" localSheetId="12">#REF!</definedName>
    <definedName name="CustomItems" localSheetId="16">#REF!</definedName>
    <definedName name="CustomItems">#REF!</definedName>
    <definedName name="CustomItemsAgg" localSheetId="11">#REF!</definedName>
    <definedName name="CustomItemsAgg" localSheetId="15">#REF!</definedName>
    <definedName name="CustomItemsAgg" localSheetId="13">#REF!</definedName>
    <definedName name="CustomItemsAgg" localSheetId="17">#REF!</definedName>
    <definedName name="CustomItemsAgg" localSheetId="12">#REF!</definedName>
    <definedName name="CustomItemsAgg" localSheetId="16">#REF!</definedName>
    <definedName name="CustomItemsAgg">#REF!</definedName>
    <definedName name="CustomItemsChart" localSheetId="11">#REF!</definedName>
    <definedName name="CustomItemsChart" localSheetId="15">#REF!</definedName>
    <definedName name="CustomItemsChart" localSheetId="13">#REF!</definedName>
    <definedName name="CustomItemsChart" localSheetId="17">#REF!</definedName>
    <definedName name="CustomItemsChart" localSheetId="12">#REF!</definedName>
    <definedName name="CustomItemsChart" localSheetId="16">#REF!</definedName>
    <definedName name="CustomItemsChart">#REF!</definedName>
    <definedName name="CustomItemsChartAgg" localSheetId="11">#REF!</definedName>
    <definedName name="CustomItemsChartAgg" localSheetId="15">#REF!</definedName>
    <definedName name="CustomItemsChartAgg" localSheetId="13">#REF!</definedName>
    <definedName name="CustomItemsChartAgg" localSheetId="17">#REF!</definedName>
    <definedName name="CustomItemsChartAgg" localSheetId="12">#REF!</definedName>
    <definedName name="CustomItemsChartAgg" localSheetId="16">#REF!</definedName>
    <definedName name="CustomItemsChartAgg">#REF!</definedName>
    <definedName name="CustomItemsChartIndustry" localSheetId="11">#REF!</definedName>
    <definedName name="CustomItemsChartIndustry" localSheetId="15">#REF!</definedName>
    <definedName name="CustomItemsChartIndustry" localSheetId="13">#REF!</definedName>
    <definedName name="CustomItemsChartIndustry" localSheetId="17">#REF!</definedName>
    <definedName name="CustomItemsChartIndustry" localSheetId="12">#REF!</definedName>
    <definedName name="CustomItemsChartIndustry" localSheetId="16">#REF!</definedName>
    <definedName name="CustomItemsChartIndustry">#REF!</definedName>
    <definedName name="CustomItemsChartLocation" localSheetId="11">#REF!</definedName>
    <definedName name="CustomItemsChartLocation" localSheetId="15">#REF!</definedName>
    <definedName name="CustomItemsChartLocation" localSheetId="13">#REF!</definedName>
    <definedName name="CustomItemsChartLocation" localSheetId="17">#REF!</definedName>
    <definedName name="CustomItemsChartLocation" localSheetId="12">#REF!</definedName>
    <definedName name="CustomItemsChartLocation" localSheetId="16">#REF!</definedName>
    <definedName name="CustomItemsChartLocation">#REF!</definedName>
    <definedName name="CustomItemsChartMean" localSheetId="11">#REF!</definedName>
    <definedName name="CustomItemsChartMean" localSheetId="15">#REF!</definedName>
    <definedName name="CustomItemsChartMean" localSheetId="13">#REF!</definedName>
    <definedName name="CustomItemsChartMean" localSheetId="17">#REF!</definedName>
    <definedName name="CustomItemsChartMean" localSheetId="12">#REF!</definedName>
    <definedName name="CustomItemsChartMean" localSheetId="16">#REF!</definedName>
    <definedName name="CustomItemsChartMean">#REF!</definedName>
    <definedName name="CustomItemsChartMedian" localSheetId="11">#REF!</definedName>
    <definedName name="CustomItemsChartMedian" localSheetId="15">#REF!</definedName>
    <definedName name="CustomItemsChartMedian" localSheetId="13">#REF!</definedName>
    <definedName name="CustomItemsChartMedian" localSheetId="17">#REF!</definedName>
    <definedName name="CustomItemsChartMedian" localSheetId="12">#REF!</definedName>
    <definedName name="CustomItemsChartMedian" localSheetId="16">#REF!</definedName>
    <definedName name="CustomItemsChartMedian">#REF!</definedName>
    <definedName name="CustomItemsChartMS" localSheetId="11">#REF!</definedName>
    <definedName name="CustomItemsChartMS" localSheetId="15">#REF!</definedName>
    <definedName name="CustomItemsChartMS" localSheetId="13">#REF!</definedName>
    <definedName name="CustomItemsChartMS" localSheetId="17">#REF!</definedName>
    <definedName name="CustomItemsChartMS" localSheetId="12">#REF!</definedName>
    <definedName name="CustomItemsChartMS" localSheetId="16">#REF!</definedName>
    <definedName name="CustomItemsChartMS">#REF!</definedName>
    <definedName name="CustomItemsChartPeerCalcs" localSheetId="11">#REF!</definedName>
    <definedName name="CustomItemsChartPeerCalcs" localSheetId="15">#REF!</definedName>
    <definedName name="CustomItemsChartPeerCalcs" localSheetId="13">#REF!</definedName>
    <definedName name="CustomItemsChartPeerCalcs" localSheetId="17">#REF!</definedName>
    <definedName name="CustomItemsChartPeerCalcs" localSheetId="12">#REF!</definedName>
    <definedName name="CustomItemsChartPeerCalcs" localSheetId="16">#REF!</definedName>
    <definedName name="CustomItemsChartPeerCalcs">#REF!</definedName>
    <definedName name="CustomItemsCurrentExpressions" localSheetId="11">#REF!</definedName>
    <definedName name="CustomItemsCurrentExpressions" localSheetId="15">#REF!</definedName>
    <definedName name="CustomItemsCurrentExpressions" localSheetId="13">#REF!</definedName>
    <definedName name="CustomItemsCurrentExpressions" localSheetId="17">#REF!</definedName>
    <definedName name="CustomItemsCurrentExpressions" localSheetId="12">#REF!</definedName>
    <definedName name="CustomItemsCurrentExpressions" localSheetId="16">#REF!</definedName>
    <definedName name="CustomItemsCurrentExpressions">#REF!</definedName>
    <definedName name="CustomItemsIndustry" localSheetId="11">#REF!</definedName>
    <definedName name="CustomItemsIndustry" localSheetId="15">#REF!</definedName>
    <definedName name="CustomItemsIndustry" localSheetId="13">#REF!</definedName>
    <definedName name="CustomItemsIndustry" localSheetId="17">#REF!</definedName>
    <definedName name="CustomItemsIndustry" localSheetId="12">#REF!</definedName>
    <definedName name="CustomItemsIndustry" localSheetId="16">#REF!</definedName>
    <definedName name="CustomItemsIndustry">#REF!</definedName>
    <definedName name="CustomItemsIndustryAgg" localSheetId="11">#REF!</definedName>
    <definedName name="CustomItemsIndustryAgg" localSheetId="15">#REF!</definedName>
    <definedName name="CustomItemsIndustryAgg" localSheetId="13">#REF!</definedName>
    <definedName name="CustomItemsIndustryAgg" localSheetId="17">#REF!</definedName>
    <definedName name="CustomItemsIndustryAgg" localSheetId="12">#REF!</definedName>
    <definedName name="CustomItemsIndustryAgg" localSheetId="16">#REF!</definedName>
    <definedName name="CustomItemsIndustryAgg">#REF!</definedName>
    <definedName name="CustomItemsIndustryMean" localSheetId="11">#REF!</definedName>
    <definedName name="CustomItemsIndustryMean" localSheetId="15">#REF!</definedName>
    <definedName name="CustomItemsIndustryMean" localSheetId="13">#REF!</definedName>
    <definedName name="CustomItemsIndustryMean" localSheetId="17">#REF!</definedName>
    <definedName name="CustomItemsIndustryMean" localSheetId="12">#REF!</definedName>
    <definedName name="CustomItemsIndustryMean" localSheetId="16">#REF!</definedName>
    <definedName name="CustomItemsIndustryMean">#REF!</definedName>
    <definedName name="CustomItemsIndustryMedian" localSheetId="11">#REF!</definedName>
    <definedName name="CustomItemsIndustryMedian" localSheetId="15">#REF!</definedName>
    <definedName name="CustomItemsIndustryMedian" localSheetId="13">#REF!</definedName>
    <definedName name="CustomItemsIndustryMedian" localSheetId="17">#REF!</definedName>
    <definedName name="CustomItemsIndustryMedian" localSheetId="12">#REF!</definedName>
    <definedName name="CustomItemsIndustryMedian" localSheetId="16">#REF!</definedName>
    <definedName name="CustomItemsIndustryMedian">#REF!</definedName>
    <definedName name="CustomItemsIndustryMS" localSheetId="11">#REF!</definedName>
    <definedName name="CustomItemsIndustryMS" localSheetId="15">#REF!</definedName>
    <definedName name="CustomItemsIndustryMS" localSheetId="13">#REF!</definedName>
    <definedName name="CustomItemsIndustryMS" localSheetId="17">#REF!</definedName>
    <definedName name="CustomItemsIndustryMS" localSheetId="12">#REF!</definedName>
    <definedName name="CustomItemsIndustryMS" localSheetId="16">#REF!</definedName>
    <definedName name="CustomItemsIndustryMS">#REF!</definedName>
    <definedName name="CustomItemsLocation" localSheetId="11">#REF!</definedName>
    <definedName name="CustomItemsLocation" localSheetId="15">#REF!</definedName>
    <definedName name="CustomItemsLocation" localSheetId="13">#REF!</definedName>
    <definedName name="CustomItemsLocation" localSheetId="17">#REF!</definedName>
    <definedName name="CustomItemsLocation" localSheetId="12">#REF!</definedName>
    <definedName name="CustomItemsLocation" localSheetId="16">#REF!</definedName>
    <definedName name="CustomItemsLocation">#REF!</definedName>
    <definedName name="CustomItemsLocationAgg" localSheetId="11">#REF!</definedName>
    <definedName name="CustomItemsLocationAgg" localSheetId="15">#REF!</definedName>
    <definedName name="CustomItemsLocationAgg" localSheetId="13">#REF!</definedName>
    <definedName name="CustomItemsLocationAgg" localSheetId="17">#REF!</definedName>
    <definedName name="CustomItemsLocationAgg" localSheetId="12">#REF!</definedName>
    <definedName name="CustomItemsLocationAgg" localSheetId="16">#REF!</definedName>
    <definedName name="CustomItemsLocationAgg">#REF!</definedName>
    <definedName name="CustomItemsLocationMean" localSheetId="11">#REF!</definedName>
    <definedName name="CustomItemsLocationMean" localSheetId="15">#REF!</definedName>
    <definedName name="CustomItemsLocationMean" localSheetId="13">#REF!</definedName>
    <definedName name="CustomItemsLocationMean" localSheetId="17">#REF!</definedName>
    <definedName name="CustomItemsLocationMean" localSheetId="12">#REF!</definedName>
    <definedName name="CustomItemsLocationMean" localSheetId="16">#REF!</definedName>
    <definedName name="CustomItemsLocationMean">#REF!</definedName>
    <definedName name="CustomItemsLocationMedian" localSheetId="11">#REF!</definedName>
    <definedName name="CustomItemsLocationMedian" localSheetId="15">#REF!</definedName>
    <definedName name="CustomItemsLocationMedian" localSheetId="13">#REF!</definedName>
    <definedName name="CustomItemsLocationMedian" localSheetId="17">#REF!</definedName>
    <definedName name="CustomItemsLocationMedian" localSheetId="12">#REF!</definedName>
    <definedName name="CustomItemsLocationMedian" localSheetId="16">#REF!</definedName>
    <definedName name="CustomItemsLocationMedian">#REF!</definedName>
    <definedName name="CustomItemsLocationMS" localSheetId="11">#REF!</definedName>
    <definedName name="CustomItemsLocationMS" localSheetId="15">#REF!</definedName>
    <definedName name="CustomItemsLocationMS" localSheetId="13">#REF!</definedName>
    <definedName name="CustomItemsLocationMS" localSheetId="17">#REF!</definedName>
    <definedName name="CustomItemsLocationMS" localSheetId="12">#REF!</definedName>
    <definedName name="CustomItemsLocationMS" localSheetId="16">#REF!</definedName>
    <definedName name="CustomItemsLocationMS">#REF!</definedName>
    <definedName name="CustomItemsMean" localSheetId="11">#REF!</definedName>
    <definedName name="CustomItemsMean" localSheetId="15">#REF!</definedName>
    <definedName name="CustomItemsMean" localSheetId="13">#REF!</definedName>
    <definedName name="CustomItemsMean" localSheetId="17">#REF!</definedName>
    <definedName name="CustomItemsMean" localSheetId="12">#REF!</definedName>
    <definedName name="CustomItemsMean" localSheetId="16">#REF!</definedName>
    <definedName name="CustomItemsMean">#REF!</definedName>
    <definedName name="CustomItemsMedian" localSheetId="11">#REF!</definedName>
    <definedName name="CustomItemsMedian" localSheetId="15">#REF!</definedName>
    <definedName name="CustomItemsMedian" localSheetId="13">#REF!</definedName>
    <definedName name="CustomItemsMedian" localSheetId="17">#REF!</definedName>
    <definedName name="CustomItemsMedian" localSheetId="12">#REF!</definedName>
    <definedName name="CustomItemsMedian" localSheetId="16">#REF!</definedName>
    <definedName name="CustomItemsMedian">#REF!</definedName>
    <definedName name="CustomItemsMS" localSheetId="11">#REF!</definedName>
    <definedName name="CustomItemsMS" localSheetId="15">#REF!</definedName>
    <definedName name="CustomItemsMS" localSheetId="13">#REF!</definedName>
    <definedName name="CustomItemsMS" localSheetId="17">#REF!</definedName>
    <definedName name="CustomItemsMS" localSheetId="12">#REF!</definedName>
    <definedName name="CustomItemsMS" localSheetId="16">#REF!</definedName>
    <definedName name="CustomItemsMS">#REF!</definedName>
    <definedName name="CustomItemsPeerCalcs" localSheetId="11">#REF!</definedName>
    <definedName name="CustomItemsPeerCalcs" localSheetId="15">#REF!</definedName>
    <definedName name="CustomItemsPeerCalcs" localSheetId="13">#REF!</definedName>
    <definedName name="CustomItemsPeerCalcs" localSheetId="17">#REF!</definedName>
    <definedName name="CustomItemsPeerCalcs" localSheetId="12">#REF!</definedName>
    <definedName name="CustomItemsPeerCalcs" localSheetId="16">#REF!</definedName>
    <definedName name="CustomItemsPeerCalcs">#REF!</definedName>
    <definedName name="date">#REF!</definedName>
    <definedName name="DeferredTaxUseRatio">#REF!</definedName>
    <definedName name="IncomeStatement" localSheetId="11">#REF!</definedName>
    <definedName name="IncomeStatement" localSheetId="15">#REF!</definedName>
    <definedName name="IncomeStatement" localSheetId="13">#REF!</definedName>
    <definedName name="IncomeStatement" localSheetId="17">#REF!</definedName>
    <definedName name="IncomeStatement" localSheetId="12">#REF!</definedName>
    <definedName name="IncomeStatement" localSheetId="16">#REF!</definedName>
    <definedName name="IncomeStatement">#REF!</definedName>
    <definedName name="IncomeStatementAgg" localSheetId="11">#REF!</definedName>
    <definedName name="IncomeStatementAgg" localSheetId="15">#REF!</definedName>
    <definedName name="IncomeStatementAgg" localSheetId="13">#REF!</definedName>
    <definedName name="IncomeStatementAgg" localSheetId="17">#REF!</definedName>
    <definedName name="IncomeStatementAgg" localSheetId="12">#REF!</definedName>
    <definedName name="IncomeStatementAgg" localSheetId="16">#REF!</definedName>
    <definedName name="IncomeStatementAgg">#REF!</definedName>
    <definedName name="IncomeStatementChart" localSheetId="11">#REF!</definedName>
    <definedName name="IncomeStatementChart" localSheetId="15">#REF!</definedName>
    <definedName name="IncomeStatementChart" localSheetId="13">#REF!</definedName>
    <definedName name="IncomeStatementChart" localSheetId="17">#REF!</definedName>
    <definedName name="IncomeStatementChart" localSheetId="12">#REF!</definedName>
    <definedName name="IncomeStatementChart" localSheetId="16">#REF!</definedName>
    <definedName name="IncomeStatementChart">#REF!</definedName>
    <definedName name="IncomeStatementChartAgg" localSheetId="11">#REF!</definedName>
    <definedName name="IncomeStatementChartAgg" localSheetId="15">#REF!</definedName>
    <definedName name="IncomeStatementChartAgg" localSheetId="13">#REF!</definedName>
    <definedName name="IncomeStatementChartAgg" localSheetId="17">#REF!</definedName>
    <definedName name="IncomeStatementChartAgg" localSheetId="12">#REF!</definedName>
    <definedName name="IncomeStatementChartAgg" localSheetId="16">#REF!</definedName>
    <definedName name="IncomeStatementChartAgg">#REF!</definedName>
    <definedName name="IncomeStatementChartCurrentExpressions" localSheetId="11">#REF!</definedName>
    <definedName name="IncomeStatementChartCurrentExpressions" localSheetId="15">#REF!</definedName>
    <definedName name="IncomeStatementChartCurrentExpressions" localSheetId="13">#REF!</definedName>
    <definedName name="IncomeStatementChartCurrentExpressions" localSheetId="17">#REF!</definedName>
    <definedName name="IncomeStatementChartCurrentExpressions" localSheetId="12">#REF!</definedName>
    <definedName name="IncomeStatementChartCurrentExpressions" localSheetId="16">#REF!</definedName>
    <definedName name="IncomeStatementChartCurrentExpressions">#REF!</definedName>
    <definedName name="IncomeStatementChartIndustry" localSheetId="11">#REF!</definedName>
    <definedName name="IncomeStatementChartIndustry" localSheetId="15">#REF!</definedName>
    <definedName name="IncomeStatementChartIndustry" localSheetId="13">#REF!</definedName>
    <definedName name="IncomeStatementChartIndustry" localSheetId="17">#REF!</definedName>
    <definedName name="IncomeStatementChartIndustry" localSheetId="12">#REF!</definedName>
    <definedName name="IncomeStatementChartIndustry" localSheetId="16">#REF!</definedName>
    <definedName name="IncomeStatementChartIndustry">#REF!</definedName>
    <definedName name="IncomeStatementChartIndustryAgg" localSheetId="11">#REF!</definedName>
    <definedName name="IncomeStatementChartIndustryAgg" localSheetId="15">#REF!</definedName>
    <definedName name="IncomeStatementChartIndustryAgg" localSheetId="13">#REF!</definedName>
    <definedName name="IncomeStatementChartIndustryAgg" localSheetId="17">#REF!</definedName>
    <definedName name="IncomeStatementChartIndustryAgg" localSheetId="12">#REF!</definedName>
    <definedName name="IncomeStatementChartIndustryAgg" localSheetId="16">#REF!</definedName>
    <definedName name="IncomeStatementChartIndustryAgg">#REF!</definedName>
    <definedName name="IncomeStatementChartIndustryMean" localSheetId="11">#REF!</definedName>
    <definedName name="IncomeStatementChartIndustryMean" localSheetId="15">#REF!</definedName>
    <definedName name="IncomeStatementChartIndustryMean" localSheetId="13">#REF!</definedName>
    <definedName name="IncomeStatementChartIndustryMean" localSheetId="17">#REF!</definedName>
    <definedName name="IncomeStatementChartIndustryMean" localSheetId="12">#REF!</definedName>
    <definedName name="IncomeStatementChartIndustryMean" localSheetId="16">#REF!</definedName>
    <definedName name="IncomeStatementChartIndustryMean">#REF!</definedName>
    <definedName name="IncomeStatementChartIndustryMedian" localSheetId="11">#REF!</definedName>
    <definedName name="IncomeStatementChartIndustryMedian" localSheetId="15">#REF!</definedName>
    <definedName name="IncomeStatementChartIndustryMedian" localSheetId="13">#REF!</definedName>
    <definedName name="IncomeStatementChartIndustryMedian" localSheetId="17">#REF!</definedName>
    <definedName name="IncomeStatementChartIndustryMedian" localSheetId="12">#REF!</definedName>
    <definedName name="IncomeStatementChartIndustryMedian" localSheetId="16">#REF!</definedName>
    <definedName name="IncomeStatementChartIndustryMedian">#REF!</definedName>
    <definedName name="IncomeStatementChartLocation" localSheetId="11">#REF!</definedName>
    <definedName name="IncomeStatementChartLocation" localSheetId="15">#REF!</definedName>
    <definedName name="IncomeStatementChartLocation" localSheetId="13">#REF!</definedName>
    <definedName name="IncomeStatementChartLocation" localSheetId="17">#REF!</definedName>
    <definedName name="IncomeStatementChartLocation" localSheetId="12">#REF!</definedName>
    <definedName name="IncomeStatementChartLocation" localSheetId="16">#REF!</definedName>
    <definedName name="IncomeStatementChartLocation">#REF!</definedName>
    <definedName name="IncomeStatementChartLocationAgg" localSheetId="11">#REF!</definedName>
    <definedName name="IncomeStatementChartLocationAgg" localSheetId="15">#REF!</definedName>
    <definedName name="IncomeStatementChartLocationAgg" localSheetId="13">#REF!</definedName>
    <definedName name="IncomeStatementChartLocationAgg" localSheetId="17">#REF!</definedName>
    <definedName name="IncomeStatementChartLocationAgg" localSheetId="12">#REF!</definedName>
    <definedName name="IncomeStatementChartLocationAgg" localSheetId="16">#REF!</definedName>
    <definedName name="IncomeStatementChartLocationAgg">#REF!</definedName>
    <definedName name="IncomeStatementChartLocationMean" localSheetId="11">#REF!</definedName>
    <definedName name="IncomeStatementChartLocationMean" localSheetId="15">#REF!</definedName>
    <definedName name="IncomeStatementChartLocationMean" localSheetId="13">#REF!</definedName>
    <definedName name="IncomeStatementChartLocationMean" localSheetId="17">#REF!</definedName>
    <definedName name="IncomeStatementChartLocationMean" localSheetId="12">#REF!</definedName>
    <definedName name="IncomeStatementChartLocationMean" localSheetId="16">#REF!</definedName>
    <definedName name="IncomeStatementChartLocationMean">#REF!</definedName>
    <definedName name="IncomeStatementChartLocationMedian" localSheetId="11">#REF!</definedName>
    <definedName name="IncomeStatementChartLocationMedian" localSheetId="15">#REF!</definedName>
    <definedName name="IncomeStatementChartLocationMedian" localSheetId="13">#REF!</definedName>
    <definedName name="IncomeStatementChartLocationMedian" localSheetId="17">#REF!</definedName>
    <definedName name="IncomeStatementChartLocationMedian" localSheetId="12">#REF!</definedName>
    <definedName name="IncomeStatementChartLocationMedian" localSheetId="16">#REF!</definedName>
    <definedName name="IncomeStatementChartLocationMedian">#REF!</definedName>
    <definedName name="IncomeStatementChartMean" localSheetId="11">#REF!</definedName>
    <definedName name="IncomeStatementChartMean" localSheetId="15">#REF!</definedName>
    <definedName name="IncomeStatementChartMean" localSheetId="13">#REF!</definedName>
    <definedName name="IncomeStatementChartMean" localSheetId="17">#REF!</definedName>
    <definedName name="IncomeStatementChartMean" localSheetId="12">#REF!</definedName>
    <definedName name="IncomeStatementChartMean" localSheetId="16">#REF!</definedName>
    <definedName name="IncomeStatementChartMean">#REF!</definedName>
    <definedName name="IncomeStatementChartMedian" localSheetId="11">#REF!</definedName>
    <definedName name="IncomeStatementChartMedian" localSheetId="15">#REF!</definedName>
    <definedName name="IncomeStatementChartMedian" localSheetId="13">#REF!</definedName>
    <definedName name="IncomeStatementChartMedian" localSheetId="17">#REF!</definedName>
    <definedName name="IncomeStatementChartMedian" localSheetId="12">#REF!</definedName>
    <definedName name="IncomeStatementChartMedian" localSheetId="16">#REF!</definedName>
    <definedName name="IncomeStatementChartMedian">#REF!</definedName>
    <definedName name="IncomeStatementChartMS" localSheetId="11">#REF!</definedName>
    <definedName name="IncomeStatementChartMS" localSheetId="15">#REF!</definedName>
    <definedName name="IncomeStatementChartMS" localSheetId="13">#REF!</definedName>
    <definedName name="IncomeStatementChartMS" localSheetId="17">#REF!</definedName>
    <definedName name="IncomeStatementChartMS" localSheetId="12">#REF!</definedName>
    <definedName name="IncomeStatementChartMS" localSheetId="16">#REF!</definedName>
    <definedName name="IncomeStatementChartMS">#REF!</definedName>
    <definedName name="IncomeStatementChartPeerCalcs" localSheetId="11">#REF!</definedName>
    <definedName name="IncomeStatementChartPeerCalcs" localSheetId="15">#REF!</definedName>
    <definedName name="IncomeStatementChartPeerCalcs" localSheetId="13">#REF!</definedName>
    <definedName name="IncomeStatementChartPeerCalcs" localSheetId="17">#REF!</definedName>
    <definedName name="IncomeStatementChartPeerCalcs" localSheetId="12">#REF!</definedName>
    <definedName name="IncomeStatementChartPeerCalcs" localSheetId="16">#REF!</definedName>
    <definedName name="IncomeStatementChartPeerCalcs">#REF!</definedName>
    <definedName name="IncomeStatementCurrentExpressions" localSheetId="11">#REF!</definedName>
    <definedName name="IncomeStatementCurrentExpressions" localSheetId="15">#REF!</definedName>
    <definedName name="IncomeStatementCurrentExpressions" localSheetId="13">#REF!</definedName>
    <definedName name="IncomeStatementCurrentExpressions" localSheetId="17">#REF!</definedName>
    <definedName name="IncomeStatementCurrentExpressions" localSheetId="12">#REF!</definedName>
    <definedName name="IncomeStatementCurrentExpressions" localSheetId="16">#REF!</definedName>
    <definedName name="IncomeStatementCurrentExpressions">#REF!</definedName>
    <definedName name="IncomeStatementIndustry" localSheetId="11">#REF!</definedName>
    <definedName name="IncomeStatementIndustry" localSheetId="15">#REF!</definedName>
    <definedName name="IncomeStatementIndustry" localSheetId="13">#REF!</definedName>
    <definedName name="IncomeStatementIndustry" localSheetId="17">#REF!</definedName>
    <definedName name="IncomeStatementIndustry" localSheetId="12">#REF!</definedName>
    <definedName name="IncomeStatementIndustry" localSheetId="16">#REF!</definedName>
    <definedName name="IncomeStatementIndustry">#REF!</definedName>
    <definedName name="IncomeStatementIndustryAgg" localSheetId="11">#REF!</definedName>
    <definedName name="IncomeStatementIndustryAgg" localSheetId="15">#REF!</definedName>
    <definedName name="IncomeStatementIndustryAgg" localSheetId="13">#REF!</definedName>
    <definedName name="IncomeStatementIndustryAgg" localSheetId="17">#REF!</definedName>
    <definedName name="IncomeStatementIndustryAgg" localSheetId="12">#REF!</definedName>
    <definedName name="IncomeStatementIndustryAgg" localSheetId="16">#REF!</definedName>
    <definedName name="IncomeStatementIndustryAgg">#REF!</definedName>
    <definedName name="IncomeStatementIndustryMean" localSheetId="11">#REF!</definedName>
    <definedName name="IncomeStatementIndustryMean" localSheetId="15">#REF!</definedName>
    <definedName name="IncomeStatementIndustryMean" localSheetId="13">#REF!</definedName>
    <definedName name="IncomeStatementIndustryMean" localSheetId="17">#REF!</definedName>
    <definedName name="IncomeStatementIndustryMean" localSheetId="12">#REF!</definedName>
    <definedName name="IncomeStatementIndustryMean" localSheetId="16">#REF!</definedName>
    <definedName name="IncomeStatementIndustryMean">#REF!</definedName>
    <definedName name="IncomeStatementIndustryMedian" localSheetId="11">#REF!</definedName>
    <definedName name="IncomeStatementIndustryMedian" localSheetId="15">#REF!</definedName>
    <definedName name="IncomeStatementIndustryMedian" localSheetId="13">#REF!</definedName>
    <definedName name="IncomeStatementIndustryMedian" localSheetId="17">#REF!</definedName>
    <definedName name="IncomeStatementIndustryMedian" localSheetId="12">#REF!</definedName>
    <definedName name="IncomeStatementIndustryMedian" localSheetId="16">#REF!</definedName>
    <definedName name="IncomeStatementIndustryMedian">#REF!</definedName>
    <definedName name="IncomeStatementIndustryMS" localSheetId="11">#REF!</definedName>
    <definedName name="IncomeStatementIndustryMS" localSheetId="15">#REF!</definedName>
    <definedName name="IncomeStatementIndustryMS" localSheetId="13">#REF!</definedName>
    <definedName name="IncomeStatementIndustryMS" localSheetId="17">#REF!</definedName>
    <definedName name="IncomeStatementIndustryMS" localSheetId="12">#REF!</definedName>
    <definedName name="IncomeStatementIndustryMS" localSheetId="16">#REF!</definedName>
    <definedName name="IncomeStatementIndustryMS">#REF!</definedName>
    <definedName name="IncomeStatementLocation" localSheetId="11">#REF!</definedName>
    <definedName name="IncomeStatementLocation" localSheetId="15">#REF!</definedName>
    <definedName name="IncomeStatementLocation" localSheetId="13">#REF!</definedName>
    <definedName name="IncomeStatementLocation" localSheetId="17">#REF!</definedName>
    <definedName name="IncomeStatementLocation" localSheetId="12">#REF!</definedName>
    <definedName name="IncomeStatementLocation" localSheetId="16">#REF!</definedName>
    <definedName name="IncomeStatementLocation">#REF!</definedName>
    <definedName name="IncomeStatementLocationAgg" localSheetId="11">#REF!</definedName>
    <definedName name="IncomeStatementLocationAgg" localSheetId="15">#REF!</definedName>
    <definedName name="IncomeStatementLocationAgg" localSheetId="13">#REF!</definedName>
    <definedName name="IncomeStatementLocationAgg" localSheetId="17">#REF!</definedName>
    <definedName name="IncomeStatementLocationAgg" localSheetId="12">#REF!</definedName>
    <definedName name="IncomeStatementLocationAgg" localSheetId="16">#REF!</definedName>
    <definedName name="IncomeStatementLocationAgg">#REF!</definedName>
    <definedName name="IncomeStatementLocationMean" localSheetId="11">#REF!</definedName>
    <definedName name="IncomeStatementLocationMean" localSheetId="15">#REF!</definedName>
    <definedName name="IncomeStatementLocationMean" localSheetId="13">#REF!</definedName>
    <definedName name="IncomeStatementLocationMean" localSheetId="17">#REF!</definedName>
    <definedName name="IncomeStatementLocationMean" localSheetId="12">#REF!</definedName>
    <definedName name="IncomeStatementLocationMean" localSheetId="16">#REF!</definedName>
    <definedName name="IncomeStatementLocationMean">#REF!</definedName>
    <definedName name="IncomeStatementLocationMedian" localSheetId="11">#REF!</definedName>
    <definedName name="IncomeStatementLocationMedian" localSheetId="15">#REF!</definedName>
    <definedName name="IncomeStatementLocationMedian" localSheetId="13">#REF!</definedName>
    <definedName name="IncomeStatementLocationMedian" localSheetId="17">#REF!</definedName>
    <definedName name="IncomeStatementLocationMedian" localSheetId="12">#REF!</definedName>
    <definedName name="IncomeStatementLocationMedian" localSheetId="16">#REF!</definedName>
    <definedName name="IncomeStatementLocationMedian">#REF!</definedName>
    <definedName name="IncomeStatementLocationMS" localSheetId="11">#REF!</definedName>
    <definedName name="IncomeStatementLocationMS" localSheetId="15">#REF!</definedName>
    <definedName name="IncomeStatementLocationMS" localSheetId="13">#REF!</definedName>
    <definedName name="IncomeStatementLocationMS" localSheetId="17">#REF!</definedName>
    <definedName name="IncomeStatementLocationMS" localSheetId="12">#REF!</definedName>
    <definedName name="IncomeStatementLocationMS" localSheetId="16">#REF!</definedName>
    <definedName name="IncomeStatementLocationMS">#REF!</definedName>
    <definedName name="IncomeStatementMean" localSheetId="11">#REF!</definedName>
    <definedName name="IncomeStatementMean" localSheetId="15">#REF!</definedName>
    <definedName name="IncomeStatementMean" localSheetId="13">#REF!</definedName>
    <definedName name="IncomeStatementMean" localSheetId="17">#REF!</definedName>
    <definedName name="IncomeStatementMean" localSheetId="12">#REF!</definedName>
    <definedName name="IncomeStatementMean" localSheetId="16">#REF!</definedName>
    <definedName name="IncomeStatementMean">#REF!</definedName>
    <definedName name="IncomeStatementMedian" localSheetId="11">#REF!</definedName>
    <definedName name="IncomeStatementMedian" localSheetId="15">#REF!</definedName>
    <definedName name="IncomeStatementMedian" localSheetId="13">#REF!</definedName>
    <definedName name="IncomeStatementMedian" localSheetId="17">#REF!</definedName>
    <definedName name="IncomeStatementMedian" localSheetId="12">#REF!</definedName>
    <definedName name="IncomeStatementMedian" localSheetId="16">#REF!</definedName>
    <definedName name="IncomeStatementMedian">#REF!</definedName>
    <definedName name="IncomeStatementMS" localSheetId="11">#REF!</definedName>
    <definedName name="IncomeStatementMS" localSheetId="15">#REF!</definedName>
    <definedName name="IncomeStatementMS" localSheetId="13">#REF!</definedName>
    <definedName name="IncomeStatementMS" localSheetId="17">#REF!</definedName>
    <definedName name="IncomeStatementMS" localSheetId="12">#REF!</definedName>
    <definedName name="IncomeStatementMS" localSheetId="16">#REF!</definedName>
    <definedName name="IncomeStatementMS">#REF!</definedName>
    <definedName name="IncomeStatementPeerCalcs" localSheetId="11">#REF!</definedName>
    <definedName name="IncomeStatementPeerCalcs" localSheetId="15">#REF!</definedName>
    <definedName name="IncomeStatementPeerCalcs" localSheetId="13">#REF!</definedName>
    <definedName name="IncomeStatementPeerCalcs" localSheetId="17">#REF!</definedName>
    <definedName name="IncomeStatementPeerCalcs" localSheetId="12">#REF!</definedName>
    <definedName name="IncomeStatementPeerCalcs" localSheetId="16">#REF!</definedName>
    <definedName name="IncomeStatementPeerCalcs">#REF!</definedName>
    <definedName name="IncomeStmt1YrComp" localSheetId="11">#REF!</definedName>
    <definedName name="IncomeStmt1YrComp" localSheetId="15">#REF!</definedName>
    <definedName name="IncomeStmt1YrComp" localSheetId="13">#REF!</definedName>
    <definedName name="IncomeStmt1YrComp" localSheetId="17">#REF!</definedName>
    <definedName name="IncomeStmt1YrComp" localSheetId="12">#REF!</definedName>
    <definedName name="IncomeStmt1YrComp" localSheetId="16">#REF!</definedName>
    <definedName name="IncomeStmt1YrComp">#REF!</definedName>
    <definedName name="IncomeStmt1YrGrowth" localSheetId="11">#REF!</definedName>
    <definedName name="IncomeStmt1YrGrowth" localSheetId="15">#REF!</definedName>
    <definedName name="IncomeStmt1YrGrowth" localSheetId="13">#REF!</definedName>
    <definedName name="IncomeStmt1YrGrowth" localSheetId="17">#REF!</definedName>
    <definedName name="IncomeStmt1YrGrowth" localSheetId="12">#REF!</definedName>
    <definedName name="IncomeStmt1YrGrowth" localSheetId="16">#REF!</definedName>
    <definedName name="IncomeStmt1YrGrowth">#REF!</definedName>
    <definedName name="IncomeStmt1YrGrowthChart" localSheetId="11">#REF!</definedName>
    <definedName name="IncomeStmt1YrGrowthChart" localSheetId="15">#REF!</definedName>
    <definedName name="IncomeStmt1YrGrowthChart" localSheetId="13">#REF!</definedName>
    <definedName name="IncomeStmt1YrGrowthChart" localSheetId="17">#REF!</definedName>
    <definedName name="IncomeStmt1YrGrowthChart" localSheetId="12">#REF!</definedName>
    <definedName name="IncomeStmt1YrGrowthChart" localSheetId="16">#REF!</definedName>
    <definedName name="IncomeStmt1YrGrowthChart">#REF!</definedName>
    <definedName name="IncomeStmt1YrGrowthChartCurrentExpressions" localSheetId="11">#REF!</definedName>
    <definedName name="IncomeStmt1YrGrowthChartCurrentExpressions" localSheetId="15">#REF!</definedName>
    <definedName name="IncomeStmt1YrGrowthChartCurrentExpressions" localSheetId="13">#REF!</definedName>
    <definedName name="IncomeStmt1YrGrowthChartCurrentExpressions" localSheetId="17">#REF!</definedName>
    <definedName name="IncomeStmt1YrGrowthChartCurrentExpressions" localSheetId="12">#REF!</definedName>
    <definedName name="IncomeStmt1YrGrowthChartCurrentExpressions" localSheetId="16">#REF!</definedName>
    <definedName name="IncomeStmt1YrGrowthChartCurrentExpressions">#REF!</definedName>
    <definedName name="IncomeStmt1YrGrowthChartIndustry" localSheetId="11">#REF!</definedName>
    <definedName name="IncomeStmt1YrGrowthChartIndustry" localSheetId="15">#REF!</definedName>
    <definedName name="IncomeStmt1YrGrowthChartIndustry" localSheetId="13">#REF!</definedName>
    <definedName name="IncomeStmt1YrGrowthChartIndustry" localSheetId="17">#REF!</definedName>
    <definedName name="IncomeStmt1YrGrowthChartIndustry" localSheetId="12">#REF!</definedName>
    <definedName name="IncomeStmt1YrGrowthChartIndustry" localSheetId="16">#REF!</definedName>
    <definedName name="IncomeStmt1YrGrowthChartIndustry">#REF!</definedName>
    <definedName name="IncomeStmt1YrGrowthChartIndustryMean" localSheetId="11">#REF!</definedName>
    <definedName name="IncomeStmt1YrGrowthChartIndustryMean" localSheetId="15">#REF!</definedName>
    <definedName name="IncomeStmt1YrGrowthChartIndustryMean" localSheetId="13">#REF!</definedName>
    <definedName name="IncomeStmt1YrGrowthChartIndustryMean" localSheetId="17">#REF!</definedName>
    <definedName name="IncomeStmt1YrGrowthChartIndustryMean" localSheetId="12">#REF!</definedName>
    <definedName name="IncomeStmt1YrGrowthChartIndustryMean" localSheetId="16">#REF!</definedName>
    <definedName name="IncomeStmt1YrGrowthChartIndustryMean">#REF!</definedName>
    <definedName name="IncomeStmt1YrGrowthChartIndustryMedian" localSheetId="11">#REF!</definedName>
    <definedName name="IncomeStmt1YrGrowthChartIndustryMedian" localSheetId="15">#REF!</definedName>
    <definedName name="IncomeStmt1YrGrowthChartIndustryMedian" localSheetId="13">#REF!</definedName>
    <definedName name="IncomeStmt1YrGrowthChartIndustryMedian" localSheetId="17">#REF!</definedName>
    <definedName name="IncomeStmt1YrGrowthChartIndustryMedian" localSheetId="12">#REF!</definedName>
    <definedName name="IncomeStmt1YrGrowthChartIndustryMedian" localSheetId="16">#REF!</definedName>
    <definedName name="IncomeStmt1YrGrowthChartIndustryMedian">#REF!</definedName>
    <definedName name="IncomeStmt1YrGrowthChartLocation" localSheetId="11">#REF!</definedName>
    <definedName name="IncomeStmt1YrGrowthChartLocation" localSheetId="15">#REF!</definedName>
    <definedName name="IncomeStmt1YrGrowthChartLocation" localSheetId="13">#REF!</definedName>
    <definedName name="IncomeStmt1YrGrowthChartLocation" localSheetId="17">#REF!</definedName>
    <definedName name="IncomeStmt1YrGrowthChartLocation" localSheetId="12">#REF!</definedName>
    <definedName name="IncomeStmt1YrGrowthChartLocation" localSheetId="16">#REF!</definedName>
    <definedName name="IncomeStmt1YrGrowthChartLocation">#REF!</definedName>
    <definedName name="IncomeStmt1YrGrowthChartLocationMean" localSheetId="11">#REF!</definedName>
    <definedName name="IncomeStmt1YrGrowthChartLocationMean" localSheetId="15">#REF!</definedName>
    <definedName name="IncomeStmt1YrGrowthChartLocationMean" localSheetId="13">#REF!</definedName>
    <definedName name="IncomeStmt1YrGrowthChartLocationMean" localSheetId="17">#REF!</definedName>
    <definedName name="IncomeStmt1YrGrowthChartLocationMean" localSheetId="12">#REF!</definedName>
    <definedName name="IncomeStmt1YrGrowthChartLocationMean" localSheetId="16">#REF!</definedName>
    <definedName name="IncomeStmt1YrGrowthChartLocationMean">#REF!</definedName>
    <definedName name="IncomeStmt1YrGrowthChartLocationMedian" localSheetId="11">#REF!</definedName>
    <definedName name="IncomeStmt1YrGrowthChartLocationMedian" localSheetId="15">#REF!</definedName>
    <definedName name="IncomeStmt1YrGrowthChartLocationMedian" localSheetId="13">#REF!</definedName>
    <definedName name="IncomeStmt1YrGrowthChartLocationMedian" localSheetId="17">#REF!</definedName>
    <definedName name="IncomeStmt1YrGrowthChartLocationMedian" localSheetId="12">#REF!</definedName>
    <definedName name="IncomeStmt1YrGrowthChartLocationMedian" localSheetId="16">#REF!</definedName>
    <definedName name="IncomeStmt1YrGrowthChartLocationMedian">#REF!</definedName>
    <definedName name="IncomeStmt1YrGrowthChartMean" localSheetId="11">#REF!</definedName>
    <definedName name="IncomeStmt1YrGrowthChartMean" localSheetId="15">#REF!</definedName>
    <definedName name="IncomeStmt1YrGrowthChartMean" localSheetId="13">#REF!</definedName>
    <definedName name="IncomeStmt1YrGrowthChartMean" localSheetId="17">#REF!</definedName>
    <definedName name="IncomeStmt1YrGrowthChartMean" localSheetId="12">#REF!</definedName>
    <definedName name="IncomeStmt1YrGrowthChartMean" localSheetId="16">#REF!</definedName>
    <definedName name="IncomeStmt1YrGrowthChartMean">#REF!</definedName>
    <definedName name="IncomeStmt1YrGrowthChartMedian" localSheetId="11">#REF!</definedName>
    <definedName name="IncomeStmt1YrGrowthChartMedian" localSheetId="15">#REF!</definedName>
    <definedName name="IncomeStmt1YrGrowthChartMedian" localSheetId="13">#REF!</definedName>
    <definedName name="IncomeStmt1YrGrowthChartMedian" localSheetId="17">#REF!</definedName>
    <definedName name="IncomeStmt1YrGrowthChartMedian" localSheetId="12">#REF!</definedName>
    <definedName name="IncomeStmt1YrGrowthChartMedian" localSheetId="16">#REF!</definedName>
    <definedName name="IncomeStmt1YrGrowthChartMedian">#REF!</definedName>
    <definedName name="IncomeStmt1YrGrowthChartPeerCalcs" localSheetId="11">#REF!</definedName>
    <definedName name="IncomeStmt1YrGrowthChartPeerCalcs" localSheetId="15">#REF!</definedName>
    <definedName name="IncomeStmt1YrGrowthChartPeerCalcs" localSheetId="13">#REF!</definedName>
    <definedName name="IncomeStmt1YrGrowthChartPeerCalcs" localSheetId="17">#REF!</definedName>
    <definedName name="IncomeStmt1YrGrowthChartPeerCalcs" localSheetId="12">#REF!</definedName>
    <definedName name="IncomeStmt1YrGrowthChartPeerCalcs" localSheetId="16">#REF!</definedName>
    <definedName name="IncomeStmt1YrGrowthChartPeerCalcs">#REF!</definedName>
    <definedName name="IncomeStmt1YrGrowthCurrentExpressions" localSheetId="11">#REF!</definedName>
    <definedName name="IncomeStmt1YrGrowthCurrentExpressions" localSheetId="15">#REF!</definedName>
    <definedName name="IncomeStmt1YrGrowthCurrentExpressions" localSheetId="13">#REF!</definedName>
    <definedName name="IncomeStmt1YrGrowthCurrentExpressions" localSheetId="17">#REF!</definedName>
    <definedName name="IncomeStmt1YrGrowthCurrentExpressions" localSheetId="12">#REF!</definedName>
    <definedName name="IncomeStmt1YrGrowthCurrentExpressions" localSheetId="16">#REF!</definedName>
    <definedName name="IncomeStmt1YrGrowthCurrentExpressions">#REF!</definedName>
    <definedName name="IncomeStmt1YrGrowthIndustry" localSheetId="11">#REF!</definedName>
    <definedName name="IncomeStmt1YrGrowthIndustry" localSheetId="15">#REF!</definedName>
    <definedName name="IncomeStmt1YrGrowthIndustry" localSheetId="13">#REF!</definedName>
    <definedName name="IncomeStmt1YrGrowthIndustry" localSheetId="17">#REF!</definedName>
    <definedName name="IncomeStmt1YrGrowthIndustry" localSheetId="12">#REF!</definedName>
    <definedName name="IncomeStmt1YrGrowthIndustry" localSheetId="16">#REF!</definedName>
    <definedName name="IncomeStmt1YrGrowthIndustry">#REF!</definedName>
    <definedName name="IncomeStmt1YrGrowthIndustryMean" localSheetId="11">#REF!</definedName>
    <definedName name="IncomeStmt1YrGrowthIndustryMean" localSheetId="15">#REF!</definedName>
    <definedName name="IncomeStmt1YrGrowthIndustryMean" localSheetId="13">#REF!</definedName>
    <definedName name="IncomeStmt1YrGrowthIndustryMean" localSheetId="17">#REF!</definedName>
    <definedName name="IncomeStmt1YrGrowthIndustryMean" localSheetId="12">#REF!</definedName>
    <definedName name="IncomeStmt1YrGrowthIndustryMean" localSheetId="16">#REF!</definedName>
    <definedName name="IncomeStmt1YrGrowthIndustryMean">#REF!</definedName>
    <definedName name="IncomeStmt1YrGrowthIndustryMedian" localSheetId="11">#REF!</definedName>
    <definedName name="IncomeStmt1YrGrowthIndustryMedian" localSheetId="15">#REF!</definedName>
    <definedName name="IncomeStmt1YrGrowthIndustryMedian" localSheetId="13">#REF!</definedName>
    <definedName name="IncomeStmt1YrGrowthIndustryMedian" localSheetId="17">#REF!</definedName>
    <definedName name="IncomeStmt1YrGrowthIndustryMedian" localSheetId="12">#REF!</definedName>
    <definedName name="IncomeStmt1YrGrowthIndustryMedian" localSheetId="16">#REF!</definedName>
    <definedName name="IncomeStmt1YrGrowthIndustryMedian">#REF!</definedName>
    <definedName name="IncomeStmt1YrGrowthLocation" localSheetId="11">#REF!</definedName>
    <definedName name="IncomeStmt1YrGrowthLocation" localSheetId="15">#REF!</definedName>
    <definedName name="IncomeStmt1YrGrowthLocation" localSheetId="13">#REF!</definedName>
    <definedName name="IncomeStmt1YrGrowthLocation" localSheetId="17">#REF!</definedName>
    <definedName name="IncomeStmt1YrGrowthLocation" localSheetId="12">#REF!</definedName>
    <definedName name="IncomeStmt1YrGrowthLocation" localSheetId="16">#REF!</definedName>
    <definedName name="IncomeStmt1YrGrowthLocation">#REF!</definedName>
    <definedName name="IncomeStmt1YrGrowthLocationMean" localSheetId="11">#REF!</definedName>
    <definedName name="IncomeStmt1YrGrowthLocationMean" localSheetId="15">#REF!</definedName>
    <definedName name="IncomeStmt1YrGrowthLocationMean" localSheetId="13">#REF!</definedName>
    <definedName name="IncomeStmt1YrGrowthLocationMean" localSheetId="17">#REF!</definedName>
    <definedName name="IncomeStmt1YrGrowthLocationMean" localSheetId="12">#REF!</definedName>
    <definedName name="IncomeStmt1YrGrowthLocationMean" localSheetId="16">#REF!</definedName>
    <definedName name="IncomeStmt1YrGrowthLocationMean">#REF!</definedName>
    <definedName name="IncomeStmt1YrGrowthLocationMedian" localSheetId="11">#REF!</definedName>
    <definedName name="IncomeStmt1YrGrowthLocationMedian" localSheetId="15">#REF!</definedName>
    <definedName name="IncomeStmt1YrGrowthLocationMedian" localSheetId="13">#REF!</definedName>
    <definedName name="IncomeStmt1YrGrowthLocationMedian" localSheetId="17">#REF!</definedName>
    <definedName name="IncomeStmt1YrGrowthLocationMedian" localSheetId="12">#REF!</definedName>
    <definedName name="IncomeStmt1YrGrowthLocationMedian" localSheetId="16">#REF!</definedName>
    <definedName name="IncomeStmt1YrGrowthLocationMedian">#REF!</definedName>
    <definedName name="IncomeStmt1YrGrowthMean" localSheetId="11">#REF!</definedName>
    <definedName name="IncomeStmt1YrGrowthMean" localSheetId="15">#REF!</definedName>
    <definedName name="IncomeStmt1YrGrowthMean" localSheetId="13">#REF!</definedName>
    <definedName name="IncomeStmt1YrGrowthMean" localSheetId="17">#REF!</definedName>
    <definedName name="IncomeStmt1YrGrowthMean" localSheetId="12">#REF!</definedName>
    <definedName name="IncomeStmt1YrGrowthMean" localSheetId="16">#REF!</definedName>
    <definedName name="IncomeStmt1YrGrowthMean">#REF!</definedName>
    <definedName name="IncomeStmt1YrGrowthMedian" localSheetId="11">#REF!</definedName>
    <definedName name="IncomeStmt1YrGrowthMedian" localSheetId="15">#REF!</definedName>
    <definedName name="IncomeStmt1YrGrowthMedian" localSheetId="13">#REF!</definedName>
    <definedName name="IncomeStmt1YrGrowthMedian" localSheetId="17">#REF!</definedName>
    <definedName name="IncomeStmt1YrGrowthMedian" localSheetId="12">#REF!</definedName>
    <definedName name="IncomeStmt1YrGrowthMedian" localSheetId="16">#REF!</definedName>
    <definedName name="IncomeStmt1YrGrowthMedian">#REF!</definedName>
    <definedName name="IncomeStmt1YrGrowthPeerCalcs" localSheetId="11">#REF!</definedName>
    <definedName name="IncomeStmt1YrGrowthPeerCalcs" localSheetId="15">#REF!</definedName>
    <definedName name="IncomeStmt1YrGrowthPeerCalcs" localSheetId="13">#REF!</definedName>
    <definedName name="IncomeStmt1YrGrowthPeerCalcs" localSheetId="17">#REF!</definedName>
    <definedName name="IncomeStmt1YrGrowthPeerCalcs" localSheetId="12">#REF!</definedName>
    <definedName name="IncomeStmt1YrGrowthPeerCalcs" localSheetId="16">#REF!</definedName>
    <definedName name="IncomeStmt1YrGrowthPeerCalcs">#REF!</definedName>
    <definedName name="IncomeStmt1YrGrwothChartLocation" localSheetId="11">#REF!</definedName>
    <definedName name="IncomeStmt1YrGrwothChartLocation" localSheetId="15">#REF!</definedName>
    <definedName name="IncomeStmt1YrGrwothChartLocation" localSheetId="13">#REF!</definedName>
    <definedName name="IncomeStmt1YrGrwothChartLocation" localSheetId="17">#REF!</definedName>
    <definedName name="IncomeStmt1YrGrwothChartLocation" localSheetId="12">#REF!</definedName>
    <definedName name="IncomeStmt1YrGrwothChartLocation" localSheetId="16">#REF!</definedName>
    <definedName name="IncomeStmt1YrGrwothChartLocation">#REF!</definedName>
    <definedName name="IncomeStmt1YrGrwothIndustry" localSheetId="11">#REF!</definedName>
    <definedName name="IncomeStmt1YrGrwothIndustry" localSheetId="15">#REF!</definedName>
    <definedName name="IncomeStmt1YrGrwothIndustry" localSheetId="13">#REF!</definedName>
    <definedName name="IncomeStmt1YrGrwothIndustry" localSheetId="17">#REF!</definedName>
    <definedName name="IncomeStmt1YrGrwothIndustry" localSheetId="12">#REF!</definedName>
    <definedName name="IncomeStmt1YrGrwothIndustry" localSheetId="16">#REF!</definedName>
    <definedName name="IncomeStmt1YrGrwothIndustry">#REF!</definedName>
    <definedName name="IncomeStmtComp" localSheetId="11">#REF!</definedName>
    <definedName name="IncomeStmtComp" localSheetId="15">#REF!</definedName>
    <definedName name="IncomeStmtComp" localSheetId="13">#REF!</definedName>
    <definedName name="IncomeStmtComp" localSheetId="17">#REF!</definedName>
    <definedName name="IncomeStmtComp" localSheetId="12">#REF!</definedName>
    <definedName name="IncomeStmtComp" localSheetId="16">#REF!</definedName>
    <definedName name="IncomeStmtComp">#REF!</definedName>
    <definedName name="IncomeStmtMargins" localSheetId="11">#REF!</definedName>
    <definedName name="IncomeStmtMargins" localSheetId="15">#REF!</definedName>
    <definedName name="IncomeStmtMargins" localSheetId="13">#REF!</definedName>
    <definedName name="IncomeStmtMargins" localSheetId="17">#REF!</definedName>
    <definedName name="IncomeStmtMargins" localSheetId="12">#REF!</definedName>
    <definedName name="IncomeStmtMargins" localSheetId="16">#REF!</definedName>
    <definedName name="IncomeStmtMargins">#REF!</definedName>
    <definedName name="IncomeStmtMarginsChart" localSheetId="11">#REF!</definedName>
    <definedName name="IncomeStmtMarginsChart" localSheetId="15">#REF!</definedName>
    <definedName name="IncomeStmtMarginsChart" localSheetId="13">#REF!</definedName>
    <definedName name="IncomeStmtMarginsChart" localSheetId="17">#REF!</definedName>
    <definedName name="IncomeStmtMarginsChart" localSheetId="12">#REF!</definedName>
    <definedName name="IncomeStmtMarginsChart" localSheetId="16">#REF!</definedName>
    <definedName name="IncomeStmtMarginsChart">#REF!</definedName>
    <definedName name="IncomeStmtMarginsChartCurrentExpressions" localSheetId="11">#REF!</definedName>
    <definedName name="IncomeStmtMarginsChartCurrentExpressions" localSheetId="15">#REF!</definedName>
    <definedName name="IncomeStmtMarginsChartCurrentExpressions" localSheetId="13">#REF!</definedName>
    <definedName name="IncomeStmtMarginsChartCurrentExpressions" localSheetId="17">#REF!</definedName>
    <definedName name="IncomeStmtMarginsChartCurrentExpressions" localSheetId="12">#REF!</definedName>
    <definedName name="IncomeStmtMarginsChartCurrentExpressions" localSheetId="16">#REF!</definedName>
    <definedName name="IncomeStmtMarginsChartCurrentExpressions">#REF!</definedName>
    <definedName name="IncomeStmtMarginsChartIndustry" localSheetId="11">#REF!</definedName>
    <definedName name="IncomeStmtMarginsChartIndustry" localSheetId="15">#REF!</definedName>
    <definedName name="IncomeStmtMarginsChartIndustry" localSheetId="13">#REF!</definedName>
    <definedName name="IncomeStmtMarginsChartIndustry" localSheetId="17">#REF!</definedName>
    <definedName name="IncomeStmtMarginsChartIndustry" localSheetId="12">#REF!</definedName>
    <definedName name="IncomeStmtMarginsChartIndustry" localSheetId="16">#REF!</definedName>
    <definedName name="IncomeStmtMarginsChartIndustry">#REF!</definedName>
    <definedName name="IncomeStmtMarginsChartIndustryMean" localSheetId="11">#REF!</definedName>
    <definedName name="IncomeStmtMarginsChartIndustryMean" localSheetId="15">#REF!</definedName>
    <definedName name="IncomeStmtMarginsChartIndustryMean" localSheetId="13">#REF!</definedName>
    <definedName name="IncomeStmtMarginsChartIndustryMean" localSheetId="17">#REF!</definedName>
    <definedName name="IncomeStmtMarginsChartIndustryMean" localSheetId="12">#REF!</definedName>
    <definedName name="IncomeStmtMarginsChartIndustryMean" localSheetId="16">#REF!</definedName>
    <definedName name="IncomeStmtMarginsChartIndustryMean">#REF!</definedName>
    <definedName name="IncomeStmtMarginsChartIndustryMedian" localSheetId="11">#REF!</definedName>
    <definedName name="IncomeStmtMarginsChartIndustryMedian" localSheetId="15">#REF!</definedName>
    <definedName name="IncomeStmtMarginsChartIndustryMedian" localSheetId="13">#REF!</definedName>
    <definedName name="IncomeStmtMarginsChartIndustryMedian" localSheetId="17">#REF!</definedName>
    <definedName name="IncomeStmtMarginsChartIndustryMedian" localSheetId="12">#REF!</definedName>
    <definedName name="IncomeStmtMarginsChartIndustryMedian" localSheetId="16">#REF!</definedName>
    <definedName name="IncomeStmtMarginsChartIndustryMedian">#REF!</definedName>
    <definedName name="IncomeStmtMarginsChartLocation" localSheetId="11">#REF!</definedName>
    <definedName name="IncomeStmtMarginsChartLocation" localSheetId="15">#REF!</definedName>
    <definedName name="IncomeStmtMarginsChartLocation" localSheetId="13">#REF!</definedName>
    <definedName name="IncomeStmtMarginsChartLocation" localSheetId="17">#REF!</definedName>
    <definedName name="IncomeStmtMarginsChartLocation" localSheetId="12">#REF!</definedName>
    <definedName name="IncomeStmtMarginsChartLocation" localSheetId="16">#REF!</definedName>
    <definedName name="IncomeStmtMarginsChartLocation">#REF!</definedName>
    <definedName name="IncomeStmtMarginsChartLocationMean" localSheetId="11">#REF!</definedName>
    <definedName name="IncomeStmtMarginsChartLocationMean" localSheetId="15">#REF!</definedName>
    <definedName name="IncomeStmtMarginsChartLocationMean" localSheetId="13">#REF!</definedName>
    <definedName name="IncomeStmtMarginsChartLocationMean" localSheetId="17">#REF!</definedName>
    <definedName name="IncomeStmtMarginsChartLocationMean" localSheetId="12">#REF!</definedName>
    <definedName name="IncomeStmtMarginsChartLocationMean" localSheetId="16">#REF!</definedName>
    <definedName name="IncomeStmtMarginsChartLocationMean">#REF!</definedName>
    <definedName name="IncomeStmtMarginsChartLocationMedian" localSheetId="11">#REF!</definedName>
    <definedName name="IncomeStmtMarginsChartLocationMedian" localSheetId="15">#REF!</definedName>
    <definedName name="IncomeStmtMarginsChartLocationMedian" localSheetId="13">#REF!</definedName>
    <definedName name="IncomeStmtMarginsChartLocationMedian" localSheetId="17">#REF!</definedName>
    <definedName name="IncomeStmtMarginsChartLocationMedian" localSheetId="12">#REF!</definedName>
    <definedName name="IncomeStmtMarginsChartLocationMedian" localSheetId="16">#REF!</definedName>
    <definedName name="IncomeStmtMarginsChartLocationMedian">#REF!</definedName>
    <definedName name="IncomeStmtMarginsChartMean" localSheetId="11">#REF!</definedName>
    <definedName name="IncomeStmtMarginsChartMean" localSheetId="15">#REF!</definedName>
    <definedName name="IncomeStmtMarginsChartMean" localSheetId="13">#REF!</definedName>
    <definedName name="IncomeStmtMarginsChartMean" localSheetId="17">#REF!</definedName>
    <definedName name="IncomeStmtMarginsChartMean" localSheetId="12">#REF!</definedName>
    <definedName name="IncomeStmtMarginsChartMean" localSheetId="16">#REF!</definedName>
    <definedName name="IncomeStmtMarginsChartMean">#REF!</definedName>
    <definedName name="IncomeStmtMarginsChartMedian" localSheetId="11">#REF!</definedName>
    <definedName name="IncomeStmtMarginsChartMedian" localSheetId="15">#REF!</definedName>
    <definedName name="IncomeStmtMarginsChartMedian" localSheetId="13">#REF!</definedName>
    <definedName name="IncomeStmtMarginsChartMedian" localSheetId="17">#REF!</definedName>
    <definedName name="IncomeStmtMarginsChartMedian" localSheetId="12">#REF!</definedName>
    <definedName name="IncomeStmtMarginsChartMedian" localSheetId="16">#REF!</definedName>
    <definedName name="IncomeStmtMarginsChartMedian">#REF!</definedName>
    <definedName name="IncomeStmtMarginsChartPeerCalcs" localSheetId="11">#REF!</definedName>
    <definedName name="IncomeStmtMarginsChartPeerCalcs" localSheetId="15">#REF!</definedName>
    <definedName name="IncomeStmtMarginsChartPeerCalcs" localSheetId="13">#REF!</definedName>
    <definedName name="IncomeStmtMarginsChartPeerCalcs" localSheetId="17">#REF!</definedName>
    <definedName name="IncomeStmtMarginsChartPeerCalcs" localSheetId="12">#REF!</definedName>
    <definedName name="IncomeStmtMarginsChartPeerCalcs" localSheetId="16">#REF!</definedName>
    <definedName name="IncomeStmtMarginsChartPeerCalcs">#REF!</definedName>
    <definedName name="IncomeStmtMarginsComp" localSheetId="11">#REF!</definedName>
    <definedName name="IncomeStmtMarginsComp" localSheetId="15">#REF!</definedName>
    <definedName name="IncomeStmtMarginsComp" localSheetId="13">#REF!</definedName>
    <definedName name="IncomeStmtMarginsComp" localSheetId="17">#REF!</definedName>
    <definedName name="IncomeStmtMarginsComp" localSheetId="12">#REF!</definedName>
    <definedName name="IncomeStmtMarginsComp" localSheetId="16">#REF!</definedName>
    <definedName name="IncomeStmtMarginsComp">#REF!</definedName>
    <definedName name="IncomeStmtMarginsCurrentExpressions" localSheetId="11">#REF!</definedName>
    <definedName name="IncomeStmtMarginsCurrentExpressions" localSheetId="15">#REF!</definedName>
    <definedName name="IncomeStmtMarginsCurrentExpressions" localSheetId="13">#REF!</definedName>
    <definedName name="IncomeStmtMarginsCurrentExpressions" localSheetId="17">#REF!</definedName>
    <definedName name="IncomeStmtMarginsCurrentExpressions" localSheetId="12">#REF!</definedName>
    <definedName name="IncomeStmtMarginsCurrentExpressions" localSheetId="16">#REF!</definedName>
    <definedName name="IncomeStmtMarginsCurrentExpressions">#REF!</definedName>
    <definedName name="IncomeStmtMarginsIndustry" localSheetId="11">#REF!</definedName>
    <definedName name="IncomeStmtMarginsIndustry" localSheetId="15">#REF!</definedName>
    <definedName name="IncomeStmtMarginsIndustry" localSheetId="13">#REF!</definedName>
    <definedName name="IncomeStmtMarginsIndustry" localSheetId="17">#REF!</definedName>
    <definedName name="IncomeStmtMarginsIndustry" localSheetId="12">#REF!</definedName>
    <definedName name="IncomeStmtMarginsIndustry" localSheetId="16">#REF!</definedName>
    <definedName name="IncomeStmtMarginsIndustry">#REF!</definedName>
    <definedName name="IncomeStmtMarginsIndustryMean" localSheetId="11">#REF!</definedName>
    <definedName name="IncomeStmtMarginsIndustryMean" localSheetId="15">#REF!</definedName>
    <definedName name="IncomeStmtMarginsIndustryMean" localSheetId="13">#REF!</definedName>
    <definedName name="IncomeStmtMarginsIndustryMean" localSheetId="17">#REF!</definedName>
    <definedName name="IncomeStmtMarginsIndustryMean" localSheetId="12">#REF!</definedName>
    <definedName name="IncomeStmtMarginsIndustryMean" localSheetId="16">#REF!</definedName>
    <definedName name="IncomeStmtMarginsIndustryMean">#REF!</definedName>
    <definedName name="IncomeStmtMarginsIndustryMedian" localSheetId="11">#REF!</definedName>
    <definedName name="IncomeStmtMarginsIndustryMedian" localSheetId="15">#REF!</definedName>
    <definedName name="IncomeStmtMarginsIndustryMedian" localSheetId="13">#REF!</definedName>
    <definedName name="IncomeStmtMarginsIndustryMedian" localSheetId="17">#REF!</definedName>
    <definedName name="IncomeStmtMarginsIndustryMedian" localSheetId="12">#REF!</definedName>
    <definedName name="IncomeStmtMarginsIndustryMedian" localSheetId="16">#REF!</definedName>
    <definedName name="IncomeStmtMarginsIndustryMedian">#REF!</definedName>
    <definedName name="IncomeStmtMarginsLocation" localSheetId="11">#REF!</definedName>
    <definedName name="IncomeStmtMarginsLocation" localSheetId="15">#REF!</definedName>
    <definedName name="IncomeStmtMarginsLocation" localSheetId="13">#REF!</definedName>
    <definedName name="IncomeStmtMarginsLocation" localSheetId="17">#REF!</definedName>
    <definedName name="IncomeStmtMarginsLocation" localSheetId="12">#REF!</definedName>
    <definedName name="IncomeStmtMarginsLocation" localSheetId="16">#REF!</definedName>
    <definedName name="IncomeStmtMarginsLocation">#REF!</definedName>
    <definedName name="IncomeStmtMarginsLocationMean" localSheetId="11">#REF!</definedName>
    <definedName name="IncomeStmtMarginsLocationMean" localSheetId="15">#REF!</definedName>
    <definedName name="IncomeStmtMarginsLocationMean" localSheetId="13">#REF!</definedName>
    <definedName name="IncomeStmtMarginsLocationMean" localSheetId="17">#REF!</definedName>
    <definedName name="IncomeStmtMarginsLocationMean" localSheetId="12">#REF!</definedName>
    <definedName name="IncomeStmtMarginsLocationMean" localSheetId="16">#REF!</definedName>
    <definedName name="IncomeStmtMarginsLocationMean">#REF!</definedName>
    <definedName name="IncomeStmtMarginsLocationMedian" localSheetId="11">#REF!</definedName>
    <definedName name="IncomeStmtMarginsLocationMedian" localSheetId="15">#REF!</definedName>
    <definedName name="IncomeStmtMarginsLocationMedian" localSheetId="13">#REF!</definedName>
    <definedName name="IncomeStmtMarginsLocationMedian" localSheetId="17">#REF!</definedName>
    <definedName name="IncomeStmtMarginsLocationMedian" localSheetId="12">#REF!</definedName>
    <definedName name="IncomeStmtMarginsLocationMedian" localSheetId="16">#REF!</definedName>
    <definedName name="IncomeStmtMarginsLocationMedian">#REF!</definedName>
    <definedName name="IncomeStmtMarginsMean" localSheetId="11">#REF!</definedName>
    <definedName name="IncomeStmtMarginsMean" localSheetId="15">#REF!</definedName>
    <definedName name="IncomeStmtMarginsMean" localSheetId="13">#REF!</definedName>
    <definedName name="IncomeStmtMarginsMean" localSheetId="17">#REF!</definedName>
    <definedName name="IncomeStmtMarginsMean" localSheetId="12">#REF!</definedName>
    <definedName name="IncomeStmtMarginsMean" localSheetId="16">#REF!</definedName>
    <definedName name="IncomeStmtMarginsMean">#REF!</definedName>
    <definedName name="IncomeStmtMarginsMedian" localSheetId="11">#REF!</definedName>
    <definedName name="IncomeStmtMarginsMedian" localSheetId="15">#REF!</definedName>
    <definedName name="IncomeStmtMarginsMedian" localSheetId="13">#REF!</definedName>
    <definedName name="IncomeStmtMarginsMedian" localSheetId="17">#REF!</definedName>
    <definedName name="IncomeStmtMarginsMedian" localSheetId="12">#REF!</definedName>
    <definedName name="IncomeStmtMarginsMedian" localSheetId="16">#REF!</definedName>
    <definedName name="IncomeStmtMarginsMedian">#REF!</definedName>
    <definedName name="IncomeStmtMarginsPeerCalcs" localSheetId="11">#REF!</definedName>
    <definedName name="IncomeStmtMarginsPeerCalcs" localSheetId="15">#REF!</definedName>
    <definedName name="IncomeStmtMarginsPeerCalcs" localSheetId="13">#REF!</definedName>
    <definedName name="IncomeStmtMarginsPeerCalcs" localSheetId="17">#REF!</definedName>
    <definedName name="IncomeStmtMarginsPeerCalcs" localSheetId="12">#REF!</definedName>
    <definedName name="IncomeStmtMarginsPeerCalcs" localSheetId="16">#REF!</definedName>
    <definedName name="IncomeStmtMarginsPeerCalcs">#REF!</definedName>
    <definedName name="IndPercentBaseRange" localSheetId="11">#REF!</definedName>
    <definedName name="IndPercentBaseRange" localSheetId="15">#REF!</definedName>
    <definedName name="IndPercentBaseRange" localSheetId="13">#REF!</definedName>
    <definedName name="IndPercentBaseRange" localSheetId="17">#REF!</definedName>
    <definedName name="IndPercentBaseRange" localSheetId="12">#REF!</definedName>
    <definedName name="IndPercentBaseRange" localSheetId="16">#REF!</definedName>
    <definedName name="IndPercentBaseRange">#REF!</definedName>
    <definedName name="Industry1" localSheetId="11">#REF!</definedName>
    <definedName name="Industry1" localSheetId="15">#REF!</definedName>
    <definedName name="Industry1" localSheetId="13">#REF!</definedName>
    <definedName name="Industry1" localSheetId="17">#REF!</definedName>
    <definedName name="Industry1" localSheetId="12">#REF!</definedName>
    <definedName name="Industry1" localSheetId="16">#REF!</definedName>
    <definedName name="Industry1">#REF!</definedName>
    <definedName name="Industry10" localSheetId="11">#REF!</definedName>
    <definedName name="Industry10" localSheetId="15">#REF!</definedName>
    <definedName name="Industry10" localSheetId="13">#REF!</definedName>
    <definedName name="Industry10" localSheetId="17">#REF!</definedName>
    <definedName name="Industry10" localSheetId="12">#REF!</definedName>
    <definedName name="Industry10" localSheetId="16">#REF!</definedName>
    <definedName name="Industry10">#REF!</definedName>
    <definedName name="Industry11" localSheetId="11">#REF!</definedName>
    <definedName name="Industry11" localSheetId="15">#REF!</definedName>
    <definedName name="Industry11" localSheetId="13">#REF!</definedName>
    <definedName name="Industry11" localSheetId="17">#REF!</definedName>
    <definedName name="Industry11" localSheetId="12">#REF!</definedName>
    <definedName name="Industry11" localSheetId="16">#REF!</definedName>
    <definedName name="Industry11">#REF!</definedName>
    <definedName name="Industry12" localSheetId="11">#REF!</definedName>
    <definedName name="Industry12" localSheetId="15">#REF!</definedName>
    <definedName name="Industry12" localSheetId="13">#REF!</definedName>
    <definedName name="Industry12" localSheetId="17">#REF!</definedName>
    <definedName name="Industry12" localSheetId="12">#REF!</definedName>
    <definedName name="Industry12" localSheetId="16">#REF!</definedName>
    <definedName name="Industry12">#REF!</definedName>
    <definedName name="Industry13" localSheetId="11">#REF!</definedName>
    <definedName name="Industry13" localSheetId="15">#REF!</definedName>
    <definedName name="Industry13" localSheetId="13">#REF!</definedName>
    <definedName name="Industry13" localSheetId="17">#REF!</definedName>
    <definedName name="Industry13" localSheetId="12">#REF!</definedName>
    <definedName name="Industry13" localSheetId="16">#REF!</definedName>
    <definedName name="Industry13">#REF!</definedName>
    <definedName name="Industry14" localSheetId="11">#REF!</definedName>
    <definedName name="Industry14" localSheetId="15">#REF!</definedName>
    <definedName name="Industry14" localSheetId="13">#REF!</definedName>
    <definedName name="Industry14" localSheetId="17">#REF!</definedName>
    <definedName name="Industry14" localSheetId="12">#REF!</definedName>
    <definedName name="Industry14" localSheetId="16">#REF!</definedName>
    <definedName name="Industry14">#REF!</definedName>
    <definedName name="Industry15" localSheetId="11">#REF!</definedName>
    <definedName name="Industry15" localSheetId="15">#REF!</definedName>
    <definedName name="Industry15" localSheetId="13">#REF!</definedName>
    <definedName name="Industry15" localSheetId="17">#REF!</definedName>
    <definedName name="Industry15" localSheetId="12">#REF!</definedName>
    <definedName name="Industry15" localSheetId="16">#REF!</definedName>
    <definedName name="Industry15">#REF!</definedName>
    <definedName name="Industry3" localSheetId="11">#REF!</definedName>
    <definedName name="Industry3" localSheetId="15">#REF!</definedName>
    <definedName name="Industry3" localSheetId="13">#REF!</definedName>
    <definedName name="Industry3" localSheetId="17">#REF!</definedName>
    <definedName name="Industry3" localSheetId="12">#REF!</definedName>
    <definedName name="Industry3" localSheetId="16">#REF!</definedName>
    <definedName name="Industry3">#REF!</definedName>
    <definedName name="Industry4" localSheetId="11">#REF!</definedName>
    <definedName name="Industry4" localSheetId="15">#REF!</definedName>
    <definedName name="Industry4" localSheetId="13">#REF!</definedName>
    <definedName name="Industry4" localSheetId="17">#REF!</definedName>
    <definedName name="Industry4" localSheetId="12">#REF!</definedName>
    <definedName name="Industry4" localSheetId="16">#REF!</definedName>
    <definedName name="Industry4">#REF!</definedName>
    <definedName name="Industry5" localSheetId="11">#REF!</definedName>
    <definedName name="Industry5" localSheetId="15">#REF!</definedName>
    <definedName name="Industry5" localSheetId="13">#REF!</definedName>
    <definedName name="Industry5" localSheetId="17">#REF!</definedName>
    <definedName name="Industry5" localSheetId="12">#REF!</definedName>
    <definedName name="Industry5" localSheetId="16">#REF!</definedName>
    <definedName name="Industry5">#REF!</definedName>
    <definedName name="Industry6" localSheetId="11">#REF!</definedName>
    <definedName name="Industry6" localSheetId="15">#REF!</definedName>
    <definedName name="Industry6" localSheetId="13">#REF!</definedName>
    <definedName name="Industry6" localSheetId="17">#REF!</definedName>
    <definedName name="Industry6" localSheetId="12">#REF!</definedName>
    <definedName name="Industry6" localSheetId="16">#REF!</definedName>
    <definedName name="Industry6">#REF!</definedName>
    <definedName name="Industry7" localSheetId="11">#REF!</definedName>
    <definedName name="Industry7" localSheetId="15">#REF!</definedName>
    <definedName name="Industry7" localSheetId="13">#REF!</definedName>
    <definedName name="Industry7" localSheetId="17">#REF!</definedName>
    <definedName name="Industry7" localSheetId="12">#REF!</definedName>
    <definedName name="Industry7" localSheetId="16">#REF!</definedName>
    <definedName name="Industry7">#REF!</definedName>
    <definedName name="Industry8" localSheetId="11">#REF!</definedName>
    <definedName name="Industry8" localSheetId="15">#REF!</definedName>
    <definedName name="Industry8" localSheetId="13">#REF!</definedName>
    <definedName name="Industry8" localSheetId="17">#REF!</definedName>
    <definedName name="Industry8" localSheetId="12">#REF!</definedName>
    <definedName name="Industry8" localSheetId="16">#REF!</definedName>
    <definedName name="Industry8">#REF!</definedName>
    <definedName name="Industry9" localSheetId="11">#REF!</definedName>
    <definedName name="Industry9" localSheetId="15">#REF!</definedName>
    <definedName name="Industry9" localSheetId="13">#REF!</definedName>
    <definedName name="Industry9" localSheetId="17">#REF!</definedName>
    <definedName name="Industry9" localSheetId="12">#REF!</definedName>
    <definedName name="Industry9" localSheetId="16">#REF!</definedName>
    <definedName name="Industry9">#REF!</definedName>
    <definedName name="IndustryAgg10" localSheetId="11">#REF!</definedName>
    <definedName name="IndustryAgg10" localSheetId="15">#REF!</definedName>
    <definedName name="IndustryAgg10" localSheetId="13">#REF!</definedName>
    <definedName name="IndustryAgg10" localSheetId="17">#REF!</definedName>
    <definedName name="IndustryAgg10" localSheetId="12">#REF!</definedName>
    <definedName name="IndustryAgg10" localSheetId="16">#REF!</definedName>
    <definedName name="IndustryAgg10">#REF!</definedName>
    <definedName name="IndustryAgg13" localSheetId="11">#REF!</definedName>
    <definedName name="IndustryAgg13" localSheetId="15">#REF!</definedName>
    <definedName name="IndustryAgg13" localSheetId="13">#REF!</definedName>
    <definedName name="IndustryAgg13" localSheetId="17">#REF!</definedName>
    <definedName name="IndustryAgg13" localSheetId="12">#REF!</definedName>
    <definedName name="IndustryAgg13" localSheetId="16">#REF!</definedName>
    <definedName name="IndustryAgg13">#REF!</definedName>
    <definedName name="IndustryAgg14" localSheetId="11">#REF!</definedName>
    <definedName name="IndustryAgg14" localSheetId="15">#REF!</definedName>
    <definedName name="IndustryAgg14" localSheetId="13">#REF!</definedName>
    <definedName name="IndustryAgg14" localSheetId="17">#REF!</definedName>
    <definedName name="IndustryAgg14" localSheetId="12">#REF!</definedName>
    <definedName name="IndustryAgg14" localSheetId="16">#REF!</definedName>
    <definedName name="IndustryAgg14">#REF!</definedName>
    <definedName name="IndustryAgg15" localSheetId="11">#REF!</definedName>
    <definedName name="IndustryAgg15" localSheetId="15">#REF!</definedName>
    <definedName name="IndustryAgg15" localSheetId="13">#REF!</definedName>
    <definedName name="IndustryAgg15" localSheetId="17">#REF!</definedName>
    <definedName name="IndustryAgg15" localSheetId="12">#REF!</definedName>
    <definedName name="IndustryAgg15" localSheetId="16">#REF!</definedName>
    <definedName name="IndustryAgg15">#REF!</definedName>
    <definedName name="IndustryAgg3" localSheetId="11">#REF!</definedName>
    <definedName name="IndustryAgg3" localSheetId="15">#REF!</definedName>
    <definedName name="IndustryAgg3" localSheetId="13">#REF!</definedName>
    <definedName name="IndustryAgg3" localSheetId="17">#REF!</definedName>
    <definedName name="IndustryAgg3" localSheetId="12">#REF!</definedName>
    <definedName name="IndustryAgg3" localSheetId="16">#REF!</definedName>
    <definedName name="IndustryAgg3">#REF!</definedName>
    <definedName name="IndustryAgg4" localSheetId="11">#REF!</definedName>
    <definedName name="IndustryAgg4" localSheetId="15">#REF!</definedName>
    <definedName name="IndustryAgg4" localSheetId="13">#REF!</definedName>
    <definedName name="IndustryAgg4" localSheetId="17">#REF!</definedName>
    <definedName name="IndustryAgg4" localSheetId="12">#REF!</definedName>
    <definedName name="IndustryAgg4" localSheetId="16">#REF!</definedName>
    <definedName name="IndustryAgg4">#REF!</definedName>
    <definedName name="IndustryAgg7" localSheetId="11">#REF!</definedName>
    <definedName name="IndustryAgg7" localSheetId="15">#REF!</definedName>
    <definedName name="IndustryAgg7" localSheetId="13">#REF!</definedName>
    <definedName name="IndustryAgg7" localSheetId="17">#REF!</definedName>
    <definedName name="IndustryAgg7" localSheetId="12">#REF!</definedName>
    <definedName name="IndustryAgg7" localSheetId="16">#REF!</definedName>
    <definedName name="IndustryAgg7">#REF!</definedName>
    <definedName name="IndustryAgg8" localSheetId="11">#REF!</definedName>
    <definedName name="IndustryAgg8" localSheetId="15">#REF!</definedName>
    <definedName name="IndustryAgg8" localSheetId="13">#REF!</definedName>
    <definedName name="IndustryAgg8" localSheetId="17">#REF!</definedName>
    <definedName name="IndustryAgg8" localSheetId="12">#REF!</definedName>
    <definedName name="IndustryAgg8" localSheetId="16">#REF!</definedName>
    <definedName name="IndustryAgg8">#REF!</definedName>
    <definedName name="industrymean" localSheetId="11">#REF!</definedName>
    <definedName name="industrymean" localSheetId="15">#REF!</definedName>
    <definedName name="industrymean" localSheetId="13">#REF!</definedName>
    <definedName name="industrymean" localSheetId="17">#REF!</definedName>
    <definedName name="industrymean" localSheetId="12">#REF!</definedName>
    <definedName name="industrymean" localSheetId="16">#REF!</definedName>
    <definedName name="industrymean">#REF!</definedName>
    <definedName name="IndustryMean10" localSheetId="11">#REF!</definedName>
    <definedName name="IndustryMean10" localSheetId="15">#REF!</definedName>
    <definedName name="IndustryMean10" localSheetId="13">#REF!</definedName>
    <definedName name="IndustryMean10" localSheetId="17">#REF!</definedName>
    <definedName name="IndustryMean10" localSheetId="12">#REF!</definedName>
    <definedName name="IndustryMean10" localSheetId="16">#REF!</definedName>
    <definedName name="IndustryMean10">#REF!</definedName>
    <definedName name="IndustryMean11" localSheetId="11">#REF!</definedName>
    <definedName name="IndustryMean11" localSheetId="15">#REF!</definedName>
    <definedName name="IndustryMean11" localSheetId="13">#REF!</definedName>
    <definedName name="IndustryMean11" localSheetId="17">#REF!</definedName>
    <definedName name="IndustryMean11" localSheetId="12">#REF!</definedName>
    <definedName name="IndustryMean11" localSheetId="16">#REF!</definedName>
    <definedName name="IndustryMean11">#REF!</definedName>
    <definedName name="IndustryMean12" localSheetId="11">#REF!</definedName>
    <definedName name="IndustryMean12" localSheetId="15">#REF!</definedName>
    <definedName name="IndustryMean12" localSheetId="13">#REF!</definedName>
    <definedName name="IndustryMean12" localSheetId="17">#REF!</definedName>
    <definedName name="IndustryMean12" localSheetId="12">#REF!</definedName>
    <definedName name="IndustryMean12" localSheetId="16">#REF!</definedName>
    <definedName name="IndustryMean12">#REF!</definedName>
    <definedName name="IndustryMean13" localSheetId="11">#REF!</definedName>
    <definedName name="IndustryMean13" localSheetId="15">#REF!</definedName>
    <definedName name="IndustryMean13" localSheetId="13">#REF!</definedName>
    <definedName name="IndustryMean13" localSheetId="17">#REF!</definedName>
    <definedName name="IndustryMean13" localSheetId="12">#REF!</definedName>
    <definedName name="IndustryMean13" localSheetId="16">#REF!</definedName>
    <definedName name="IndustryMean13">#REF!</definedName>
    <definedName name="IndustryMean14" localSheetId="11">#REF!</definedName>
    <definedName name="IndustryMean14" localSheetId="15">#REF!</definedName>
    <definedName name="IndustryMean14" localSheetId="13">#REF!</definedName>
    <definedName name="IndustryMean14" localSheetId="17">#REF!</definedName>
    <definedName name="IndustryMean14" localSheetId="12">#REF!</definedName>
    <definedName name="IndustryMean14" localSheetId="16">#REF!</definedName>
    <definedName name="IndustryMean14">#REF!</definedName>
    <definedName name="IndustryMean15" localSheetId="11">#REF!</definedName>
    <definedName name="IndustryMean15" localSheetId="15">#REF!</definedName>
    <definedName name="IndustryMean15" localSheetId="13">#REF!</definedName>
    <definedName name="IndustryMean15" localSheetId="17">#REF!</definedName>
    <definedName name="IndustryMean15" localSheetId="12">#REF!</definedName>
    <definedName name="IndustryMean15" localSheetId="16">#REF!</definedName>
    <definedName name="IndustryMean15">#REF!</definedName>
    <definedName name="IndustryMean3" localSheetId="11">#REF!</definedName>
    <definedName name="IndustryMean3" localSheetId="15">#REF!</definedName>
    <definedName name="IndustryMean3" localSheetId="13">#REF!</definedName>
    <definedName name="IndustryMean3" localSheetId="17">#REF!</definedName>
    <definedName name="IndustryMean3" localSheetId="12">#REF!</definedName>
    <definedName name="IndustryMean3" localSheetId="16">#REF!</definedName>
    <definedName name="IndustryMean3">#REF!</definedName>
    <definedName name="IndustryMean4" localSheetId="11">#REF!</definedName>
    <definedName name="IndustryMean4" localSheetId="15">#REF!</definedName>
    <definedName name="IndustryMean4" localSheetId="13">#REF!</definedName>
    <definedName name="IndustryMean4" localSheetId="17">#REF!</definedName>
    <definedName name="IndustryMean4" localSheetId="12">#REF!</definedName>
    <definedName name="IndustryMean4" localSheetId="16">#REF!</definedName>
    <definedName name="IndustryMean4">#REF!</definedName>
    <definedName name="IndustryMean5" localSheetId="11">#REF!</definedName>
    <definedName name="IndustryMean5" localSheetId="15">#REF!</definedName>
    <definedName name="IndustryMean5" localSheetId="13">#REF!</definedName>
    <definedName name="IndustryMean5" localSheetId="17">#REF!</definedName>
    <definedName name="IndustryMean5" localSheetId="12">#REF!</definedName>
    <definedName name="IndustryMean5" localSheetId="16">#REF!</definedName>
    <definedName name="IndustryMean5">#REF!</definedName>
    <definedName name="IndustryMean6" localSheetId="11">#REF!</definedName>
    <definedName name="IndustryMean6" localSheetId="15">#REF!</definedName>
    <definedName name="IndustryMean6" localSheetId="13">#REF!</definedName>
    <definedName name="IndustryMean6" localSheetId="17">#REF!</definedName>
    <definedName name="IndustryMean6" localSheetId="12">#REF!</definedName>
    <definedName name="IndustryMean6" localSheetId="16">#REF!</definedName>
    <definedName name="IndustryMean6">#REF!</definedName>
    <definedName name="IndustryMean7" localSheetId="11">#REF!</definedName>
    <definedName name="IndustryMean7" localSheetId="15">#REF!</definedName>
    <definedName name="IndustryMean7" localSheetId="13">#REF!</definedName>
    <definedName name="IndustryMean7" localSheetId="17">#REF!</definedName>
    <definedName name="IndustryMean7" localSheetId="12">#REF!</definedName>
    <definedName name="IndustryMean7" localSheetId="16">#REF!</definedName>
    <definedName name="IndustryMean7">#REF!</definedName>
    <definedName name="IndustryMean8" localSheetId="11">#REF!</definedName>
    <definedName name="IndustryMean8" localSheetId="15">#REF!</definedName>
    <definedName name="IndustryMean8" localSheetId="13">#REF!</definedName>
    <definedName name="IndustryMean8" localSheetId="17">#REF!</definedName>
    <definedName name="IndustryMean8" localSheetId="12">#REF!</definedName>
    <definedName name="IndustryMean8" localSheetId="16">#REF!</definedName>
    <definedName name="IndustryMean8">#REF!</definedName>
    <definedName name="IndustryMean9" localSheetId="11">#REF!</definedName>
    <definedName name="IndustryMean9" localSheetId="15">#REF!</definedName>
    <definedName name="IndustryMean9" localSheetId="13">#REF!</definedName>
    <definedName name="IndustryMean9" localSheetId="17">#REF!</definedName>
    <definedName name="IndustryMean9" localSheetId="12">#REF!</definedName>
    <definedName name="IndustryMean9" localSheetId="16">#REF!</definedName>
    <definedName name="IndustryMean9">#REF!</definedName>
    <definedName name="industrymedain15" localSheetId="11">#REF!</definedName>
    <definedName name="industrymedain15" localSheetId="15">#REF!</definedName>
    <definedName name="industrymedain15" localSheetId="13">#REF!</definedName>
    <definedName name="industrymedain15" localSheetId="17">#REF!</definedName>
    <definedName name="industrymedain15" localSheetId="12">#REF!</definedName>
    <definedName name="industrymedain15" localSheetId="16">#REF!</definedName>
    <definedName name="industrymedain15">#REF!</definedName>
    <definedName name="IndustryMedian10" localSheetId="11">#REF!</definedName>
    <definedName name="IndustryMedian10" localSheetId="15">#REF!</definedName>
    <definedName name="IndustryMedian10" localSheetId="13">#REF!</definedName>
    <definedName name="IndustryMedian10" localSheetId="17">#REF!</definedName>
    <definedName name="IndustryMedian10" localSheetId="12">#REF!</definedName>
    <definedName name="IndustryMedian10" localSheetId="16">#REF!</definedName>
    <definedName name="IndustryMedian10">#REF!</definedName>
    <definedName name="IndustryMedian11" localSheetId="11">#REF!</definedName>
    <definedName name="IndustryMedian11" localSheetId="15">#REF!</definedName>
    <definedName name="IndustryMedian11" localSheetId="13">#REF!</definedName>
    <definedName name="IndustryMedian11" localSheetId="17">#REF!</definedName>
    <definedName name="IndustryMedian11" localSheetId="12">#REF!</definedName>
    <definedName name="IndustryMedian11" localSheetId="16">#REF!</definedName>
    <definedName name="IndustryMedian11">#REF!</definedName>
    <definedName name="IndustryMedian12" localSheetId="11">#REF!</definedName>
    <definedName name="IndustryMedian12" localSheetId="15">#REF!</definedName>
    <definedName name="IndustryMedian12" localSheetId="13">#REF!</definedName>
    <definedName name="IndustryMedian12" localSheetId="17">#REF!</definedName>
    <definedName name="IndustryMedian12" localSheetId="12">#REF!</definedName>
    <definedName name="IndustryMedian12" localSheetId="16">#REF!</definedName>
    <definedName name="IndustryMedian12">#REF!</definedName>
    <definedName name="IndustryMedian13" localSheetId="11">#REF!</definedName>
    <definedName name="IndustryMedian13" localSheetId="15">#REF!</definedName>
    <definedName name="IndustryMedian13" localSheetId="13">#REF!</definedName>
    <definedName name="IndustryMedian13" localSheetId="17">#REF!</definedName>
    <definedName name="IndustryMedian13" localSheetId="12">#REF!</definedName>
    <definedName name="IndustryMedian13" localSheetId="16">#REF!</definedName>
    <definedName name="IndustryMedian13">#REF!</definedName>
    <definedName name="IndustryMedian14" localSheetId="11">#REF!</definedName>
    <definedName name="IndustryMedian14" localSheetId="15">#REF!</definedName>
    <definedName name="IndustryMedian14" localSheetId="13">#REF!</definedName>
    <definedName name="IndustryMedian14" localSheetId="17">#REF!</definedName>
    <definedName name="IndustryMedian14" localSheetId="12">#REF!</definedName>
    <definedName name="IndustryMedian14" localSheetId="16">#REF!</definedName>
    <definedName name="IndustryMedian14">#REF!</definedName>
    <definedName name="IndustryMedian15" localSheetId="11">#REF!</definedName>
    <definedName name="IndustryMedian15" localSheetId="15">#REF!</definedName>
    <definedName name="IndustryMedian15" localSheetId="13">#REF!</definedName>
    <definedName name="IndustryMedian15" localSheetId="17">#REF!</definedName>
    <definedName name="IndustryMedian15" localSheetId="12">#REF!</definedName>
    <definedName name="IndustryMedian15" localSheetId="16">#REF!</definedName>
    <definedName name="IndustryMedian15">#REF!</definedName>
    <definedName name="IndustryMedian3" localSheetId="11">#REF!</definedName>
    <definedName name="IndustryMedian3" localSheetId="15">#REF!</definedName>
    <definedName name="IndustryMedian3" localSheetId="13">#REF!</definedName>
    <definedName name="IndustryMedian3" localSheetId="17">#REF!</definedName>
    <definedName name="IndustryMedian3" localSheetId="12">#REF!</definedName>
    <definedName name="IndustryMedian3" localSheetId="16">#REF!</definedName>
    <definedName name="IndustryMedian3">#REF!</definedName>
    <definedName name="IndustryMedian4" localSheetId="11">#REF!</definedName>
    <definedName name="IndustryMedian4" localSheetId="15">#REF!</definedName>
    <definedName name="IndustryMedian4" localSheetId="13">#REF!</definedName>
    <definedName name="IndustryMedian4" localSheetId="17">#REF!</definedName>
    <definedName name="IndustryMedian4" localSheetId="12">#REF!</definedName>
    <definedName name="IndustryMedian4" localSheetId="16">#REF!</definedName>
    <definedName name="IndustryMedian4">#REF!</definedName>
    <definedName name="IndustryMedian5" localSheetId="11">#REF!</definedName>
    <definedName name="IndustryMedian5" localSheetId="15">#REF!</definedName>
    <definedName name="IndustryMedian5" localSheetId="13">#REF!</definedName>
    <definedName name="IndustryMedian5" localSheetId="17">#REF!</definedName>
    <definedName name="IndustryMedian5" localSheetId="12">#REF!</definedName>
    <definedName name="IndustryMedian5" localSheetId="16">#REF!</definedName>
    <definedName name="IndustryMedian5">#REF!</definedName>
    <definedName name="IndustryMedian6" localSheetId="11">#REF!</definedName>
    <definedName name="IndustryMedian6" localSheetId="15">#REF!</definedName>
    <definedName name="IndustryMedian6" localSheetId="13">#REF!</definedName>
    <definedName name="IndustryMedian6" localSheetId="17">#REF!</definedName>
    <definedName name="IndustryMedian6" localSheetId="12">#REF!</definedName>
    <definedName name="IndustryMedian6" localSheetId="16">#REF!</definedName>
    <definedName name="IndustryMedian6">#REF!</definedName>
    <definedName name="IndustryMedian7" localSheetId="11">#REF!</definedName>
    <definedName name="IndustryMedian7" localSheetId="15">#REF!</definedName>
    <definedName name="IndustryMedian7" localSheetId="13">#REF!</definedName>
    <definedName name="IndustryMedian7" localSheetId="17">#REF!</definedName>
    <definedName name="IndustryMedian7" localSheetId="12">#REF!</definedName>
    <definedName name="IndustryMedian7" localSheetId="16">#REF!</definedName>
    <definedName name="IndustryMedian7">#REF!</definedName>
    <definedName name="IndustryMedian8" localSheetId="11">#REF!</definedName>
    <definedName name="IndustryMedian8" localSheetId="15">#REF!</definedName>
    <definedName name="IndustryMedian8" localSheetId="13">#REF!</definedName>
    <definedName name="IndustryMedian8" localSheetId="17">#REF!</definedName>
    <definedName name="IndustryMedian8" localSheetId="12">#REF!</definedName>
    <definedName name="IndustryMedian8" localSheetId="16">#REF!</definedName>
    <definedName name="IndustryMedian8">#REF!</definedName>
    <definedName name="IndustryMedian9" localSheetId="11">#REF!</definedName>
    <definedName name="IndustryMedian9" localSheetId="15">#REF!</definedName>
    <definedName name="IndustryMedian9" localSheetId="13">#REF!</definedName>
    <definedName name="IndustryMedian9" localSheetId="17">#REF!</definedName>
    <definedName name="IndustryMedian9" localSheetId="12">#REF!</definedName>
    <definedName name="IndustryMedian9" localSheetId="16">#REF!</definedName>
    <definedName name="IndustryMedian9">#REF!</definedName>
    <definedName name="industrymena8" localSheetId="11">#REF!</definedName>
    <definedName name="industrymena8" localSheetId="15">#REF!</definedName>
    <definedName name="industrymena8" localSheetId="13">#REF!</definedName>
    <definedName name="industrymena8" localSheetId="17">#REF!</definedName>
    <definedName name="industrymena8" localSheetId="12">#REF!</definedName>
    <definedName name="industrymena8" localSheetId="16">#REF!</definedName>
    <definedName name="industrymena8">#REF!</definedName>
    <definedName name="Industrymk3" localSheetId="11">#REF!</definedName>
    <definedName name="Industrymk3" localSheetId="15">#REF!</definedName>
    <definedName name="Industrymk3" localSheetId="13">#REF!</definedName>
    <definedName name="Industrymk3" localSheetId="17">#REF!</definedName>
    <definedName name="Industrymk3" localSheetId="12">#REF!</definedName>
    <definedName name="Industrymk3" localSheetId="16">#REF!</definedName>
    <definedName name="Industrymk3">#REF!</definedName>
    <definedName name="IndustryMK7" localSheetId="11">#REF!</definedName>
    <definedName name="IndustryMK7" localSheetId="15">#REF!</definedName>
    <definedName name="IndustryMK7" localSheetId="13">#REF!</definedName>
    <definedName name="IndustryMK7" localSheetId="17">#REF!</definedName>
    <definedName name="IndustryMK7" localSheetId="12">#REF!</definedName>
    <definedName name="IndustryMK7" localSheetId="16">#REF!</definedName>
    <definedName name="IndustryMK7">#REF!</definedName>
    <definedName name="IndustryMS10" localSheetId="11">#REF!</definedName>
    <definedName name="IndustryMS10" localSheetId="15">#REF!</definedName>
    <definedName name="IndustryMS10" localSheetId="13">#REF!</definedName>
    <definedName name="IndustryMS10" localSheetId="17">#REF!</definedName>
    <definedName name="IndustryMS10" localSheetId="12">#REF!</definedName>
    <definedName name="IndustryMS10" localSheetId="16">#REF!</definedName>
    <definedName name="IndustryMS10">#REF!</definedName>
    <definedName name="IndustryMS13" localSheetId="11">#REF!</definedName>
    <definedName name="IndustryMS13" localSheetId="15">#REF!</definedName>
    <definedName name="IndustryMS13" localSheetId="13">#REF!</definedName>
    <definedName name="IndustryMS13" localSheetId="17">#REF!</definedName>
    <definedName name="IndustryMS13" localSheetId="12">#REF!</definedName>
    <definedName name="IndustryMS13" localSheetId="16">#REF!</definedName>
    <definedName name="IndustryMS13">#REF!</definedName>
    <definedName name="IndustryMS14" localSheetId="11">#REF!</definedName>
    <definedName name="IndustryMS14" localSheetId="15">#REF!</definedName>
    <definedName name="IndustryMS14" localSheetId="13">#REF!</definedName>
    <definedName name="IndustryMS14" localSheetId="17">#REF!</definedName>
    <definedName name="IndustryMS14" localSheetId="12">#REF!</definedName>
    <definedName name="IndustryMS14" localSheetId="16">#REF!</definedName>
    <definedName name="IndustryMS14">#REF!</definedName>
    <definedName name="IndustryMS15" localSheetId="11">#REF!</definedName>
    <definedName name="IndustryMS15" localSheetId="15">#REF!</definedName>
    <definedName name="IndustryMS15" localSheetId="13">#REF!</definedName>
    <definedName name="IndustryMS15" localSheetId="17">#REF!</definedName>
    <definedName name="IndustryMS15" localSheetId="12">#REF!</definedName>
    <definedName name="IndustryMS15" localSheetId="16">#REF!</definedName>
    <definedName name="IndustryMS15">#REF!</definedName>
    <definedName name="IndustryMS3" localSheetId="11">#REF!</definedName>
    <definedName name="IndustryMS3" localSheetId="15">#REF!</definedName>
    <definedName name="IndustryMS3" localSheetId="13">#REF!</definedName>
    <definedName name="IndustryMS3" localSheetId="17">#REF!</definedName>
    <definedName name="IndustryMS3" localSheetId="12">#REF!</definedName>
    <definedName name="IndustryMS3" localSheetId="16">#REF!</definedName>
    <definedName name="IndustryMS3">#REF!</definedName>
    <definedName name="IndustryMS4" localSheetId="11">#REF!</definedName>
    <definedName name="IndustryMS4" localSheetId="15">#REF!</definedName>
    <definedName name="IndustryMS4" localSheetId="13">#REF!</definedName>
    <definedName name="IndustryMS4" localSheetId="17">#REF!</definedName>
    <definedName name="IndustryMS4" localSheetId="12">#REF!</definedName>
    <definedName name="IndustryMS4" localSheetId="16">#REF!</definedName>
    <definedName name="IndustryMS4">#REF!</definedName>
    <definedName name="IndustryMS8" localSheetId="11">#REF!</definedName>
    <definedName name="IndustryMS8" localSheetId="15">#REF!</definedName>
    <definedName name="IndustryMS8" localSheetId="13">#REF!</definedName>
    <definedName name="IndustryMS8" localSheetId="17">#REF!</definedName>
    <definedName name="IndustryMS8" localSheetId="12">#REF!</definedName>
    <definedName name="IndustryMS8" localSheetId="16">#REF!</definedName>
    <definedName name="IndustryMS8">#REF!</definedName>
    <definedName name="industryms89" localSheetId="11">#REF!</definedName>
    <definedName name="industryms89" localSheetId="15">#REF!</definedName>
    <definedName name="industryms89" localSheetId="13">#REF!</definedName>
    <definedName name="industryms89" localSheetId="17">#REF!</definedName>
    <definedName name="industryms89" localSheetId="12">#REF!</definedName>
    <definedName name="industryms89" localSheetId="16">#REF!</definedName>
    <definedName name="industryms89">#REF!</definedName>
    <definedName name="IndustyMean9" localSheetId="11">#REF!</definedName>
    <definedName name="IndustyMean9" localSheetId="15">#REF!</definedName>
    <definedName name="IndustyMean9" localSheetId="13">#REF!</definedName>
    <definedName name="IndustyMean9" localSheetId="17">#REF!</definedName>
    <definedName name="IndustyMean9" localSheetId="12">#REF!</definedName>
    <definedName name="IndustyMean9" localSheetId="16">#REF!</definedName>
    <definedName name="IndustyMean9">#REF!</definedName>
    <definedName name="IndustyMedian9" localSheetId="11">#REF!</definedName>
    <definedName name="IndustyMedian9" localSheetId="15">#REF!</definedName>
    <definedName name="IndustyMedian9" localSheetId="13">#REF!</definedName>
    <definedName name="IndustyMedian9" localSheetId="17">#REF!</definedName>
    <definedName name="IndustyMedian9" localSheetId="12">#REF!</definedName>
    <definedName name="IndustyMedian9" localSheetId="16">#REF!</definedName>
    <definedName name="IndustyMedian9">#REF!</definedName>
    <definedName name="Item" localSheetId="11">#REF!</definedName>
    <definedName name="Item" localSheetId="15">#REF!</definedName>
    <definedName name="Item" localSheetId="13">#REF!</definedName>
    <definedName name="Item" localSheetId="17">#REF!</definedName>
    <definedName name="Item" localSheetId="12">#REF!</definedName>
    <definedName name="Item" localSheetId="16">#REF!</definedName>
    <definedName name="Item">#REF!</definedName>
    <definedName name="KeyFinancialsChart" localSheetId="11">#REF!</definedName>
    <definedName name="KeyFinancialsChart" localSheetId="15">#REF!</definedName>
    <definedName name="KeyFinancialsChart" localSheetId="13">#REF!</definedName>
    <definedName name="KeyFinancialsChart" localSheetId="17">#REF!</definedName>
    <definedName name="KeyFinancialsChart" localSheetId="12">#REF!</definedName>
    <definedName name="KeyFinancialsChart" localSheetId="16">#REF!</definedName>
    <definedName name="KeyFinancialsChart">#REF!</definedName>
    <definedName name="KeyFinancialsChartAgg" localSheetId="11">#REF!</definedName>
    <definedName name="KeyFinancialsChartAgg" localSheetId="15">#REF!</definedName>
    <definedName name="KeyFinancialsChartAgg" localSheetId="13">#REF!</definedName>
    <definedName name="KeyFinancialsChartAgg" localSheetId="17">#REF!</definedName>
    <definedName name="KeyFinancialsChartAgg" localSheetId="12">#REF!</definedName>
    <definedName name="KeyFinancialsChartAgg" localSheetId="16">#REF!</definedName>
    <definedName name="KeyFinancialsChartAgg">#REF!</definedName>
    <definedName name="KeyFinancialsChartCurrentExpressions" localSheetId="11">#REF!</definedName>
    <definedName name="KeyFinancialsChartCurrentExpressions" localSheetId="15">#REF!</definedName>
    <definedName name="KeyFinancialsChartCurrentExpressions" localSheetId="13">#REF!</definedName>
    <definedName name="KeyFinancialsChartCurrentExpressions" localSheetId="17">#REF!</definedName>
    <definedName name="KeyFinancialsChartCurrentExpressions" localSheetId="12">#REF!</definedName>
    <definedName name="KeyFinancialsChartCurrentExpressions" localSheetId="16">#REF!</definedName>
    <definedName name="KeyFinancialsChartCurrentExpressions">#REF!</definedName>
    <definedName name="KeyFinancialsChartIndustry" localSheetId="11">#REF!</definedName>
    <definedName name="KeyFinancialsChartIndustry" localSheetId="15">#REF!</definedName>
    <definedName name="KeyFinancialsChartIndustry" localSheetId="13">#REF!</definedName>
    <definedName name="KeyFinancialsChartIndustry" localSheetId="17">#REF!</definedName>
    <definedName name="KeyFinancialsChartIndustry" localSheetId="12">#REF!</definedName>
    <definedName name="KeyFinancialsChartIndustry" localSheetId="16">#REF!</definedName>
    <definedName name="KeyFinancialsChartIndustry">#REF!</definedName>
    <definedName name="KeyFinancialsChartIndustryAgg" localSheetId="11">#REF!</definedName>
    <definedName name="KeyFinancialsChartIndustryAgg" localSheetId="15">#REF!</definedName>
    <definedName name="KeyFinancialsChartIndustryAgg" localSheetId="13">#REF!</definedName>
    <definedName name="KeyFinancialsChartIndustryAgg" localSheetId="17">#REF!</definedName>
    <definedName name="KeyFinancialsChartIndustryAgg" localSheetId="12">#REF!</definedName>
    <definedName name="KeyFinancialsChartIndustryAgg" localSheetId="16">#REF!</definedName>
    <definedName name="KeyFinancialsChartIndustryAgg">#REF!</definedName>
    <definedName name="KeyFinancialsChartIndustryMean" localSheetId="11">#REF!</definedName>
    <definedName name="KeyFinancialsChartIndustryMean" localSheetId="15">#REF!</definedName>
    <definedName name="KeyFinancialsChartIndustryMean" localSheetId="13">#REF!</definedName>
    <definedName name="KeyFinancialsChartIndustryMean" localSheetId="17">#REF!</definedName>
    <definedName name="KeyFinancialsChartIndustryMean" localSheetId="12">#REF!</definedName>
    <definedName name="KeyFinancialsChartIndustryMean" localSheetId="16">#REF!</definedName>
    <definedName name="KeyFinancialsChartIndustryMean">#REF!</definedName>
    <definedName name="KeyFinancialsChartIndustryMedian" localSheetId="11">#REF!</definedName>
    <definedName name="KeyFinancialsChartIndustryMedian" localSheetId="15">#REF!</definedName>
    <definedName name="KeyFinancialsChartIndustryMedian" localSheetId="13">#REF!</definedName>
    <definedName name="KeyFinancialsChartIndustryMedian" localSheetId="17">#REF!</definedName>
    <definedName name="KeyFinancialsChartIndustryMedian" localSheetId="12">#REF!</definedName>
    <definedName name="KeyFinancialsChartIndustryMedian" localSheetId="16">#REF!</definedName>
    <definedName name="KeyFinancialsChartIndustryMedian">#REF!</definedName>
    <definedName name="KeyFinancialsChartLocation" localSheetId="11">#REF!</definedName>
    <definedName name="KeyFinancialsChartLocation" localSheetId="15">#REF!</definedName>
    <definedName name="KeyFinancialsChartLocation" localSheetId="13">#REF!</definedName>
    <definedName name="KeyFinancialsChartLocation" localSheetId="17">#REF!</definedName>
    <definedName name="KeyFinancialsChartLocation" localSheetId="12">#REF!</definedName>
    <definedName name="KeyFinancialsChartLocation" localSheetId="16">#REF!</definedName>
    <definedName name="KeyFinancialsChartLocation">#REF!</definedName>
    <definedName name="KeyFinancialsChartLocationAgg" localSheetId="11">#REF!</definedName>
    <definedName name="KeyFinancialsChartLocationAgg" localSheetId="15">#REF!</definedName>
    <definedName name="KeyFinancialsChartLocationAgg" localSheetId="13">#REF!</definedName>
    <definedName name="KeyFinancialsChartLocationAgg" localSheetId="17">#REF!</definedName>
    <definedName name="KeyFinancialsChartLocationAgg" localSheetId="12">#REF!</definedName>
    <definedName name="KeyFinancialsChartLocationAgg" localSheetId="16">#REF!</definedName>
    <definedName name="KeyFinancialsChartLocationAgg">#REF!</definedName>
    <definedName name="KeyFinancialsChartLocationMean" localSheetId="11">#REF!</definedName>
    <definedName name="KeyFinancialsChartLocationMean" localSheetId="15">#REF!</definedName>
    <definedName name="KeyFinancialsChartLocationMean" localSheetId="13">#REF!</definedName>
    <definedName name="KeyFinancialsChartLocationMean" localSheetId="17">#REF!</definedName>
    <definedName name="KeyFinancialsChartLocationMean" localSheetId="12">#REF!</definedName>
    <definedName name="KeyFinancialsChartLocationMean" localSheetId="16">#REF!</definedName>
    <definedName name="KeyFinancialsChartLocationMean">#REF!</definedName>
    <definedName name="KeyFinancialsChartLocationMedian" localSheetId="11">#REF!</definedName>
    <definedName name="KeyFinancialsChartLocationMedian" localSheetId="15">#REF!</definedName>
    <definedName name="KeyFinancialsChartLocationMedian" localSheetId="13">#REF!</definedName>
    <definedName name="KeyFinancialsChartLocationMedian" localSheetId="17">#REF!</definedName>
    <definedName name="KeyFinancialsChartLocationMedian" localSheetId="12">#REF!</definedName>
    <definedName name="KeyFinancialsChartLocationMedian" localSheetId="16">#REF!</definedName>
    <definedName name="KeyFinancialsChartLocationMedian">#REF!</definedName>
    <definedName name="KeyFinancialsChartMean" localSheetId="11">#REF!</definedName>
    <definedName name="KeyFinancialsChartMean" localSheetId="15">#REF!</definedName>
    <definedName name="KeyFinancialsChartMean" localSheetId="13">#REF!</definedName>
    <definedName name="KeyFinancialsChartMean" localSheetId="17">#REF!</definedName>
    <definedName name="KeyFinancialsChartMean" localSheetId="12">#REF!</definedName>
    <definedName name="KeyFinancialsChartMean" localSheetId="16">#REF!</definedName>
    <definedName name="KeyFinancialsChartMean">#REF!</definedName>
    <definedName name="KeyFinancialsChartMedian" localSheetId="11">#REF!</definedName>
    <definedName name="KeyFinancialsChartMedian" localSheetId="15">#REF!</definedName>
    <definedName name="KeyFinancialsChartMedian" localSheetId="13">#REF!</definedName>
    <definedName name="KeyFinancialsChartMedian" localSheetId="17">#REF!</definedName>
    <definedName name="KeyFinancialsChartMedian" localSheetId="12">#REF!</definedName>
    <definedName name="KeyFinancialsChartMedian" localSheetId="16">#REF!</definedName>
    <definedName name="KeyFinancialsChartMedian">#REF!</definedName>
    <definedName name="KeyFinancialsChartMS" localSheetId="11">#REF!</definedName>
    <definedName name="KeyFinancialsChartMS" localSheetId="15">#REF!</definedName>
    <definedName name="KeyFinancialsChartMS" localSheetId="13">#REF!</definedName>
    <definedName name="KeyFinancialsChartMS" localSheetId="17">#REF!</definedName>
    <definedName name="KeyFinancialsChartMS" localSheetId="12">#REF!</definedName>
    <definedName name="KeyFinancialsChartMS" localSheetId="16">#REF!</definedName>
    <definedName name="KeyFinancialsChartMS">#REF!</definedName>
    <definedName name="KeyFinancialsChartPeerCalcs" localSheetId="11">#REF!</definedName>
    <definedName name="KeyFinancialsChartPeerCalcs" localSheetId="15">#REF!</definedName>
    <definedName name="KeyFinancialsChartPeerCalcs" localSheetId="13">#REF!</definedName>
    <definedName name="KeyFinancialsChartPeerCalcs" localSheetId="17">#REF!</definedName>
    <definedName name="KeyFinancialsChartPeerCalcs" localSheetId="12">#REF!</definedName>
    <definedName name="KeyFinancialsChartPeerCalcs" localSheetId="16">#REF!</definedName>
    <definedName name="KeyFinancialsChartPeerCalcs">#REF!</definedName>
    <definedName name="KeyFinancialsIndustry" localSheetId="11">#REF!</definedName>
    <definedName name="KeyFinancialsIndustry" localSheetId="15">#REF!</definedName>
    <definedName name="KeyFinancialsIndustry" localSheetId="13">#REF!</definedName>
    <definedName name="KeyFinancialsIndustry" localSheetId="17">#REF!</definedName>
    <definedName name="KeyFinancialsIndustry" localSheetId="12">#REF!</definedName>
    <definedName name="KeyFinancialsIndustry" localSheetId="16">#REF!</definedName>
    <definedName name="KeyFinancialsIndustry">#REF!</definedName>
    <definedName name="KeyFinancialsIndustryAgg" localSheetId="11">#REF!</definedName>
    <definedName name="KeyFinancialsIndustryAgg" localSheetId="15">#REF!</definedName>
    <definedName name="KeyFinancialsIndustryAgg" localSheetId="13">#REF!</definedName>
    <definedName name="KeyFinancialsIndustryAgg" localSheetId="17">#REF!</definedName>
    <definedName name="KeyFinancialsIndustryAgg" localSheetId="12">#REF!</definedName>
    <definedName name="KeyFinancialsIndustryAgg" localSheetId="16">#REF!</definedName>
    <definedName name="KeyFinancialsIndustryAgg">#REF!</definedName>
    <definedName name="KeyFinancialsIndustryMean" localSheetId="11">#REF!</definedName>
    <definedName name="KeyFinancialsIndustryMean" localSheetId="15">#REF!</definedName>
    <definedName name="KeyFinancialsIndustryMean" localSheetId="13">#REF!</definedName>
    <definedName name="KeyFinancialsIndustryMean" localSheetId="17">#REF!</definedName>
    <definedName name="KeyFinancialsIndustryMean" localSheetId="12">#REF!</definedName>
    <definedName name="KeyFinancialsIndustryMean" localSheetId="16">#REF!</definedName>
    <definedName name="KeyFinancialsIndustryMean">#REF!</definedName>
    <definedName name="KeyFinancialsIndustryMedian" localSheetId="11">#REF!</definedName>
    <definedName name="KeyFinancialsIndustryMedian" localSheetId="15">#REF!</definedName>
    <definedName name="KeyFinancialsIndustryMedian" localSheetId="13">#REF!</definedName>
    <definedName name="KeyFinancialsIndustryMedian" localSheetId="17">#REF!</definedName>
    <definedName name="KeyFinancialsIndustryMedian" localSheetId="12">#REF!</definedName>
    <definedName name="KeyFinancialsIndustryMedian" localSheetId="16">#REF!</definedName>
    <definedName name="KeyFinancialsIndustryMedian">#REF!</definedName>
    <definedName name="KeyFinancialsIndustryMS" localSheetId="11">#REF!</definedName>
    <definedName name="KeyFinancialsIndustryMS" localSheetId="15">#REF!</definedName>
    <definedName name="KeyFinancialsIndustryMS" localSheetId="13">#REF!</definedName>
    <definedName name="KeyFinancialsIndustryMS" localSheetId="17">#REF!</definedName>
    <definedName name="KeyFinancialsIndustryMS" localSheetId="12">#REF!</definedName>
    <definedName name="KeyFinancialsIndustryMS" localSheetId="16">#REF!</definedName>
    <definedName name="KeyFinancialsIndustryMS">#REF!</definedName>
    <definedName name="KeyFinancialsLocation" localSheetId="11">#REF!</definedName>
    <definedName name="KeyFinancialsLocation" localSheetId="15">#REF!</definedName>
    <definedName name="KeyFinancialsLocation" localSheetId="13">#REF!</definedName>
    <definedName name="KeyFinancialsLocation" localSheetId="17">#REF!</definedName>
    <definedName name="KeyFinancialsLocation" localSheetId="12">#REF!</definedName>
    <definedName name="KeyFinancialsLocation" localSheetId="16">#REF!</definedName>
    <definedName name="KeyFinancialsLocation">#REF!</definedName>
    <definedName name="KeyFinancialsLocationAgg" localSheetId="11">#REF!</definedName>
    <definedName name="KeyFinancialsLocationAgg" localSheetId="15">#REF!</definedName>
    <definedName name="KeyFinancialsLocationAgg" localSheetId="13">#REF!</definedName>
    <definedName name="KeyFinancialsLocationAgg" localSheetId="17">#REF!</definedName>
    <definedName name="KeyFinancialsLocationAgg" localSheetId="12">#REF!</definedName>
    <definedName name="KeyFinancialsLocationAgg" localSheetId="16">#REF!</definedName>
    <definedName name="KeyFinancialsLocationAgg">#REF!</definedName>
    <definedName name="KeyFinancialsLocationMean" localSheetId="11">#REF!</definedName>
    <definedName name="KeyFinancialsLocationMean" localSheetId="15">#REF!</definedName>
    <definedName name="KeyFinancialsLocationMean" localSheetId="13">#REF!</definedName>
    <definedName name="KeyFinancialsLocationMean" localSheetId="17">#REF!</definedName>
    <definedName name="KeyFinancialsLocationMean" localSheetId="12">#REF!</definedName>
    <definedName name="KeyFinancialsLocationMean" localSheetId="16">#REF!</definedName>
    <definedName name="KeyFinancialsLocationMean">#REF!</definedName>
    <definedName name="KeyFinancialsLocationMedian" localSheetId="11">#REF!</definedName>
    <definedName name="KeyFinancialsLocationMedian" localSheetId="15">#REF!</definedName>
    <definedName name="KeyFinancialsLocationMedian" localSheetId="13">#REF!</definedName>
    <definedName name="KeyFinancialsLocationMedian" localSheetId="17">#REF!</definedName>
    <definedName name="KeyFinancialsLocationMedian" localSheetId="12">#REF!</definedName>
    <definedName name="KeyFinancialsLocationMedian" localSheetId="16">#REF!</definedName>
    <definedName name="KeyFinancialsLocationMedian">#REF!</definedName>
    <definedName name="KeyFinancialsLocationMS" localSheetId="11">#REF!</definedName>
    <definedName name="KeyFinancialsLocationMS" localSheetId="15">#REF!</definedName>
    <definedName name="KeyFinancialsLocationMS" localSheetId="13">#REF!</definedName>
    <definedName name="KeyFinancialsLocationMS" localSheetId="17">#REF!</definedName>
    <definedName name="KeyFinancialsLocationMS" localSheetId="12">#REF!</definedName>
    <definedName name="KeyFinancialsLocationMS" localSheetId="16">#REF!</definedName>
    <definedName name="KeyFinancialsLocationMS">#REF!</definedName>
    <definedName name="KeyFinancialsPeerCalcs" localSheetId="11">#REF!</definedName>
    <definedName name="KeyFinancialsPeerCalcs" localSheetId="15">#REF!</definedName>
    <definedName name="KeyFinancialsPeerCalcs" localSheetId="13">#REF!</definedName>
    <definedName name="KeyFinancialsPeerCalcs" localSheetId="17">#REF!</definedName>
    <definedName name="KeyFinancialsPeerCalcs" localSheetId="12">#REF!</definedName>
    <definedName name="KeyFinancialsPeerCalcs" localSheetId="16">#REF!</definedName>
    <definedName name="KeyFinancialsPeerCalcs">#REF!</definedName>
    <definedName name="KeyMargins" localSheetId="11">#REF!</definedName>
    <definedName name="KeyMargins" localSheetId="15">#REF!</definedName>
    <definedName name="KeyMargins" localSheetId="13">#REF!</definedName>
    <definedName name="KeyMargins" localSheetId="17">#REF!</definedName>
    <definedName name="KeyMargins" localSheetId="12">#REF!</definedName>
    <definedName name="KeyMargins" localSheetId="16">#REF!</definedName>
    <definedName name="KeyMargins">#REF!</definedName>
    <definedName name="KeyMarginsChart" localSheetId="11">#REF!</definedName>
    <definedName name="KeyMarginsChart" localSheetId="15">#REF!</definedName>
    <definedName name="KeyMarginsChart" localSheetId="13">#REF!</definedName>
    <definedName name="KeyMarginsChart" localSheetId="17">#REF!</definedName>
    <definedName name="KeyMarginsChart" localSheetId="12">#REF!</definedName>
    <definedName name="KeyMarginsChart" localSheetId="16">#REF!</definedName>
    <definedName name="KeyMarginsChart">#REF!</definedName>
    <definedName name="KeyMarginsChartCurrentExpressions" localSheetId="11">#REF!</definedName>
    <definedName name="KeyMarginsChartCurrentExpressions" localSheetId="15">#REF!</definedName>
    <definedName name="KeyMarginsChartCurrentExpressions" localSheetId="13">#REF!</definedName>
    <definedName name="KeyMarginsChartCurrentExpressions" localSheetId="17">#REF!</definedName>
    <definedName name="KeyMarginsChartCurrentExpressions" localSheetId="12">#REF!</definedName>
    <definedName name="KeyMarginsChartCurrentExpressions" localSheetId="16">#REF!</definedName>
    <definedName name="KeyMarginsChartCurrentExpressions">#REF!</definedName>
    <definedName name="KeyMarginsChartIndustry" localSheetId="11">#REF!</definedName>
    <definedName name="KeyMarginsChartIndustry" localSheetId="15">#REF!</definedName>
    <definedName name="KeyMarginsChartIndustry" localSheetId="13">#REF!</definedName>
    <definedName name="KeyMarginsChartIndustry" localSheetId="17">#REF!</definedName>
    <definedName name="KeyMarginsChartIndustry" localSheetId="12">#REF!</definedName>
    <definedName name="KeyMarginsChartIndustry" localSheetId="16">#REF!</definedName>
    <definedName name="KeyMarginsChartIndustry">#REF!</definedName>
    <definedName name="KeyMarginsChartIndustryMean" localSheetId="11">#REF!</definedName>
    <definedName name="KeyMarginsChartIndustryMean" localSheetId="15">#REF!</definedName>
    <definedName name="KeyMarginsChartIndustryMean" localSheetId="13">#REF!</definedName>
    <definedName name="KeyMarginsChartIndustryMean" localSheetId="17">#REF!</definedName>
    <definedName name="KeyMarginsChartIndustryMean" localSheetId="12">#REF!</definedName>
    <definedName name="KeyMarginsChartIndustryMean" localSheetId="16">#REF!</definedName>
    <definedName name="KeyMarginsChartIndustryMean">#REF!</definedName>
    <definedName name="KeyMarginsChartIndustryMedian" localSheetId="11">#REF!</definedName>
    <definedName name="KeyMarginsChartIndustryMedian" localSheetId="15">#REF!</definedName>
    <definedName name="KeyMarginsChartIndustryMedian" localSheetId="13">#REF!</definedName>
    <definedName name="KeyMarginsChartIndustryMedian" localSheetId="17">#REF!</definedName>
    <definedName name="KeyMarginsChartIndustryMedian" localSheetId="12">#REF!</definedName>
    <definedName name="KeyMarginsChartIndustryMedian" localSheetId="16">#REF!</definedName>
    <definedName name="KeyMarginsChartIndustryMedian">#REF!</definedName>
    <definedName name="KeyMarginsChartLocation" localSheetId="11">#REF!</definedName>
    <definedName name="KeyMarginsChartLocation" localSheetId="15">#REF!</definedName>
    <definedName name="KeyMarginsChartLocation" localSheetId="13">#REF!</definedName>
    <definedName name="KeyMarginsChartLocation" localSheetId="17">#REF!</definedName>
    <definedName name="KeyMarginsChartLocation" localSheetId="12">#REF!</definedName>
    <definedName name="KeyMarginsChartLocation" localSheetId="16">#REF!</definedName>
    <definedName name="KeyMarginsChartLocation">#REF!</definedName>
    <definedName name="KeyMarginsChartLocationMean" localSheetId="11">#REF!</definedName>
    <definedName name="KeyMarginsChartLocationMean" localSheetId="15">#REF!</definedName>
    <definedName name="KeyMarginsChartLocationMean" localSheetId="13">#REF!</definedName>
    <definedName name="KeyMarginsChartLocationMean" localSheetId="17">#REF!</definedName>
    <definedName name="KeyMarginsChartLocationMean" localSheetId="12">#REF!</definedName>
    <definedName name="KeyMarginsChartLocationMean" localSheetId="16">#REF!</definedName>
    <definedName name="KeyMarginsChartLocationMean">#REF!</definedName>
    <definedName name="KeyMarginsChartLocationMedian" localSheetId="11">#REF!</definedName>
    <definedName name="KeyMarginsChartLocationMedian" localSheetId="15">#REF!</definedName>
    <definedName name="KeyMarginsChartLocationMedian" localSheetId="13">#REF!</definedName>
    <definedName name="KeyMarginsChartLocationMedian" localSheetId="17">#REF!</definedName>
    <definedName name="KeyMarginsChartLocationMedian" localSheetId="12">#REF!</definedName>
    <definedName name="KeyMarginsChartLocationMedian" localSheetId="16">#REF!</definedName>
    <definedName name="KeyMarginsChartLocationMedian">#REF!</definedName>
    <definedName name="KeyMarginsChartMean" localSheetId="11">#REF!</definedName>
    <definedName name="KeyMarginsChartMean" localSheetId="15">#REF!</definedName>
    <definedName name="KeyMarginsChartMean" localSheetId="13">#REF!</definedName>
    <definedName name="KeyMarginsChartMean" localSheetId="17">#REF!</definedName>
    <definedName name="KeyMarginsChartMean" localSheetId="12">#REF!</definedName>
    <definedName name="KeyMarginsChartMean" localSheetId="16">#REF!</definedName>
    <definedName name="KeyMarginsChartMean">#REF!</definedName>
    <definedName name="KeyMarginsChartMedian" localSheetId="11">#REF!</definedName>
    <definedName name="KeyMarginsChartMedian" localSheetId="15">#REF!</definedName>
    <definedName name="KeyMarginsChartMedian" localSheetId="13">#REF!</definedName>
    <definedName name="KeyMarginsChartMedian" localSheetId="17">#REF!</definedName>
    <definedName name="KeyMarginsChartMedian" localSheetId="12">#REF!</definedName>
    <definedName name="KeyMarginsChartMedian" localSheetId="16">#REF!</definedName>
    <definedName name="KeyMarginsChartMedian">#REF!</definedName>
    <definedName name="KeyMarginsChartPeerCalcs" localSheetId="11">#REF!</definedName>
    <definedName name="KeyMarginsChartPeerCalcs" localSheetId="15">#REF!</definedName>
    <definedName name="KeyMarginsChartPeerCalcs" localSheetId="13">#REF!</definedName>
    <definedName name="KeyMarginsChartPeerCalcs" localSheetId="17">#REF!</definedName>
    <definedName name="KeyMarginsChartPeerCalcs" localSheetId="12">#REF!</definedName>
    <definedName name="KeyMarginsChartPeerCalcs" localSheetId="16">#REF!</definedName>
    <definedName name="KeyMarginsChartPeerCalcs">#REF!</definedName>
    <definedName name="KeyMarginsComp" localSheetId="11">#REF!</definedName>
    <definedName name="KeyMarginsComp" localSheetId="15">#REF!</definedName>
    <definedName name="KeyMarginsComp" localSheetId="13">#REF!</definedName>
    <definedName name="KeyMarginsComp" localSheetId="17">#REF!</definedName>
    <definedName name="KeyMarginsComp" localSheetId="12">#REF!</definedName>
    <definedName name="KeyMarginsComp" localSheetId="16">#REF!</definedName>
    <definedName name="KeyMarginsComp">#REF!</definedName>
    <definedName name="KeyMarginsCurrentExpressions" localSheetId="11">#REF!</definedName>
    <definedName name="KeyMarginsCurrentExpressions" localSheetId="15">#REF!</definedName>
    <definedName name="KeyMarginsCurrentExpressions" localSheetId="13">#REF!</definedName>
    <definedName name="KeyMarginsCurrentExpressions" localSheetId="17">#REF!</definedName>
    <definedName name="KeyMarginsCurrentExpressions" localSheetId="12">#REF!</definedName>
    <definedName name="KeyMarginsCurrentExpressions" localSheetId="16">#REF!</definedName>
    <definedName name="KeyMarginsCurrentExpressions">#REF!</definedName>
    <definedName name="KeyMarginsIndustry" localSheetId="11">#REF!</definedName>
    <definedName name="KeyMarginsIndustry" localSheetId="15">#REF!</definedName>
    <definedName name="KeyMarginsIndustry" localSheetId="13">#REF!</definedName>
    <definedName name="KeyMarginsIndustry" localSheetId="17">#REF!</definedName>
    <definedName name="KeyMarginsIndustry" localSheetId="12">#REF!</definedName>
    <definedName name="KeyMarginsIndustry" localSheetId="16">#REF!</definedName>
    <definedName name="KeyMarginsIndustry">#REF!</definedName>
    <definedName name="KeyMarginsIndustryMean" localSheetId="11">#REF!</definedName>
    <definedName name="KeyMarginsIndustryMean" localSheetId="15">#REF!</definedName>
    <definedName name="KeyMarginsIndustryMean" localSheetId="13">#REF!</definedName>
    <definedName name="KeyMarginsIndustryMean" localSheetId="17">#REF!</definedName>
    <definedName name="KeyMarginsIndustryMean" localSheetId="12">#REF!</definedName>
    <definedName name="KeyMarginsIndustryMean" localSheetId="16">#REF!</definedName>
    <definedName name="KeyMarginsIndustryMean">#REF!</definedName>
    <definedName name="KeyMarginsIndustryMedian" localSheetId="11">#REF!</definedName>
    <definedName name="KeyMarginsIndustryMedian" localSheetId="15">#REF!</definedName>
    <definedName name="KeyMarginsIndustryMedian" localSheetId="13">#REF!</definedName>
    <definedName name="KeyMarginsIndustryMedian" localSheetId="17">#REF!</definedName>
    <definedName name="KeyMarginsIndustryMedian" localSheetId="12">#REF!</definedName>
    <definedName name="KeyMarginsIndustryMedian" localSheetId="16">#REF!</definedName>
    <definedName name="KeyMarginsIndustryMedian">#REF!</definedName>
    <definedName name="KeyMarginsLocation" localSheetId="11">#REF!</definedName>
    <definedName name="KeyMarginsLocation" localSheetId="15">#REF!</definedName>
    <definedName name="KeyMarginsLocation" localSheetId="13">#REF!</definedName>
    <definedName name="KeyMarginsLocation" localSheetId="17">#REF!</definedName>
    <definedName name="KeyMarginsLocation" localSheetId="12">#REF!</definedName>
    <definedName name="KeyMarginsLocation" localSheetId="16">#REF!</definedName>
    <definedName name="KeyMarginsLocation">#REF!</definedName>
    <definedName name="KeyMarginsLocationMean" localSheetId="11">#REF!</definedName>
    <definedName name="KeyMarginsLocationMean" localSheetId="15">#REF!</definedName>
    <definedName name="KeyMarginsLocationMean" localSheetId="13">#REF!</definedName>
    <definedName name="KeyMarginsLocationMean" localSheetId="17">#REF!</definedName>
    <definedName name="KeyMarginsLocationMean" localSheetId="12">#REF!</definedName>
    <definedName name="KeyMarginsLocationMean" localSheetId="16">#REF!</definedName>
    <definedName name="KeyMarginsLocationMean">#REF!</definedName>
    <definedName name="KeyMarginsLocationMedian" localSheetId="11">#REF!</definedName>
    <definedName name="KeyMarginsLocationMedian" localSheetId="15">#REF!</definedName>
    <definedName name="KeyMarginsLocationMedian" localSheetId="13">#REF!</definedName>
    <definedName name="KeyMarginsLocationMedian" localSheetId="17">#REF!</definedName>
    <definedName name="KeyMarginsLocationMedian" localSheetId="12">#REF!</definedName>
    <definedName name="KeyMarginsLocationMedian" localSheetId="16">#REF!</definedName>
    <definedName name="KeyMarginsLocationMedian">#REF!</definedName>
    <definedName name="KeyMarginsMean" localSheetId="11">#REF!</definedName>
    <definedName name="KeyMarginsMean" localSheetId="15">#REF!</definedName>
    <definedName name="KeyMarginsMean" localSheetId="13">#REF!</definedName>
    <definedName name="KeyMarginsMean" localSheetId="17">#REF!</definedName>
    <definedName name="KeyMarginsMean" localSheetId="12">#REF!</definedName>
    <definedName name="KeyMarginsMean" localSheetId="16">#REF!</definedName>
    <definedName name="KeyMarginsMean">#REF!</definedName>
    <definedName name="KeyMarginsMedian" localSheetId="11">#REF!</definedName>
    <definedName name="KeyMarginsMedian" localSheetId="15">#REF!</definedName>
    <definedName name="KeyMarginsMedian" localSheetId="13">#REF!</definedName>
    <definedName name="KeyMarginsMedian" localSheetId="17">#REF!</definedName>
    <definedName name="KeyMarginsMedian" localSheetId="12">#REF!</definedName>
    <definedName name="KeyMarginsMedian" localSheetId="16">#REF!</definedName>
    <definedName name="KeyMarginsMedian">#REF!</definedName>
    <definedName name="KeyMarginsPeerCalcs" localSheetId="11">#REF!</definedName>
    <definedName name="KeyMarginsPeerCalcs" localSheetId="15">#REF!</definedName>
    <definedName name="KeyMarginsPeerCalcs" localSheetId="13">#REF!</definedName>
    <definedName name="KeyMarginsPeerCalcs" localSheetId="17">#REF!</definedName>
    <definedName name="KeyMarginsPeerCalcs" localSheetId="12">#REF!</definedName>
    <definedName name="KeyMarginsPeerCalcs" localSheetId="16">#REF!</definedName>
    <definedName name="KeyMarginsPeerCalcs">#REF!</definedName>
    <definedName name="KeyRatios" localSheetId="11">#REF!</definedName>
    <definedName name="KeyRatios" localSheetId="15">#REF!</definedName>
    <definedName name="KeyRatios" localSheetId="13">#REF!</definedName>
    <definedName name="KeyRatios" localSheetId="17">#REF!</definedName>
    <definedName name="KeyRatios" localSheetId="12">#REF!</definedName>
    <definedName name="KeyRatios" localSheetId="16">#REF!</definedName>
    <definedName name="KeyRatios">#REF!</definedName>
    <definedName name="KeyRatiosChart" localSheetId="11">#REF!</definedName>
    <definedName name="KeyRatiosChart" localSheetId="15">#REF!</definedName>
    <definedName name="KeyRatiosChart" localSheetId="13">#REF!</definedName>
    <definedName name="KeyRatiosChart" localSheetId="17">#REF!</definedName>
    <definedName name="KeyRatiosChart" localSheetId="12">#REF!</definedName>
    <definedName name="KeyRatiosChart" localSheetId="16">#REF!</definedName>
    <definedName name="KeyRatiosChart">#REF!</definedName>
    <definedName name="KeyRatiosChartCurrentExpressions" localSheetId="11">#REF!</definedName>
    <definedName name="KeyRatiosChartCurrentExpressions" localSheetId="15">#REF!</definedName>
    <definedName name="KeyRatiosChartCurrentExpressions" localSheetId="13">#REF!</definedName>
    <definedName name="KeyRatiosChartCurrentExpressions" localSheetId="17">#REF!</definedName>
    <definedName name="KeyRatiosChartCurrentExpressions" localSheetId="12">#REF!</definedName>
    <definedName name="KeyRatiosChartCurrentExpressions" localSheetId="16">#REF!</definedName>
    <definedName name="KeyRatiosChartCurrentExpressions">#REF!</definedName>
    <definedName name="KeyRatiosChartIndustry" localSheetId="11">#REF!</definedName>
    <definedName name="KeyRatiosChartIndustry" localSheetId="15">#REF!</definedName>
    <definedName name="KeyRatiosChartIndustry" localSheetId="13">#REF!</definedName>
    <definedName name="KeyRatiosChartIndustry" localSheetId="17">#REF!</definedName>
    <definedName name="KeyRatiosChartIndustry" localSheetId="12">#REF!</definedName>
    <definedName name="KeyRatiosChartIndustry" localSheetId="16">#REF!</definedName>
    <definedName name="KeyRatiosChartIndustry">#REF!</definedName>
    <definedName name="KeyRatiosChartIndustryMean" localSheetId="11">#REF!</definedName>
    <definedName name="KeyRatiosChartIndustryMean" localSheetId="15">#REF!</definedName>
    <definedName name="KeyRatiosChartIndustryMean" localSheetId="13">#REF!</definedName>
    <definedName name="KeyRatiosChartIndustryMean" localSheetId="17">#REF!</definedName>
    <definedName name="KeyRatiosChartIndustryMean" localSheetId="12">#REF!</definedName>
    <definedName name="KeyRatiosChartIndustryMean" localSheetId="16">#REF!</definedName>
    <definedName name="KeyRatiosChartIndustryMean">#REF!</definedName>
    <definedName name="KeyRatiosChartIndustryMedian" localSheetId="11">#REF!</definedName>
    <definedName name="KeyRatiosChartIndustryMedian" localSheetId="15">#REF!</definedName>
    <definedName name="KeyRatiosChartIndustryMedian" localSheetId="13">#REF!</definedName>
    <definedName name="KeyRatiosChartIndustryMedian" localSheetId="17">#REF!</definedName>
    <definedName name="KeyRatiosChartIndustryMedian" localSheetId="12">#REF!</definedName>
    <definedName name="KeyRatiosChartIndustryMedian" localSheetId="16">#REF!</definedName>
    <definedName name="KeyRatiosChartIndustryMedian">#REF!</definedName>
    <definedName name="KeyRatiosChartLocation" localSheetId="11">#REF!</definedName>
    <definedName name="KeyRatiosChartLocation" localSheetId="15">#REF!</definedName>
    <definedName name="KeyRatiosChartLocation" localSheetId="13">#REF!</definedName>
    <definedName name="KeyRatiosChartLocation" localSheetId="17">#REF!</definedName>
    <definedName name="KeyRatiosChartLocation" localSheetId="12">#REF!</definedName>
    <definedName name="KeyRatiosChartLocation" localSheetId="16">#REF!</definedName>
    <definedName name="KeyRatiosChartLocation">#REF!</definedName>
    <definedName name="KeyRatiosChartLocationMean" localSheetId="11">#REF!</definedName>
    <definedName name="KeyRatiosChartLocationMean" localSheetId="15">#REF!</definedName>
    <definedName name="KeyRatiosChartLocationMean" localSheetId="13">#REF!</definedName>
    <definedName name="KeyRatiosChartLocationMean" localSheetId="17">#REF!</definedName>
    <definedName name="KeyRatiosChartLocationMean" localSheetId="12">#REF!</definedName>
    <definedName name="KeyRatiosChartLocationMean" localSheetId="16">#REF!</definedName>
    <definedName name="KeyRatiosChartLocationMean">#REF!</definedName>
    <definedName name="KeyRatiosChartLocationMedian" localSheetId="11">#REF!</definedName>
    <definedName name="KeyRatiosChartLocationMedian" localSheetId="15">#REF!</definedName>
    <definedName name="KeyRatiosChartLocationMedian" localSheetId="13">#REF!</definedName>
    <definedName name="KeyRatiosChartLocationMedian" localSheetId="17">#REF!</definedName>
    <definedName name="KeyRatiosChartLocationMedian" localSheetId="12">#REF!</definedName>
    <definedName name="KeyRatiosChartLocationMedian" localSheetId="16">#REF!</definedName>
    <definedName name="KeyRatiosChartLocationMedian">#REF!</definedName>
    <definedName name="KeyRatiosChartMean" localSheetId="11">#REF!</definedName>
    <definedName name="KeyRatiosChartMean" localSheetId="15">#REF!</definedName>
    <definedName name="KeyRatiosChartMean" localSheetId="13">#REF!</definedName>
    <definedName name="KeyRatiosChartMean" localSheetId="17">#REF!</definedName>
    <definedName name="KeyRatiosChartMean" localSheetId="12">#REF!</definedName>
    <definedName name="KeyRatiosChartMean" localSheetId="16">#REF!</definedName>
    <definedName name="KeyRatiosChartMean">#REF!</definedName>
    <definedName name="KeyRatiosChartMedian" localSheetId="11">#REF!</definedName>
    <definedName name="KeyRatiosChartMedian" localSheetId="15">#REF!</definedName>
    <definedName name="KeyRatiosChartMedian" localSheetId="13">#REF!</definedName>
    <definedName name="KeyRatiosChartMedian" localSheetId="17">#REF!</definedName>
    <definedName name="KeyRatiosChartMedian" localSheetId="12">#REF!</definedName>
    <definedName name="KeyRatiosChartMedian" localSheetId="16">#REF!</definedName>
    <definedName name="KeyRatiosChartMedian">#REF!</definedName>
    <definedName name="KeyRatiosChartPeerCalcs" localSheetId="11">#REF!</definedName>
    <definedName name="KeyRatiosChartPeerCalcs" localSheetId="15">#REF!</definedName>
    <definedName name="KeyRatiosChartPeerCalcs" localSheetId="13">#REF!</definedName>
    <definedName name="KeyRatiosChartPeerCalcs" localSheetId="17">#REF!</definedName>
    <definedName name="KeyRatiosChartPeerCalcs" localSheetId="12">#REF!</definedName>
    <definedName name="KeyRatiosChartPeerCalcs" localSheetId="16">#REF!</definedName>
    <definedName name="KeyRatiosChartPeerCalcs">#REF!</definedName>
    <definedName name="KeyRatiosComps" localSheetId="11">#REF!</definedName>
    <definedName name="KeyRatiosComps" localSheetId="15">#REF!</definedName>
    <definedName name="KeyRatiosComps" localSheetId="13">#REF!</definedName>
    <definedName name="KeyRatiosComps" localSheetId="17">#REF!</definedName>
    <definedName name="KeyRatiosComps" localSheetId="12">#REF!</definedName>
    <definedName name="KeyRatiosComps" localSheetId="16">#REF!</definedName>
    <definedName name="KeyRatiosComps">#REF!</definedName>
    <definedName name="KeyRatiosCurrentExpressions" localSheetId="11">#REF!</definedName>
    <definedName name="KeyRatiosCurrentExpressions" localSheetId="15">#REF!</definedName>
    <definedName name="KeyRatiosCurrentExpressions" localSheetId="13">#REF!</definedName>
    <definedName name="KeyRatiosCurrentExpressions" localSheetId="17">#REF!</definedName>
    <definedName name="KeyRatiosCurrentExpressions" localSheetId="12">#REF!</definedName>
    <definedName name="KeyRatiosCurrentExpressions" localSheetId="16">#REF!</definedName>
    <definedName name="KeyRatiosCurrentExpressions">#REF!</definedName>
    <definedName name="KeyRatiosIndustry" localSheetId="11">#REF!</definedName>
    <definedName name="KeyRatiosIndustry" localSheetId="15">#REF!</definedName>
    <definedName name="KeyRatiosIndustry" localSheetId="13">#REF!</definedName>
    <definedName name="KeyRatiosIndustry" localSheetId="17">#REF!</definedName>
    <definedName name="KeyRatiosIndustry" localSheetId="12">#REF!</definedName>
    <definedName name="KeyRatiosIndustry" localSheetId="16">#REF!</definedName>
    <definedName name="KeyRatiosIndustry">#REF!</definedName>
    <definedName name="KeyRatiosIndustryMean" localSheetId="11">#REF!</definedName>
    <definedName name="KeyRatiosIndustryMean" localSheetId="15">#REF!</definedName>
    <definedName name="KeyRatiosIndustryMean" localSheetId="13">#REF!</definedName>
    <definedName name="KeyRatiosIndustryMean" localSheetId="17">#REF!</definedName>
    <definedName name="KeyRatiosIndustryMean" localSheetId="12">#REF!</definedName>
    <definedName name="KeyRatiosIndustryMean" localSheetId="16">#REF!</definedName>
    <definedName name="KeyRatiosIndustryMean">#REF!</definedName>
    <definedName name="KeyRatiosIndustryMedian" localSheetId="11">#REF!</definedName>
    <definedName name="KeyRatiosIndustryMedian" localSheetId="15">#REF!</definedName>
    <definedName name="KeyRatiosIndustryMedian" localSheetId="13">#REF!</definedName>
    <definedName name="KeyRatiosIndustryMedian" localSheetId="17">#REF!</definedName>
    <definedName name="KeyRatiosIndustryMedian" localSheetId="12">#REF!</definedName>
    <definedName name="KeyRatiosIndustryMedian" localSheetId="16">#REF!</definedName>
    <definedName name="KeyRatiosIndustryMedian">#REF!</definedName>
    <definedName name="KeyRatiosLocation" localSheetId="11">#REF!</definedName>
    <definedName name="KeyRatiosLocation" localSheetId="15">#REF!</definedName>
    <definedName name="KeyRatiosLocation" localSheetId="13">#REF!</definedName>
    <definedName name="KeyRatiosLocation" localSheetId="17">#REF!</definedName>
    <definedName name="KeyRatiosLocation" localSheetId="12">#REF!</definedName>
    <definedName name="KeyRatiosLocation" localSheetId="16">#REF!</definedName>
    <definedName name="KeyRatiosLocation">#REF!</definedName>
    <definedName name="KeyRatiosLocationMean" localSheetId="11">#REF!</definedName>
    <definedName name="KeyRatiosLocationMean" localSheetId="15">#REF!</definedName>
    <definedName name="KeyRatiosLocationMean" localSheetId="13">#REF!</definedName>
    <definedName name="KeyRatiosLocationMean" localSheetId="17">#REF!</definedName>
    <definedName name="KeyRatiosLocationMean" localSheetId="12">#REF!</definedName>
    <definedName name="KeyRatiosLocationMean" localSheetId="16">#REF!</definedName>
    <definedName name="KeyRatiosLocationMean">#REF!</definedName>
    <definedName name="KeyRatiosLocationMedian" localSheetId="11">#REF!</definedName>
    <definedName name="KeyRatiosLocationMedian" localSheetId="15">#REF!</definedName>
    <definedName name="KeyRatiosLocationMedian" localSheetId="13">#REF!</definedName>
    <definedName name="KeyRatiosLocationMedian" localSheetId="17">#REF!</definedName>
    <definedName name="KeyRatiosLocationMedian" localSheetId="12">#REF!</definedName>
    <definedName name="KeyRatiosLocationMedian" localSheetId="16">#REF!</definedName>
    <definedName name="KeyRatiosLocationMedian">#REF!</definedName>
    <definedName name="KeyRatiosMean" localSheetId="11">#REF!</definedName>
    <definedName name="KeyRatiosMean" localSheetId="15">#REF!</definedName>
    <definedName name="KeyRatiosMean" localSheetId="13">#REF!</definedName>
    <definedName name="KeyRatiosMean" localSheetId="17">#REF!</definedName>
    <definedName name="KeyRatiosMean" localSheetId="12">#REF!</definedName>
    <definedName name="KeyRatiosMean" localSheetId="16">#REF!</definedName>
    <definedName name="KeyRatiosMean">#REF!</definedName>
    <definedName name="KeyRatiosMedian" localSheetId="11">#REF!</definedName>
    <definedName name="KeyRatiosMedian" localSheetId="15">#REF!</definedName>
    <definedName name="KeyRatiosMedian" localSheetId="13">#REF!</definedName>
    <definedName name="KeyRatiosMedian" localSheetId="17">#REF!</definedName>
    <definedName name="KeyRatiosMedian" localSheetId="12">#REF!</definedName>
    <definedName name="KeyRatiosMedian" localSheetId="16">#REF!</definedName>
    <definedName name="KeyRatiosMedian">#REF!</definedName>
    <definedName name="KeyRatiosPeerCalcs" localSheetId="11">#REF!</definedName>
    <definedName name="KeyRatiosPeerCalcs" localSheetId="15">#REF!</definedName>
    <definedName name="KeyRatiosPeerCalcs" localSheetId="13">#REF!</definedName>
    <definedName name="KeyRatiosPeerCalcs" localSheetId="17">#REF!</definedName>
    <definedName name="KeyRatiosPeerCalcs" localSheetId="12">#REF!</definedName>
    <definedName name="KeyRatiosPeerCalcs" localSheetId="16">#REF!</definedName>
    <definedName name="KeyRatiosPeerCalcs">#REF!</definedName>
    <definedName name="Location10" localSheetId="11">#REF!</definedName>
    <definedName name="Location10" localSheetId="15">#REF!</definedName>
    <definedName name="Location10" localSheetId="13">#REF!</definedName>
    <definedName name="Location10" localSheetId="17">#REF!</definedName>
    <definedName name="Location10" localSheetId="12">#REF!</definedName>
    <definedName name="Location10" localSheetId="16">#REF!</definedName>
    <definedName name="Location10">#REF!</definedName>
    <definedName name="Location11" localSheetId="11">#REF!</definedName>
    <definedName name="Location11" localSheetId="15">#REF!</definedName>
    <definedName name="Location11" localSheetId="13">#REF!</definedName>
    <definedName name="Location11" localSheetId="17">#REF!</definedName>
    <definedName name="Location11" localSheetId="12">#REF!</definedName>
    <definedName name="Location11" localSheetId="16">#REF!</definedName>
    <definedName name="Location11">#REF!</definedName>
    <definedName name="Location12" localSheetId="11">#REF!</definedName>
    <definedName name="Location12" localSheetId="15">#REF!</definedName>
    <definedName name="Location12" localSheetId="13">#REF!</definedName>
    <definedName name="Location12" localSheetId="17">#REF!</definedName>
    <definedName name="Location12" localSheetId="12">#REF!</definedName>
    <definedName name="Location12" localSheetId="16">#REF!</definedName>
    <definedName name="Location12">#REF!</definedName>
    <definedName name="Location13" localSheetId="11">#REF!</definedName>
    <definedName name="Location13" localSheetId="15">#REF!</definedName>
    <definedName name="Location13" localSheetId="13">#REF!</definedName>
    <definedName name="Location13" localSheetId="17">#REF!</definedName>
    <definedName name="Location13" localSheetId="12">#REF!</definedName>
    <definedName name="Location13" localSheetId="16">#REF!</definedName>
    <definedName name="Location13">#REF!</definedName>
    <definedName name="Location14" localSheetId="11">#REF!</definedName>
    <definedName name="Location14" localSheetId="15">#REF!</definedName>
    <definedName name="Location14" localSheetId="13">#REF!</definedName>
    <definedName name="Location14" localSheetId="17">#REF!</definedName>
    <definedName name="Location14" localSheetId="12">#REF!</definedName>
    <definedName name="Location14" localSheetId="16">#REF!</definedName>
    <definedName name="Location14">#REF!</definedName>
    <definedName name="Location15" localSheetId="11">#REF!</definedName>
    <definedName name="Location15" localSheetId="15">#REF!</definedName>
    <definedName name="Location15" localSheetId="13">#REF!</definedName>
    <definedName name="Location15" localSheetId="17">#REF!</definedName>
    <definedName name="Location15" localSheetId="12">#REF!</definedName>
    <definedName name="Location15" localSheetId="16">#REF!</definedName>
    <definedName name="Location15">#REF!</definedName>
    <definedName name="Location3" localSheetId="11">#REF!</definedName>
    <definedName name="Location3" localSheetId="15">#REF!</definedName>
    <definedName name="Location3" localSheetId="13">#REF!</definedName>
    <definedName name="Location3" localSheetId="17">#REF!</definedName>
    <definedName name="Location3" localSheetId="12">#REF!</definedName>
    <definedName name="Location3" localSheetId="16">#REF!</definedName>
    <definedName name="Location3">#REF!</definedName>
    <definedName name="Location4" localSheetId="11">#REF!</definedName>
    <definedName name="Location4" localSheetId="15">#REF!</definedName>
    <definedName name="Location4" localSheetId="13">#REF!</definedName>
    <definedName name="Location4" localSheetId="17">#REF!</definedName>
    <definedName name="Location4" localSheetId="12">#REF!</definedName>
    <definedName name="Location4" localSheetId="16">#REF!</definedName>
    <definedName name="Location4">#REF!</definedName>
    <definedName name="Location5" localSheetId="11">#REF!</definedName>
    <definedName name="Location5" localSheetId="15">#REF!</definedName>
    <definedName name="Location5" localSheetId="13">#REF!</definedName>
    <definedName name="Location5" localSheetId="17">#REF!</definedName>
    <definedName name="Location5" localSheetId="12">#REF!</definedName>
    <definedName name="Location5" localSheetId="16">#REF!</definedName>
    <definedName name="Location5">#REF!</definedName>
    <definedName name="Location6" localSheetId="11">#REF!</definedName>
    <definedName name="Location6" localSheetId="15">#REF!</definedName>
    <definedName name="Location6" localSheetId="13">#REF!</definedName>
    <definedName name="Location6" localSheetId="17">#REF!</definedName>
    <definedName name="Location6" localSheetId="12">#REF!</definedName>
    <definedName name="Location6" localSheetId="16">#REF!</definedName>
    <definedName name="Location6">#REF!</definedName>
    <definedName name="Location7" localSheetId="11">#REF!</definedName>
    <definedName name="Location7" localSheetId="15">#REF!</definedName>
    <definedName name="Location7" localSheetId="13">#REF!</definedName>
    <definedName name="Location7" localSheetId="17">#REF!</definedName>
    <definedName name="Location7" localSheetId="12">#REF!</definedName>
    <definedName name="Location7" localSheetId="16">#REF!</definedName>
    <definedName name="Location7">#REF!</definedName>
    <definedName name="Location8" localSheetId="11">#REF!</definedName>
    <definedName name="Location8" localSheetId="15">#REF!</definedName>
    <definedName name="Location8" localSheetId="13">#REF!</definedName>
    <definedName name="Location8" localSheetId="17">#REF!</definedName>
    <definedName name="Location8" localSheetId="12">#REF!</definedName>
    <definedName name="Location8" localSheetId="16">#REF!</definedName>
    <definedName name="Location8">#REF!</definedName>
    <definedName name="Location9" localSheetId="11">#REF!</definedName>
    <definedName name="Location9" localSheetId="15">#REF!</definedName>
    <definedName name="Location9" localSheetId="13">#REF!</definedName>
    <definedName name="Location9" localSheetId="17">#REF!</definedName>
    <definedName name="Location9" localSheetId="12">#REF!</definedName>
    <definedName name="Location9" localSheetId="16">#REF!</definedName>
    <definedName name="Location9">#REF!</definedName>
    <definedName name="LocationAgg10" localSheetId="11">#REF!</definedName>
    <definedName name="LocationAgg10" localSheetId="15">#REF!</definedName>
    <definedName name="LocationAgg10" localSheetId="13">#REF!</definedName>
    <definedName name="LocationAgg10" localSheetId="17">#REF!</definedName>
    <definedName name="LocationAgg10" localSheetId="12">#REF!</definedName>
    <definedName name="LocationAgg10" localSheetId="16">#REF!</definedName>
    <definedName name="LocationAgg10">#REF!</definedName>
    <definedName name="LocationAgg13" localSheetId="11">#REF!</definedName>
    <definedName name="LocationAgg13" localSheetId="15">#REF!</definedName>
    <definedName name="LocationAgg13" localSheetId="13">#REF!</definedName>
    <definedName name="LocationAgg13" localSheetId="17">#REF!</definedName>
    <definedName name="LocationAgg13" localSheetId="12">#REF!</definedName>
    <definedName name="LocationAgg13" localSheetId="16">#REF!</definedName>
    <definedName name="LocationAgg13">#REF!</definedName>
    <definedName name="LocationAgg14" localSheetId="11">#REF!</definedName>
    <definedName name="LocationAgg14" localSheetId="15">#REF!</definedName>
    <definedName name="LocationAgg14" localSheetId="13">#REF!</definedName>
    <definedName name="LocationAgg14" localSheetId="17">#REF!</definedName>
    <definedName name="LocationAgg14" localSheetId="12">#REF!</definedName>
    <definedName name="LocationAgg14" localSheetId="16">#REF!</definedName>
    <definedName name="LocationAgg14">#REF!</definedName>
    <definedName name="LocationAgg15" localSheetId="11">#REF!</definedName>
    <definedName name="LocationAgg15" localSheetId="15">#REF!</definedName>
    <definedName name="LocationAgg15" localSheetId="13">#REF!</definedName>
    <definedName name="LocationAgg15" localSheetId="17">#REF!</definedName>
    <definedName name="LocationAgg15" localSheetId="12">#REF!</definedName>
    <definedName name="LocationAgg15" localSheetId="16">#REF!</definedName>
    <definedName name="LocationAgg15">#REF!</definedName>
    <definedName name="LocationAgg3" localSheetId="11">#REF!</definedName>
    <definedName name="LocationAgg3" localSheetId="15">#REF!</definedName>
    <definedName name="LocationAgg3" localSheetId="13">#REF!</definedName>
    <definedName name="LocationAgg3" localSheetId="17">#REF!</definedName>
    <definedName name="LocationAgg3" localSheetId="12">#REF!</definedName>
    <definedName name="LocationAgg3" localSheetId="16">#REF!</definedName>
    <definedName name="LocationAgg3">#REF!</definedName>
    <definedName name="LocationAgg4" localSheetId="11">#REF!</definedName>
    <definedName name="LocationAgg4" localSheetId="15">#REF!</definedName>
    <definedName name="LocationAgg4" localSheetId="13">#REF!</definedName>
    <definedName name="LocationAgg4" localSheetId="17">#REF!</definedName>
    <definedName name="LocationAgg4" localSheetId="12">#REF!</definedName>
    <definedName name="LocationAgg4" localSheetId="16">#REF!</definedName>
    <definedName name="LocationAgg4">#REF!</definedName>
    <definedName name="LocationAgg7" localSheetId="11">#REF!</definedName>
    <definedName name="LocationAgg7" localSheetId="15">#REF!</definedName>
    <definedName name="LocationAgg7" localSheetId="13">#REF!</definedName>
    <definedName name="LocationAgg7" localSheetId="17">#REF!</definedName>
    <definedName name="LocationAgg7" localSheetId="12">#REF!</definedName>
    <definedName name="LocationAgg7" localSheetId="16">#REF!</definedName>
    <definedName name="LocationAgg7">#REF!</definedName>
    <definedName name="LocationAgg8" localSheetId="11">#REF!</definedName>
    <definedName name="LocationAgg8" localSheetId="15">#REF!</definedName>
    <definedName name="LocationAgg8" localSheetId="13">#REF!</definedName>
    <definedName name="LocationAgg8" localSheetId="17">#REF!</definedName>
    <definedName name="LocationAgg8" localSheetId="12">#REF!</definedName>
    <definedName name="LocationAgg8" localSheetId="16">#REF!</definedName>
    <definedName name="LocationAgg8">#REF!</definedName>
    <definedName name="LocationMean10" localSheetId="11">#REF!</definedName>
    <definedName name="LocationMean10" localSheetId="15">#REF!</definedName>
    <definedName name="LocationMean10" localSheetId="13">#REF!</definedName>
    <definedName name="LocationMean10" localSheetId="17">#REF!</definedName>
    <definedName name="LocationMean10" localSheetId="12">#REF!</definedName>
    <definedName name="LocationMean10" localSheetId="16">#REF!</definedName>
    <definedName name="LocationMean10">#REF!</definedName>
    <definedName name="LocationMean11" localSheetId="11">#REF!</definedName>
    <definedName name="LocationMean11" localSheetId="15">#REF!</definedName>
    <definedName name="LocationMean11" localSheetId="13">#REF!</definedName>
    <definedName name="LocationMean11" localSheetId="17">#REF!</definedName>
    <definedName name="LocationMean11" localSheetId="12">#REF!</definedName>
    <definedName name="LocationMean11" localSheetId="16">#REF!</definedName>
    <definedName name="LocationMean11">#REF!</definedName>
    <definedName name="LocationMean12" localSheetId="11">#REF!</definedName>
    <definedName name="LocationMean12" localSheetId="15">#REF!</definedName>
    <definedName name="LocationMean12" localSheetId="13">#REF!</definedName>
    <definedName name="LocationMean12" localSheetId="17">#REF!</definedName>
    <definedName name="LocationMean12" localSheetId="12">#REF!</definedName>
    <definedName name="LocationMean12" localSheetId="16">#REF!</definedName>
    <definedName name="LocationMean12">#REF!</definedName>
    <definedName name="LocationMean13" localSheetId="11">#REF!</definedName>
    <definedName name="LocationMean13" localSheetId="15">#REF!</definedName>
    <definedName name="LocationMean13" localSheetId="13">#REF!</definedName>
    <definedName name="LocationMean13" localSheetId="17">#REF!</definedName>
    <definedName name="LocationMean13" localSheetId="12">#REF!</definedName>
    <definedName name="LocationMean13" localSheetId="16">#REF!</definedName>
    <definedName name="LocationMean13">#REF!</definedName>
    <definedName name="LocationMean14" localSheetId="11">#REF!</definedName>
    <definedName name="LocationMean14" localSheetId="15">#REF!</definedName>
    <definedName name="LocationMean14" localSheetId="13">#REF!</definedName>
    <definedName name="LocationMean14" localSheetId="17">#REF!</definedName>
    <definedName name="LocationMean14" localSheetId="12">#REF!</definedName>
    <definedName name="LocationMean14" localSheetId="16">#REF!</definedName>
    <definedName name="LocationMean14">#REF!</definedName>
    <definedName name="LocationMean15" localSheetId="11">#REF!</definedName>
    <definedName name="LocationMean15" localSheetId="15">#REF!</definedName>
    <definedName name="LocationMean15" localSheetId="13">#REF!</definedName>
    <definedName name="LocationMean15" localSheetId="17">#REF!</definedName>
    <definedName name="LocationMean15" localSheetId="12">#REF!</definedName>
    <definedName name="LocationMean15" localSheetId="16">#REF!</definedName>
    <definedName name="LocationMean15">#REF!</definedName>
    <definedName name="locationmean16" localSheetId="11">#REF!</definedName>
    <definedName name="locationmean16" localSheetId="15">#REF!</definedName>
    <definedName name="locationmean16" localSheetId="13">#REF!</definedName>
    <definedName name="locationmean16" localSheetId="17">#REF!</definedName>
    <definedName name="locationmean16" localSheetId="12">#REF!</definedName>
    <definedName name="locationmean16" localSheetId="16">#REF!</definedName>
    <definedName name="locationmean16">#REF!</definedName>
    <definedName name="LocationMean3" localSheetId="11">#REF!</definedName>
    <definedName name="LocationMean3" localSheetId="15">#REF!</definedName>
    <definedName name="LocationMean3" localSheetId="13">#REF!</definedName>
    <definedName name="LocationMean3" localSheetId="17">#REF!</definedName>
    <definedName name="LocationMean3" localSheetId="12">#REF!</definedName>
    <definedName name="LocationMean3" localSheetId="16">#REF!</definedName>
    <definedName name="LocationMean3">#REF!</definedName>
    <definedName name="LocationMean4" localSheetId="11">#REF!</definedName>
    <definedName name="LocationMean4" localSheetId="15">#REF!</definedName>
    <definedName name="LocationMean4" localSheetId="13">#REF!</definedName>
    <definedName name="LocationMean4" localSheetId="17">#REF!</definedName>
    <definedName name="LocationMean4" localSheetId="12">#REF!</definedName>
    <definedName name="LocationMean4" localSheetId="16">#REF!</definedName>
    <definedName name="LocationMean4">#REF!</definedName>
    <definedName name="LocationMean5" localSheetId="11">#REF!</definedName>
    <definedName name="LocationMean5" localSheetId="15">#REF!</definedName>
    <definedName name="LocationMean5" localSheetId="13">#REF!</definedName>
    <definedName name="LocationMean5" localSheetId="17">#REF!</definedName>
    <definedName name="LocationMean5" localSheetId="12">#REF!</definedName>
    <definedName name="LocationMean5" localSheetId="16">#REF!</definedName>
    <definedName name="LocationMean5">#REF!</definedName>
    <definedName name="LocationMean6" localSheetId="11">#REF!</definedName>
    <definedName name="LocationMean6" localSheetId="15">#REF!</definedName>
    <definedName name="LocationMean6" localSheetId="13">#REF!</definedName>
    <definedName name="LocationMean6" localSheetId="17">#REF!</definedName>
    <definedName name="LocationMean6" localSheetId="12">#REF!</definedName>
    <definedName name="LocationMean6" localSheetId="16">#REF!</definedName>
    <definedName name="LocationMean6">#REF!</definedName>
    <definedName name="LocationMean7" localSheetId="11">#REF!</definedName>
    <definedName name="LocationMean7" localSheetId="15">#REF!</definedName>
    <definedName name="LocationMean7" localSheetId="13">#REF!</definedName>
    <definedName name="LocationMean7" localSheetId="17">#REF!</definedName>
    <definedName name="LocationMean7" localSheetId="12">#REF!</definedName>
    <definedName name="LocationMean7" localSheetId="16">#REF!</definedName>
    <definedName name="LocationMean7">#REF!</definedName>
    <definedName name="LocationMean8" localSheetId="11">#REF!</definedName>
    <definedName name="LocationMean8" localSheetId="15">#REF!</definedName>
    <definedName name="LocationMean8" localSheetId="13">#REF!</definedName>
    <definedName name="LocationMean8" localSheetId="17">#REF!</definedName>
    <definedName name="LocationMean8" localSheetId="12">#REF!</definedName>
    <definedName name="LocationMean8" localSheetId="16">#REF!</definedName>
    <definedName name="LocationMean8">#REF!</definedName>
    <definedName name="LocationMean9" localSheetId="11">#REF!</definedName>
    <definedName name="LocationMean9" localSheetId="15">#REF!</definedName>
    <definedName name="LocationMean9" localSheetId="13">#REF!</definedName>
    <definedName name="LocationMean9" localSheetId="17">#REF!</definedName>
    <definedName name="LocationMean9" localSheetId="12">#REF!</definedName>
    <definedName name="LocationMean9" localSheetId="16">#REF!</definedName>
    <definedName name="LocationMean9">#REF!</definedName>
    <definedName name="LocationMedian10" localSheetId="11">#REF!</definedName>
    <definedName name="LocationMedian10" localSheetId="15">#REF!</definedName>
    <definedName name="LocationMedian10" localSheetId="13">#REF!</definedName>
    <definedName name="LocationMedian10" localSheetId="17">#REF!</definedName>
    <definedName name="LocationMedian10" localSheetId="12">#REF!</definedName>
    <definedName name="LocationMedian10" localSheetId="16">#REF!</definedName>
    <definedName name="LocationMedian10">#REF!</definedName>
    <definedName name="LocationMedian11" localSheetId="11">#REF!</definedName>
    <definedName name="LocationMedian11" localSheetId="15">#REF!</definedName>
    <definedName name="LocationMedian11" localSheetId="13">#REF!</definedName>
    <definedName name="LocationMedian11" localSheetId="17">#REF!</definedName>
    <definedName name="LocationMedian11" localSheetId="12">#REF!</definedName>
    <definedName name="LocationMedian11" localSheetId="16">#REF!</definedName>
    <definedName name="LocationMedian11">#REF!</definedName>
    <definedName name="LocationMedian12" localSheetId="11">#REF!</definedName>
    <definedName name="LocationMedian12" localSheetId="15">#REF!</definedName>
    <definedName name="LocationMedian12" localSheetId="13">#REF!</definedName>
    <definedName name="LocationMedian12" localSheetId="17">#REF!</definedName>
    <definedName name="LocationMedian12" localSheetId="12">#REF!</definedName>
    <definedName name="LocationMedian12" localSheetId="16">#REF!</definedName>
    <definedName name="LocationMedian12">#REF!</definedName>
    <definedName name="LocationMedian13" localSheetId="11">#REF!</definedName>
    <definedName name="LocationMedian13" localSheetId="15">#REF!</definedName>
    <definedName name="LocationMedian13" localSheetId="13">#REF!</definedName>
    <definedName name="LocationMedian13" localSheetId="17">#REF!</definedName>
    <definedName name="LocationMedian13" localSheetId="12">#REF!</definedName>
    <definedName name="LocationMedian13" localSheetId="16">#REF!</definedName>
    <definedName name="LocationMedian13">#REF!</definedName>
    <definedName name="LocationMedian14" localSheetId="11">#REF!</definedName>
    <definedName name="LocationMedian14" localSheetId="15">#REF!</definedName>
    <definedName name="LocationMedian14" localSheetId="13">#REF!</definedName>
    <definedName name="LocationMedian14" localSheetId="17">#REF!</definedName>
    <definedName name="LocationMedian14" localSheetId="12">#REF!</definedName>
    <definedName name="LocationMedian14" localSheetId="16">#REF!</definedName>
    <definedName name="LocationMedian14">#REF!</definedName>
    <definedName name="LocationMedian15" localSheetId="11">#REF!</definedName>
    <definedName name="LocationMedian15" localSheetId="15">#REF!</definedName>
    <definedName name="LocationMedian15" localSheetId="13">#REF!</definedName>
    <definedName name="LocationMedian15" localSheetId="17">#REF!</definedName>
    <definedName name="LocationMedian15" localSheetId="12">#REF!</definedName>
    <definedName name="LocationMedian15" localSheetId="16">#REF!</definedName>
    <definedName name="LocationMedian15">#REF!</definedName>
    <definedName name="LocationMedian3" localSheetId="11">#REF!</definedName>
    <definedName name="LocationMedian3" localSheetId="15">#REF!</definedName>
    <definedName name="LocationMedian3" localSheetId="13">#REF!</definedName>
    <definedName name="LocationMedian3" localSheetId="17">#REF!</definedName>
    <definedName name="LocationMedian3" localSheetId="12">#REF!</definedName>
    <definedName name="LocationMedian3" localSheetId="16">#REF!</definedName>
    <definedName name="LocationMedian3">#REF!</definedName>
    <definedName name="LocationMedian4" localSheetId="11">#REF!</definedName>
    <definedName name="LocationMedian4" localSheetId="15">#REF!</definedName>
    <definedName name="LocationMedian4" localSheetId="13">#REF!</definedName>
    <definedName name="LocationMedian4" localSheetId="17">#REF!</definedName>
    <definedName name="LocationMedian4" localSheetId="12">#REF!</definedName>
    <definedName name="LocationMedian4" localSheetId="16">#REF!</definedName>
    <definedName name="LocationMedian4">#REF!</definedName>
    <definedName name="LocationMedian5" localSheetId="11">#REF!</definedName>
    <definedName name="LocationMedian5" localSheetId="15">#REF!</definedName>
    <definedName name="LocationMedian5" localSheetId="13">#REF!</definedName>
    <definedName name="LocationMedian5" localSheetId="17">#REF!</definedName>
    <definedName name="LocationMedian5" localSheetId="12">#REF!</definedName>
    <definedName name="LocationMedian5" localSheetId="16">#REF!</definedName>
    <definedName name="LocationMedian5">#REF!</definedName>
    <definedName name="LocationMedian6" localSheetId="11">#REF!</definedName>
    <definedName name="LocationMedian6" localSheetId="15">#REF!</definedName>
    <definedName name="LocationMedian6" localSheetId="13">#REF!</definedName>
    <definedName name="LocationMedian6" localSheetId="17">#REF!</definedName>
    <definedName name="LocationMedian6" localSheetId="12">#REF!</definedName>
    <definedName name="LocationMedian6" localSheetId="16">#REF!</definedName>
    <definedName name="LocationMedian6">#REF!</definedName>
    <definedName name="LocationMedian7" localSheetId="11">#REF!</definedName>
    <definedName name="LocationMedian7" localSheetId="15">#REF!</definedName>
    <definedName name="LocationMedian7" localSheetId="13">#REF!</definedName>
    <definedName name="LocationMedian7" localSheetId="17">#REF!</definedName>
    <definedName name="LocationMedian7" localSheetId="12">#REF!</definedName>
    <definedName name="LocationMedian7" localSheetId="16">#REF!</definedName>
    <definedName name="LocationMedian7">#REF!</definedName>
    <definedName name="LocationMedian8" localSheetId="11">#REF!</definedName>
    <definedName name="LocationMedian8" localSheetId="15">#REF!</definedName>
    <definedName name="LocationMedian8" localSheetId="13">#REF!</definedName>
    <definedName name="LocationMedian8" localSheetId="17">#REF!</definedName>
    <definedName name="LocationMedian8" localSheetId="12">#REF!</definedName>
    <definedName name="LocationMedian8" localSheetId="16">#REF!</definedName>
    <definedName name="LocationMedian8">#REF!</definedName>
    <definedName name="LocationMedian9" localSheetId="11">#REF!</definedName>
    <definedName name="LocationMedian9" localSheetId="15">#REF!</definedName>
    <definedName name="LocationMedian9" localSheetId="13">#REF!</definedName>
    <definedName name="LocationMedian9" localSheetId="17">#REF!</definedName>
    <definedName name="LocationMedian9" localSheetId="12">#REF!</definedName>
    <definedName name="LocationMedian9" localSheetId="16">#REF!</definedName>
    <definedName name="LocationMedian9">#REF!</definedName>
    <definedName name="LocationMK7" localSheetId="11">#REF!</definedName>
    <definedName name="LocationMK7" localSheetId="15">#REF!</definedName>
    <definedName name="LocationMK7" localSheetId="13">#REF!</definedName>
    <definedName name="LocationMK7" localSheetId="17">#REF!</definedName>
    <definedName name="LocationMK7" localSheetId="12">#REF!</definedName>
    <definedName name="LocationMK7" localSheetId="16">#REF!</definedName>
    <definedName name="LocationMK7">#REF!</definedName>
    <definedName name="LocationMS10" localSheetId="11">#REF!</definedName>
    <definedName name="LocationMS10" localSheetId="15">#REF!</definedName>
    <definedName name="LocationMS10" localSheetId="13">#REF!</definedName>
    <definedName name="LocationMS10" localSheetId="17">#REF!</definedName>
    <definedName name="LocationMS10" localSheetId="12">#REF!</definedName>
    <definedName name="LocationMS10" localSheetId="16">#REF!</definedName>
    <definedName name="LocationMS10">#REF!</definedName>
    <definedName name="LocationMS13" localSheetId="11">#REF!</definedName>
    <definedName name="LocationMS13" localSheetId="15">#REF!</definedName>
    <definedName name="LocationMS13" localSheetId="13">#REF!</definedName>
    <definedName name="LocationMS13" localSheetId="17">#REF!</definedName>
    <definedName name="LocationMS13" localSheetId="12">#REF!</definedName>
    <definedName name="LocationMS13" localSheetId="16">#REF!</definedName>
    <definedName name="LocationMS13">#REF!</definedName>
    <definedName name="LocationMS14" localSheetId="11">#REF!</definedName>
    <definedName name="LocationMS14" localSheetId="15">#REF!</definedName>
    <definedName name="LocationMS14" localSheetId="13">#REF!</definedName>
    <definedName name="LocationMS14" localSheetId="17">#REF!</definedName>
    <definedName name="LocationMS14" localSheetId="12">#REF!</definedName>
    <definedName name="LocationMS14" localSheetId="16">#REF!</definedName>
    <definedName name="LocationMS14">#REF!</definedName>
    <definedName name="LocationMS15" localSheetId="11">#REF!</definedName>
    <definedName name="LocationMS15" localSheetId="15">#REF!</definedName>
    <definedName name="LocationMS15" localSheetId="13">#REF!</definedName>
    <definedName name="LocationMS15" localSheetId="17">#REF!</definedName>
    <definedName name="LocationMS15" localSheetId="12">#REF!</definedName>
    <definedName name="LocationMS15" localSheetId="16">#REF!</definedName>
    <definedName name="LocationMS15">#REF!</definedName>
    <definedName name="LocationMS3" localSheetId="11">#REF!</definedName>
    <definedName name="LocationMS3" localSheetId="15">#REF!</definedName>
    <definedName name="LocationMS3" localSheetId="13">#REF!</definedName>
    <definedName name="LocationMS3" localSheetId="17">#REF!</definedName>
    <definedName name="LocationMS3" localSheetId="12">#REF!</definedName>
    <definedName name="LocationMS3" localSheetId="16">#REF!</definedName>
    <definedName name="LocationMS3">#REF!</definedName>
    <definedName name="LocationMS4" localSheetId="11">#REF!</definedName>
    <definedName name="LocationMS4" localSheetId="15">#REF!</definedName>
    <definedName name="LocationMS4" localSheetId="13">#REF!</definedName>
    <definedName name="LocationMS4" localSheetId="17">#REF!</definedName>
    <definedName name="LocationMS4" localSheetId="12">#REF!</definedName>
    <definedName name="LocationMS4" localSheetId="16">#REF!</definedName>
    <definedName name="LocationMS4">#REF!</definedName>
    <definedName name="LocationMS7" localSheetId="11">#REF!</definedName>
    <definedName name="LocationMS7" localSheetId="15">#REF!</definedName>
    <definedName name="LocationMS7" localSheetId="13">#REF!</definedName>
    <definedName name="LocationMS7" localSheetId="17">#REF!</definedName>
    <definedName name="LocationMS7" localSheetId="12">#REF!</definedName>
    <definedName name="LocationMS7" localSheetId="16">#REF!</definedName>
    <definedName name="LocationMS7">#REF!</definedName>
    <definedName name="LocationMS8" localSheetId="11">#REF!</definedName>
    <definedName name="LocationMS8" localSheetId="15">#REF!</definedName>
    <definedName name="LocationMS8" localSheetId="13">#REF!</definedName>
    <definedName name="LocationMS8" localSheetId="17">#REF!</definedName>
    <definedName name="LocationMS8" localSheetId="12">#REF!</definedName>
    <definedName name="LocationMS8" localSheetId="16">#REF!</definedName>
    <definedName name="LocationMS8">#REF!</definedName>
    <definedName name="locatoinmean4" localSheetId="11">#REF!</definedName>
    <definedName name="locatoinmean4" localSheetId="15">#REF!</definedName>
    <definedName name="locatoinmean4" localSheetId="13">#REF!</definedName>
    <definedName name="locatoinmean4" localSheetId="17">#REF!</definedName>
    <definedName name="locatoinmean4" localSheetId="12">#REF!</definedName>
    <definedName name="locatoinmean4" localSheetId="16">#REF!</definedName>
    <definedName name="locatoinmean4">#REF!</definedName>
    <definedName name="locatonagg4" localSheetId="11">#REF!</definedName>
    <definedName name="locatonagg4" localSheetId="15">#REF!</definedName>
    <definedName name="locatonagg4" localSheetId="13">#REF!</definedName>
    <definedName name="locatonagg4" localSheetId="17">#REF!</definedName>
    <definedName name="locatonagg4" localSheetId="12">#REF!</definedName>
    <definedName name="locatonagg4" localSheetId="16">#REF!</definedName>
    <definedName name="locatonagg4">#REF!</definedName>
    <definedName name="MarketDataChartIBESRows" localSheetId="11">#REF!</definedName>
    <definedName name="MarketDataChartIBESRows" localSheetId="15">#REF!</definedName>
    <definedName name="MarketDataChartIBESRows" localSheetId="13">#REF!</definedName>
    <definedName name="MarketDataChartIBESRows" localSheetId="17">#REF!</definedName>
    <definedName name="MarketDataChartIBESRows" localSheetId="12">#REF!</definedName>
    <definedName name="MarketDataChartIBESRows" localSheetId="16">#REF!</definedName>
    <definedName name="MarketDataChartIBESRows">#REF!</definedName>
    <definedName name="MarketDataIBESColumns" localSheetId="11">#REF!</definedName>
    <definedName name="MarketDataIBESColumns" localSheetId="15">#REF!</definedName>
    <definedName name="MarketDataIBESColumns" localSheetId="13">#REF!</definedName>
    <definedName name="MarketDataIBESColumns" localSheetId="17">#REF!</definedName>
    <definedName name="MarketDataIBESColumns" localSheetId="12">#REF!</definedName>
    <definedName name="MarketDataIBESColumns" localSheetId="16">#REF!</definedName>
    <definedName name="MarketDataIBESColumns">#REF!</definedName>
    <definedName name="Mean10" localSheetId="11">#REF!</definedName>
    <definedName name="Mean10" localSheetId="15">#REF!</definedName>
    <definedName name="Mean10" localSheetId="13">#REF!</definedName>
    <definedName name="Mean10" localSheetId="17">#REF!</definedName>
    <definedName name="Mean10" localSheetId="12">#REF!</definedName>
    <definedName name="Mean10" localSheetId="16">#REF!</definedName>
    <definedName name="Mean10">#REF!</definedName>
    <definedName name="Mean11" localSheetId="11">#REF!</definedName>
    <definedName name="Mean11" localSheetId="15">#REF!</definedName>
    <definedName name="Mean11" localSheetId="13">#REF!</definedName>
    <definedName name="Mean11" localSheetId="17">#REF!</definedName>
    <definedName name="Mean11" localSheetId="12">#REF!</definedName>
    <definedName name="Mean11" localSheetId="16">#REF!</definedName>
    <definedName name="Mean11">#REF!</definedName>
    <definedName name="Mean12" localSheetId="11">#REF!</definedName>
    <definedName name="Mean12" localSheetId="15">#REF!</definedName>
    <definedName name="Mean12" localSheetId="13">#REF!</definedName>
    <definedName name="Mean12" localSheetId="17">#REF!</definedName>
    <definedName name="Mean12" localSheetId="12">#REF!</definedName>
    <definedName name="Mean12" localSheetId="16">#REF!</definedName>
    <definedName name="Mean12">#REF!</definedName>
    <definedName name="Mean13" localSheetId="11">#REF!</definedName>
    <definedName name="Mean13" localSheetId="15">#REF!</definedName>
    <definedName name="Mean13" localSheetId="13">#REF!</definedName>
    <definedName name="Mean13" localSheetId="17">#REF!</definedName>
    <definedName name="Mean13" localSheetId="12">#REF!</definedName>
    <definedName name="Mean13" localSheetId="16">#REF!</definedName>
    <definedName name="Mean13">#REF!</definedName>
    <definedName name="Mean14" localSheetId="11">#REF!</definedName>
    <definedName name="Mean14" localSheetId="15">#REF!</definedName>
    <definedName name="Mean14" localSheetId="13">#REF!</definedName>
    <definedName name="Mean14" localSheetId="17">#REF!</definedName>
    <definedName name="Mean14" localSheetId="12">#REF!</definedName>
    <definedName name="Mean14" localSheetId="16">#REF!</definedName>
    <definedName name="Mean14">#REF!</definedName>
    <definedName name="Mean15" localSheetId="11">#REF!</definedName>
    <definedName name="Mean15" localSheetId="15">#REF!</definedName>
    <definedName name="Mean15" localSheetId="13">#REF!</definedName>
    <definedName name="Mean15" localSheetId="17">#REF!</definedName>
    <definedName name="Mean15" localSheetId="12">#REF!</definedName>
    <definedName name="Mean15" localSheetId="16">#REF!</definedName>
    <definedName name="Mean15">#REF!</definedName>
    <definedName name="Mean5" localSheetId="11">#REF!</definedName>
    <definedName name="Mean5" localSheetId="15">#REF!</definedName>
    <definedName name="Mean5" localSheetId="13">#REF!</definedName>
    <definedName name="Mean5" localSheetId="17">#REF!</definedName>
    <definedName name="Mean5" localSheetId="12">#REF!</definedName>
    <definedName name="Mean5" localSheetId="16">#REF!</definedName>
    <definedName name="Mean5">#REF!</definedName>
    <definedName name="Mean6" localSheetId="11">#REF!</definedName>
    <definedName name="Mean6" localSheetId="15">#REF!</definedName>
    <definedName name="Mean6" localSheetId="13">#REF!</definedName>
    <definedName name="Mean6" localSheetId="17">#REF!</definedName>
    <definedName name="Mean6" localSheetId="12">#REF!</definedName>
    <definedName name="Mean6" localSheetId="16">#REF!</definedName>
    <definedName name="Mean6">#REF!</definedName>
    <definedName name="Mean7" localSheetId="11">#REF!</definedName>
    <definedName name="Mean7" localSheetId="15">#REF!</definedName>
    <definedName name="Mean7" localSheetId="13">#REF!</definedName>
    <definedName name="Mean7" localSheetId="17">#REF!</definedName>
    <definedName name="Mean7" localSheetId="12">#REF!</definedName>
    <definedName name="Mean7" localSheetId="16">#REF!</definedName>
    <definedName name="Mean7">#REF!</definedName>
    <definedName name="Mean8" localSheetId="11">#REF!</definedName>
    <definedName name="Mean8" localSheetId="15">#REF!</definedName>
    <definedName name="Mean8" localSheetId="13">#REF!</definedName>
    <definedName name="Mean8" localSheetId="17">#REF!</definedName>
    <definedName name="Mean8" localSheetId="12">#REF!</definedName>
    <definedName name="Mean8" localSheetId="16">#REF!</definedName>
    <definedName name="Mean8">#REF!</definedName>
    <definedName name="mean9" localSheetId="11">#REF!</definedName>
    <definedName name="mean9" localSheetId="15">#REF!</definedName>
    <definedName name="mean9" localSheetId="13">#REF!</definedName>
    <definedName name="mean9" localSheetId="17">#REF!</definedName>
    <definedName name="mean9" localSheetId="12">#REF!</definedName>
    <definedName name="mean9" localSheetId="16">#REF!</definedName>
    <definedName name="mean9">#REF!</definedName>
    <definedName name="Median10" localSheetId="11">#REF!</definedName>
    <definedName name="Median10" localSheetId="15">#REF!</definedName>
    <definedName name="Median10" localSheetId="13">#REF!</definedName>
    <definedName name="Median10" localSheetId="17">#REF!</definedName>
    <definedName name="Median10" localSheetId="12">#REF!</definedName>
    <definedName name="Median10" localSheetId="16">#REF!</definedName>
    <definedName name="Median10">#REF!</definedName>
    <definedName name="Median11" localSheetId="11">#REF!</definedName>
    <definedName name="Median11" localSheetId="15">#REF!</definedName>
    <definedName name="Median11" localSheetId="13">#REF!</definedName>
    <definedName name="Median11" localSheetId="17">#REF!</definedName>
    <definedName name="Median11" localSheetId="12">#REF!</definedName>
    <definedName name="Median11" localSheetId="16">#REF!</definedName>
    <definedName name="Median11">#REF!</definedName>
    <definedName name="Median12" localSheetId="11">#REF!</definedName>
    <definedName name="Median12" localSheetId="15">#REF!</definedName>
    <definedName name="Median12" localSheetId="13">#REF!</definedName>
    <definedName name="Median12" localSheetId="17">#REF!</definedName>
    <definedName name="Median12" localSheetId="12">#REF!</definedName>
    <definedName name="Median12" localSheetId="16">#REF!</definedName>
    <definedName name="Median12">#REF!</definedName>
    <definedName name="Median13" localSheetId="11">#REF!</definedName>
    <definedName name="Median13" localSheetId="15">#REF!</definedName>
    <definedName name="Median13" localSheetId="13">#REF!</definedName>
    <definedName name="Median13" localSheetId="17">#REF!</definedName>
    <definedName name="Median13" localSheetId="12">#REF!</definedName>
    <definedName name="Median13" localSheetId="16">#REF!</definedName>
    <definedName name="Median13">#REF!</definedName>
    <definedName name="Median14" localSheetId="11">#REF!</definedName>
    <definedName name="Median14" localSheetId="15">#REF!</definedName>
    <definedName name="Median14" localSheetId="13">#REF!</definedName>
    <definedName name="Median14" localSheetId="17">#REF!</definedName>
    <definedName name="Median14" localSheetId="12">#REF!</definedName>
    <definedName name="Median14" localSheetId="16">#REF!</definedName>
    <definedName name="Median14">#REF!</definedName>
    <definedName name="Median15" localSheetId="11">#REF!</definedName>
    <definedName name="Median15" localSheetId="15">#REF!</definedName>
    <definedName name="Median15" localSheetId="13">#REF!</definedName>
    <definedName name="Median15" localSheetId="17">#REF!</definedName>
    <definedName name="Median15" localSheetId="12">#REF!</definedName>
    <definedName name="Median15" localSheetId="16">#REF!</definedName>
    <definedName name="Median15">#REF!</definedName>
    <definedName name="Median5" localSheetId="11">#REF!</definedName>
    <definedName name="Median5" localSheetId="15">#REF!</definedName>
    <definedName name="Median5" localSheetId="13">#REF!</definedName>
    <definedName name="Median5" localSheetId="17">#REF!</definedName>
    <definedName name="Median5" localSheetId="12">#REF!</definedName>
    <definedName name="Median5" localSheetId="16">#REF!</definedName>
    <definedName name="Median5">#REF!</definedName>
    <definedName name="Median6" localSheetId="11">#REF!</definedName>
    <definedName name="Median6" localSheetId="15">#REF!</definedName>
    <definedName name="Median6" localSheetId="13">#REF!</definedName>
    <definedName name="Median6" localSheetId="17">#REF!</definedName>
    <definedName name="Median6" localSheetId="12">#REF!</definedName>
    <definedName name="Median6" localSheetId="16">#REF!</definedName>
    <definedName name="Median6">#REF!</definedName>
    <definedName name="Median7" localSheetId="11">#REF!</definedName>
    <definedName name="Median7" localSheetId="15">#REF!</definedName>
    <definedName name="Median7" localSheetId="13">#REF!</definedName>
    <definedName name="Median7" localSheetId="17">#REF!</definedName>
    <definedName name="Median7" localSheetId="12">#REF!</definedName>
    <definedName name="Median7" localSheetId="16">#REF!</definedName>
    <definedName name="Median7">#REF!</definedName>
    <definedName name="Median8" localSheetId="11">#REF!</definedName>
    <definedName name="Median8" localSheetId="15">#REF!</definedName>
    <definedName name="Median8" localSheetId="13">#REF!</definedName>
    <definedName name="Median8" localSheetId="17">#REF!</definedName>
    <definedName name="Median8" localSheetId="12">#REF!</definedName>
    <definedName name="Median8" localSheetId="16">#REF!</definedName>
    <definedName name="Median8">#REF!</definedName>
    <definedName name="Median9" localSheetId="11">#REF!</definedName>
    <definedName name="Median9" localSheetId="15">#REF!</definedName>
    <definedName name="Median9" localSheetId="13">#REF!</definedName>
    <definedName name="Median9" localSheetId="17">#REF!</definedName>
    <definedName name="Median9" localSheetId="12">#REF!</definedName>
    <definedName name="Median9" localSheetId="16">#REF!</definedName>
    <definedName name="Median9">#REF!</definedName>
    <definedName name="PCChartPrintArea" localSheetId="11">#REF!</definedName>
    <definedName name="PCChartPrintArea" localSheetId="15">#REF!</definedName>
    <definedName name="PCChartPrintArea" localSheetId="13">#REF!</definedName>
    <definedName name="PCChartPrintArea" localSheetId="17">#REF!</definedName>
    <definedName name="PCChartPrintArea" localSheetId="12">#REF!</definedName>
    <definedName name="PCChartPrintArea" localSheetId="16">#REF!</definedName>
    <definedName name="PCChartPrintArea">#REF!</definedName>
    <definedName name="PCCompsForChartPer1" localSheetId="11">#REF!</definedName>
    <definedName name="PCCompsForChartPer1" localSheetId="15">#REF!</definedName>
    <definedName name="PCCompsForChartPer1" localSheetId="13">#REF!</definedName>
    <definedName name="PCCompsForChartPer1" localSheetId="17">#REF!</definedName>
    <definedName name="PCCompsForChartPer1" localSheetId="12">#REF!</definedName>
    <definedName name="PCCompsForChartPer1" localSheetId="16">#REF!</definedName>
    <definedName name="PCCompsForChartPer1">#REF!</definedName>
    <definedName name="PCCompsForChartPer10" localSheetId="11">#REF!</definedName>
    <definedName name="PCCompsForChartPer10" localSheetId="15">#REF!</definedName>
    <definedName name="PCCompsForChartPer10" localSheetId="13">#REF!</definedName>
    <definedName name="PCCompsForChartPer10" localSheetId="17">#REF!</definedName>
    <definedName name="PCCompsForChartPer10" localSheetId="12">#REF!</definedName>
    <definedName name="PCCompsForChartPer10" localSheetId="16">#REF!</definedName>
    <definedName name="PCCompsForChartPer10">#REF!</definedName>
    <definedName name="PCCompsForChartPer11" localSheetId="11">#REF!</definedName>
    <definedName name="PCCompsForChartPer11" localSheetId="15">#REF!</definedName>
    <definedName name="PCCompsForChartPer11" localSheetId="13">#REF!</definedName>
    <definedName name="PCCompsForChartPer11" localSheetId="17">#REF!</definedName>
    <definedName name="PCCompsForChartPer11" localSheetId="12">#REF!</definedName>
    <definedName name="PCCompsForChartPer11" localSheetId="16">#REF!</definedName>
    <definedName name="PCCompsForChartPer11">#REF!</definedName>
    <definedName name="PCCompsForChartPer12" localSheetId="11">#REF!</definedName>
    <definedName name="PCCompsForChartPer12" localSheetId="15">#REF!</definedName>
    <definedName name="PCCompsForChartPer12" localSheetId="13">#REF!</definedName>
    <definedName name="PCCompsForChartPer12" localSheetId="17">#REF!</definedName>
    <definedName name="PCCompsForChartPer12" localSheetId="12">#REF!</definedName>
    <definedName name="PCCompsForChartPer12" localSheetId="16">#REF!</definedName>
    <definedName name="PCCompsForChartPer12">#REF!</definedName>
    <definedName name="PCCompsForChartPer13" localSheetId="11">#REF!</definedName>
    <definedName name="PCCompsForChartPer13" localSheetId="15">#REF!</definedName>
    <definedName name="PCCompsForChartPer13" localSheetId="13">#REF!</definedName>
    <definedName name="PCCompsForChartPer13" localSheetId="17">#REF!</definedName>
    <definedName name="PCCompsForChartPer13" localSheetId="12">#REF!</definedName>
    <definedName name="PCCompsForChartPer13" localSheetId="16">#REF!</definedName>
    <definedName name="PCCompsForChartPer13">#REF!</definedName>
    <definedName name="PCCompsForChartPer14" localSheetId="11">#REF!</definedName>
    <definedName name="PCCompsForChartPer14" localSheetId="15">#REF!</definedName>
    <definedName name="PCCompsForChartPer14" localSheetId="13">#REF!</definedName>
    <definedName name="PCCompsForChartPer14" localSheetId="17">#REF!</definedName>
    <definedName name="PCCompsForChartPer14" localSheetId="12">#REF!</definedName>
    <definedName name="PCCompsForChartPer14" localSheetId="16">#REF!</definedName>
    <definedName name="PCCompsForChartPer14">#REF!</definedName>
    <definedName name="PCCompsForChartPer15" localSheetId="11">#REF!</definedName>
    <definedName name="PCCompsForChartPer15" localSheetId="15">#REF!</definedName>
    <definedName name="PCCompsForChartPer15" localSheetId="13">#REF!</definedName>
    <definedName name="PCCompsForChartPer15" localSheetId="17">#REF!</definedName>
    <definedName name="PCCompsForChartPer15" localSheetId="12">#REF!</definedName>
    <definedName name="PCCompsForChartPer15" localSheetId="16">#REF!</definedName>
    <definedName name="PCCompsForChartPer15">#REF!</definedName>
    <definedName name="PCCompsForChartPer16" localSheetId="11">#REF!</definedName>
    <definedName name="PCCompsForChartPer16" localSheetId="15">#REF!</definedName>
    <definedName name="PCCompsForChartPer16" localSheetId="13">#REF!</definedName>
    <definedName name="PCCompsForChartPer16" localSheetId="17">#REF!</definedName>
    <definedName name="PCCompsForChartPer16" localSheetId="12">#REF!</definedName>
    <definedName name="PCCompsForChartPer16" localSheetId="16">#REF!</definedName>
    <definedName name="PCCompsForChartPer16">#REF!</definedName>
    <definedName name="PCCompsForChartPer17" localSheetId="11">#REF!</definedName>
    <definedName name="PCCompsForChartPer17" localSheetId="15">#REF!</definedName>
    <definedName name="PCCompsForChartPer17" localSheetId="13">#REF!</definedName>
    <definedName name="PCCompsForChartPer17" localSheetId="17">#REF!</definedName>
    <definedName name="PCCompsForChartPer17" localSheetId="12">#REF!</definedName>
    <definedName name="PCCompsForChartPer17" localSheetId="16">#REF!</definedName>
    <definedName name="PCCompsForChartPer17">#REF!</definedName>
    <definedName name="PCCompsForChartPer18" localSheetId="11">#REF!</definedName>
    <definedName name="PCCompsForChartPer18" localSheetId="15">#REF!</definedName>
    <definedName name="PCCompsForChartPer18" localSheetId="13">#REF!</definedName>
    <definedName name="PCCompsForChartPer18" localSheetId="17">#REF!</definedName>
    <definedName name="PCCompsForChartPer18" localSheetId="12">#REF!</definedName>
    <definedName name="PCCompsForChartPer18" localSheetId="16">#REF!</definedName>
    <definedName name="PCCompsForChartPer18">#REF!</definedName>
    <definedName name="PCCompsForChartPer19" localSheetId="11">#REF!</definedName>
    <definedName name="PCCompsForChartPer19" localSheetId="15">#REF!</definedName>
    <definedName name="PCCompsForChartPer19" localSheetId="13">#REF!</definedName>
    <definedName name="PCCompsForChartPer19" localSheetId="17">#REF!</definedName>
    <definedName name="PCCompsForChartPer19" localSheetId="12">#REF!</definedName>
    <definedName name="PCCompsForChartPer19" localSheetId="16">#REF!</definedName>
    <definedName name="PCCompsForChartPer19">#REF!</definedName>
    <definedName name="PCCompsForChartPer2" localSheetId="11">#REF!</definedName>
    <definedName name="PCCompsForChartPer2" localSheetId="15">#REF!</definedName>
    <definedName name="PCCompsForChartPer2" localSheetId="13">#REF!</definedName>
    <definedName name="PCCompsForChartPer2" localSheetId="17">#REF!</definedName>
    <definedName name="PCCompsForChartPer2" localSheetId="12">#REF!</definedName>
    <definedName name="PCCompsForChartPer2" localSheetId="16">#REF!</definedName>
    <definedName name="PCCompsForChartPer2">#REF!</definedName>
    <definedName name="PCCompsForChartPer20" localSheetId="11">#REF!</definedName>
    <definedName name="PCCompsForChartPer20" localSheetId="15">#REF!</definedName>
    <definedName name="PCCompsForChartPer20" localSheetId="13">#REF!</definedName>
    <definedName name="PCCompsForChartPer20" localSheetId="17">#REF!</definedName>
    <definedName name="PCCompsForChartPer20" localSheetId="12">#REF!</definedName>
    <definedName name="PCCompsForChartPer20" localSheetId="16">#REF!</definedName>
    <definedName name="PCCompsForChartPer20">#REF!</definedName>
    <definedName name="PCCompsForChartPer21" localSheetId="11">#REF!</definedName>
    <definedName name="PCCompsForChartPer21" localSheetId="15">#REF!</definedName>
    <definedName name="PCCompsForChartPer21" localSheetId="13">#REF!</definedName>
    <definedName name="PCCompsForChartPer21" localSheetId="17">#REF!</definedName>
    <definedName name="PCCompsForChartPer21" localSheetId="12">#REF!</definedName>
    <definedName name="PCCompsForChartPer21" localSheetId="16">#REF!</definedName>
    <definedName name="PCCompsForChartPer21">#REF!</definedName>
    <definedName name="PCCompsForChartPer22" localSheetId="11">#REF!</definedName>
    <definedName name="PCCompsForChartPer22" localSheetId="15">#REF!</definedName>
    <definedName name="PCCompsForChartPer22" localSheetId="13">#REF!</definedName>
    <definedName name="PCCompsForChartPer22" localSheetId="17">#REF!</definedName>
    <definedName name="PCCompsForChartPer22" localSheetId="12">#REF!</definedName>
    <definedName name="PCCompsForChartPer22" localSheetId="16">#REF!</definedName>
    <definedName name="PCCompsForChartPer22">#REF!</definedName>
    <definedName name="PCCompsForChartPer23" localSheetId="11">#REF!</definedName>
    <definedName name="PCCompsForChartPer23" localSheetId="15">#REF!</definedName>
    <definedName name="PCCompsForChartPer23" localSheetId="13">#REF!</definedName>
    <definedName name="PCCompsForChartPer23" localSheetId="17">#REF!</definedName>
    <definedName name="PCCompsForChartPer23" localSheetId="12">#REF!</definedName>
    <definedName name="PCCompsForChartPer23" localSheetId="16">#REF!</definedName>
    <definedName name="PCCompsForChartPer23">#REF!</definedName>
    <definedName name="PCCompsForChartPer24" localSheetId="11">#REF!</definedName>
    <definedName name="PCCompsForChartPer24" localSheetId="15">#REF!</definedName>
    <definedName name="PCCompsForChartPer24" localSheetId="13">#REF!</definedName>
    <definedName name="PCCompsForChartPer24" localSheetId="17">#REF!</definedName>
    <definedName name="PCCompsForChartPer24" localSheetId="12">#REF!</definedName>
    <definedName name="PCCompsForChartPer24" localSheetId="16">#REF!</definedName>
    <definedName name="PCCompsForChartPer24">#REF!</definedName>
    <definedName name="PCCompsForChartPer3" localSheetId="11">#REF!</definedName>
    <definedName name="PCCompsForChartPer3" localSheetId="15">#REF!</definedName>
    <definedName name="PCCompsForChartPer3" localSheetId="13">#REF!</definedName>
    <definedName name="PCCompsForChartPer3" localSheetId="17">#REF!</definedName>
    <definedName name="PCCompsForChartPer3" localSheetId="12">#REF!</definedName>
    <definedName name="PCCompsForChartPer3" localSheetId="16">#REF!</definedName>
    <definedName name="PCCompsForChartPer3">#REF!</definedName>
    <definedName name="PCCompsForChartPer4" localSheetId="11">#REF!</definedName>
    <definedName name="PCCompsForChartPer4" localSheetId="15">#REF!</definedName>
    <definedName name="PCCompsForChartPer4" localSheetId="13">#REF!</definedName>
    <definedName name="PCCompsForChartPer4" localSheetId="17">#REF!</definedName>
    <definedName name="PCCompsForChartPer4" localSheetId="12">#REF!</definedName>
    <definedName name="PCCompsForChartPer4" localSheetId="16">#REF!</definedName>
    <definedName name="PCCompsForChartPer4">#REF!</definedName>
    <definedName name="PCCompsForChartPer5" localSheetId="11">#REF!</definedName>
    <definedName name="PCCompsForChartPer5" localSheetId="15">#REF!</definedName>
    <definedName name="PCCompsForChartPer5" localSheetId="13">#REF!</definedName>
    <definedName name="PCCompsForChartPer5" localSheetId="17">#REF!</definedName>
    <definedName name="PCCompsForChartPer5" localSheetId="12">#REF!</definedName>
    <definedName name="PCCompsForChartPer5" localSheetId="16">#REF!</definedName>
    <definedName name="PCCompsForChartPer5">#REF!</definedName>
    <definedName name="PCCompsForChartPer6" localSheetId="11">#REF!</definedName>
    <definedName name="PCCompsForChartPer6" localSheetId="15">#REF!</definedName>
    <definedName name="PCCompsForChartPer6" localSheetId="13">#REF!</definedName>
    <definedName name="PCCompsForChartPer6" localSheetId="17">#REF!</definedName>
    <definedName name="PCCompsForChartPer6" localSheetId="12">#REF!</definedName>
    <definedName name="PCCompsForChartPer6" localSheetId="16">#REF!</definedName>
    <definedName name="PCCompsForChartPer6">#REF!</definedName>
    <definedName name="PCCompsForChartPer7" localSheetId="11">#REF!</definedName>
    <definedName name="PCCompsForChartPer7" localSheetId="15">#REF!</definedName>
    <definedName name="PCCompsForChartPer7" localSheetId="13">#REF!</definedName>
    <definedName name="PCCompsForChartPer7" localSheetId="17">#REF!</definedName>
    <definedName name="PCCompsForChartPer7" localSheetId="12">#REF!</definedName>
    <definedName name="PCCompsForChartPer7" localSheetId="16">#REF!</definedName>
    <definedName name="PCCompsForChartPer7">#REF!</definedName>
    <definedName name="PCCompsForChartPer8" localSheetId="11">#REF!</definedName>
    <definedName name="PCCompsForChartPer8" localSheetId="15">#REF!</definedName>
    <definedName name="PCCompsForChartPer8" localSheetId="13">#REF!</definedName>
    <definedName name="PCCompsForChartPer8" localSheetId="17">#REF!</definedName>
    <definedName name="PCCompsForChartPer8" localSheetId="12">#REF!</definedName>
    <definedName name="PCCompsForChartPer8" localSheetId="16">#REF!</definedName>
    <definedName name="PCCompsForChartPer8">#REF!</definedName>
    <definedName name="PCCompsForChartPer9" localSheetId="11">#REF!</definedName>
    <definedName name="PCCompsForChartPer9" localSheetId="15">#REF!</definedName>
    <definedName name="PCCompsForChartPer9" localSheetId="13">#REF!</definedName>
    <definedName name="PCCompsForChartPer9" localSheetId="17">#REF!</definedName>
    <definedName name="PCCompsForChartPer9" localSheetId="12">#REF!</definedName>
    <definedName name="PCCompsForChartPer9" localSheetId="16">#REF!</definedName>
    <definedName name="PCCompsForChartPer9">#REF!</definedName>
    <definedName name="PCCompsRange1" localSheetId="11">#REF!</definedName>
    <definedName name="PCCompsRange1" localSheetId="15">#REF!</definedName>
    <definedName name="PCCompsRange1" localSheetId="13">#REF!</definedName>
    <definedName name="PCCompsRange1" localSheetId="17">#REF!</definedName>
    <definedName name="PCCompsRange1" localSheetId="12">#REF!</definedName>
    <definedName name="PCCompsRange1" localSheetId="16">#REF!</definedName>
    <definedName name="PCCompsRange1">#REF!</definedName>
    <definedName name="PCCompsRange2" localSheetId="11">#REF!</definedName>
    <definedName name="PCCompsRange2" localSheetId="15">#REF!</definedName>
    <definedName name="PCCompsRange2" localSheetId="13">#REF!</definedName>
    <definedName name="PCCompsRange2" localSheetId="17">#REF!</definedName>
    <definedName name="PCCompsRange2" localSheetId="12">#REF!</definedName>
    <definedName name="PCCompsRange2" localSheetId="16">#REF!</definedName>
    <definedName name="PCCompsRange2">#REF!</definedName>
    <definedName name="PCCompsRange3" localSheetId="11">#REF!</definedName>
    <definedName name="PCCompsRange3" localSheetId="15">#REF!</definedName>
    <definedName name="PCCompsRange3" localSheetId="13">#REF!</definedName>
    <definedName name="PCCompsRange3" localSheetId="17">#REF!</definedName>
    <definedName name="PCCompsRange3" localSheetId="12">#REF!</definedName>
    <definedName name="PCCompsRange3" localSheetId="16">#REF!</definedName>
    <definedName name="PCCompsRange3">#REF!</definedName>
    <definedName name="PCCompsRange4" localSheetId="11">#REF!</definedName>
    <definedName name="PCCompsRange4" localSheetId="15">#REF!</definedName>
    <definedName name="PCCompsRange4" localSheetId="13">#REF!</definedName>
    <definedName name="PCCompsRange4" localSheetId="17">#REF!</definedName>
    <definedName name="PCCompsRange4" localSheetId="12">#REF!</definedName>
    <definedName name="PCCompsRange4" localSheetId="16">#REF!</definedName>
    <definedName name="PCCompsRange4">#REF!</definedName>
    <definedName name="PCCompsRange5" localSheetId="11">#REF!</definedName>
    <definedName name="PCCompsRange5" localSheetId="15">#REF!</definedName>
    <definedName name="PCCompsRange5" localSheetId="13">#REF!</definedName>
    <definedName name="PCCompsRange5" localSheetId="17">#REF!</definedName>
    <definedName name="PCCompsRange5" localSheetId="12">#REF!</definedName>
    <definedName name="PCCompsRange5" localSheetId="16">#REF!</definedName>
    <definedName name="PCCompsRange5">#REF!</definedName>
    <definedName name="PCCompsToShowPer1" localSheetId="11">#REF!</definedName>
    <definedName name="PCCompsToShowPer1" localSheetId="15">#REF!</definedName>
    <definedName name="PCCompsToShowPer1" localSheetId="13">#REF!</definedName>
    <definedName name="PCCompsToShowPer1" localSheetId="17">#REF!</definedName>
    <definedName name="PCCompsToShowPer1" localSheetId="12">#REF!</definedName>
    <definedName name="PCCompsToShowPer1" localSheetId="16">#REF!</definedName>
    <definedName name="PCCompsToShowPer1">#REF!</definedName>
    <definedName name="PCCompsToShowPer10" localSheetId="11">#REF!</definedName>
    <definedName name="PCCompsToShowPer10" localSheetId="15">#REF!</definedName>
    <definedName name="PCCompsToShowPer10" localSheetId="13">#REF!</definedName>
    <definedName name="PCCompsToShowPer10" localSheetId="17">#REF!</definedName>
    <definedName name="PCCompsToShowPer10" localSheetId="12">#REF!</definedName>
    <definedName name="PCCompsToShowPer10" localSheetId="16">#REF!</definedName>
    <definedName name="PCCompsToShowPer10">#REF!</definedName>
    <definedName name="PCCompsToShowPer11" localSheetId="11">#REF!</definedName>
    <definedName name="PCCompsToShowPer11" localSheetId="15">#REF!</definedName>
    <definedName name="PCCompsToShowPer11" localSheetId="13">#REF!</definedName>
    <definedName name="PCCompsToShowPer11" localSheetId="17">#REF!</definedName>
    <definedName name="PCCompsToShowPer11" localSheetId="12">#REF!</definedName>
    <definedName name="PCCompsToShowPer11" localSheetId="16">#REF!</definedName>
    <definedName name="PCCompsToShowPer11">#REF!</definedName>
    <definedName name="PCCompsToShowPer12" localSheetId="11">#REF!</definedName>
    <definedName name="PCCompsToShowPer12" localSheetId="15">#REF!</definedName>
    <definedName name="PCCompsToShowPer12" localSheetId="13">#REF!</definedName>
    <definedName name="PCCompsToShowPer12" localSheetId="17">#REF!</definedName>
    <definedName name="PCCompsToShowPer12" localSheetId="12">#REF!</definedName>
    <definedName name="PCCompsToShowPer12" localSheetId="16">#REF!</definedName>
    <definedName name="PCCompsToShowPer12">#REF!</definedName>
    <definedName name="PCCompsToShowPer13" localSheetId="11">#REF!</definedName>
    <definedName name="PCCompsToShowPer13" localSheetId="15">#REF!</definedName>
    <definedName name="PCCompsToShowPer13" localSheetId="13">#REF!</definedName>
    <definedName name="PCCompsToShowPer13" localSheetId="17">#REF!</definedName>
    <definedName name="PCCompsToShowPer13" localSheetId="12">#REF!</definedName>
    <definedName name="PCCompsToShowPer13" localSheetId="16">#REF!</definedName>
    <definedName name="PCCompsToShowPer13">#REF!</definedName>
    <definedName name="PCCompsToShowPer14" localSheetId="11">#REF!</definedName>
    <definedName name="PCCompsToShowPer14" localSheetId="15">#REF!</definedName>
    <definedName name="PCCompsToShowPer14" localSheetId="13">#REF!</definedName>
    <definedName name="PCCompsToShowPer14" localSheetId="17">#REF!</definedName>
    <definedName name="PCCompsToShowPer14" localSheetId="12">#REF!</definedName>
    <definedName name="PCCompsToShowPer14" localSheetId="16">#REF!</definedName>
    <definedName name="PCCompsToShowPer14">#REF!</definedName>
    <definedName name="PCCompsToShowPer15" localSheetId="11">#REF!</definedName>
    <definedName name="PCCompsToShowPer15" localSheetId="15">#REF!</definedName>
    <definedName name="PCCompsToShowPer15" localSheetId="13">#REF!</definedName>
    <definedName name="PCCompsToShowPer15" localSheetId="17">#REF!</definedName>
    <definedName name="PCCompsToShowPer15" localSheetId="12">#REF!</definedName>
    <definedName name="PCCompsToShowPer15" localSheetId="16">#REF!</definedName>
    <definedName name="PCCompsToShowPer15">#REF!</definedName>
    <definedName name="PCCompsToShowPer16" localSheetId="11">#REF!</definedName>
    <definedName name="PCCompsToShowPer16" localSheetId="15">#REF!</definedName>
    <definedName name="PCCompsToShowPer16" localSheetId="13">#REF!</definedName>
    <definedName name="PCCompsToShowPer16" localSheetId="17">#REF!</definedName>
    <definedName name="PCCompsToShowPer16" localSheetId="12">#REF!</definedName>
    <definedName name="PCCompsToShowPer16" localSheetId="16">#REF!</definedName>
    <definedName name="PCCompsToShowPer16">#REF!</definedName>
    <definedName name="PCCompsToShowPer17" localSheetId="11">#REF!</definedName>
    <definedName name="PCCompsToShowPer17" localSheetId="15">#REF!</definedName>
    <definedName name="PCCompsToShowPer17" localSheetId="13">#REF!</definedName>
    <definedName name="PCCompsToShowPer17" localSheetId="17">#REF!</definedName>
    <definedName name="PCCompsToShowPer17" localSheetId="12">#REF!</definedName>
    <definedName name="PCCompsToShowPer17" localSheetId="16">#REF!</definedName>
    <definedName name="PCCompsToShowPer17">#REF!</definedName>
    <definedName name="PCCompsToShowPer18" localSheetId="11">#REF!</definedName>
    <definedName name="PCCompsToShowPer18" localSheetId="15">#REF!</definedName>
    <definedName name="PCCompsToShowPer18" localSheetId="13">#REF!</definedName>
    <definedName name="PCCompsToShowPer18" localSheetId="17">#REF!</definedName>
    <definedName name="PCCompsToShowPer18" localSheetId="12">#REF!</definedName>
    <definedName name="PCCompsToShowPer18" localSheetId="16">#REF!</definedName>
    <definedName name="PCCompsToShowPer18">#REF!</definedName>
    <definedName name="PCCompsToShowPer19" localSheetId="11">#REF!</definedName>
    <definedName name="PCCompsToShowPer19" localSheetId="15">#REF!</definedName>
    <definedName name="PCCompsToShowPer19" localSheetId="13">#REF!</definedName>
    <definedName name="PCCompsToShowPer19" localSheetId="17">#REF!</definedName>
    <definedName name="PCCompsToShowPer19" localSheetId="12">#REF!</definedName>
    <definedName name="PCCompsToShowPer19" localSheetId="16">#REF!</definedName>
    <definedName name="PCCompsToShowPer19">#REF!</definedName>
    <definedName name="PCCompsToShowPer2" localSheetId="11">#REF!</definedName>
    <definedName name="PCCompsToShowPer2" localSheetId="15">#REF!</definedName>
    <definedName name="PCCompsToShowPer2" localSheetId="13">#REF!</definedName>
    <definedName name="PCCompsToShowPer2" localSheetId="17">#REF!</definedName>
    <definedName name="PCCompsToShowPer2" localSheetId="12">#REF!</definedName>
    <definedName name="PCCompsToShowPer2" localSheetId="16">#REF!</definedName>
    <definedName name="PCCompsToShowPer2">#REF!</definedName>
    <definedName name="PCCompsToShowPer20" localSheetId="11">#REF!</definedName>
    <definedName name="PCCompsToShowPer20" localSheetId="15">#REF!</definedName>
    <definedName name="PCCompsToShowPer20" localSheetId="13">#REF!</definedName>
    <definedName name="PCCompsToShowPer20" localSheetId="17">#REF!</definedName>
    <definedName name="PCCompsToShowPer20" localSheetId="12">#REF!</definedName>
    <definedName name="PCCompsToShowPer20" localSheetId="16">#REF!</definedName>
    <definedName name="PCCompsToShowPer20">#REF!</definedName>
    <definedName name="PCCompsToShowPer21" localSheetId="11">#REF!</definedName>
    <definedName name="PCCompsToShowPer21" localSheetId="15">#REF!</definedName>
    <definedName name="PCCompsToShowPer21" localSheetId="13">#REF!</definedName>
    <definedName name="PCCompsToShowPer21" localSheetId="17">#REF!</definedName>
    <definedName name="PCCompsToShowPer21" localSheetId="12">#REF!</definedName>
    <definedName name="PCCompsToShowPer21" localSheetId="16">#REF!</definedName>
    <definedName name="PCCompsToShowPer21">#REF!</definedName>
    <definedName name="PCCompsToShowPer22" localSheetId="11">#REF!</definedName>
    <definedName name="PCCompsToShowPer22" localSheetId="15">#REF!</definedName>
    <definedName name="PCCompsToShowPer22" localSheetId="13">#REF!</definedName>
    <definedName name="PCCompsToShowPer22" localSheetId="17">#REF!</definedName>
    <definedName name="PCCompsToShowPer22" localSheetId="12">#REF!</definedName>
    <definedName name="PCCompsToShowPer22" localSheetId="16">#REF!</definedName>
    <definedName name="PCCompsToShowPer22">#REF!</definedName>
    <definedName name="PCCompsToShowPer23" localSheetId="11">#REF!</definedName>
    <definedName name="PCCompsToShowPer23" localSheetId="15">#REF!</definedName>
    <definedName name="PCCompsToShowPer23" localSheetId="13">#REF!</definedName>
    <definedName name="PCCompsToShowPer23" localSheetId="17">#REF!</definedName>
    <definedName name="PCCompsToShowPer23" localSheetId="12">#REF!</definedName>
    <definedName name="PCCompsToShowPer23" localSheetId="16">#REF!</definedName>
    <definedName name="PCCompsToShowPer23">#REF!</definedName>
    <definedName name="PCCompsToShowPer24" localSheetId="11">#REF!</definedName>
    <definedName name="PCCompsToShowPer24" localSheetId="15">#REF!</definedName>
    <definedName name="PCCompsToShowPer24" localSheetId="13">#REF!</definedName>
    <definedName name="PCCompsToShowPer24" localSheetId="17">#REF!</definedName>
    <definedName name="PCCompsToShowPer24" localSheetId="12">#REF!</definedName>
    <definedName name="PCCompsToShowPer24" localSheetId="16">#REF!</definedName>
    <definedName name="PCCompsToShowPer24">#REF!</definedName>
    <definedName name="PCCompsToShowPer3" localSheetId="11">#REF!</definedName>
    <definedName name="PCCompsToShowPer3" localSheetId="15">#REF!</definedName>
    <definedName name="PCCompsToShowPer3" localSheetId="13">#REF!</definedName>
    <definedName name="PCCompsToShowPer3" localSheetId="17">#REF!</definedName>
    <definedName name="PCCompsToShowPer3" localSheetId="12">#REF!</definedName>
    <definedName name="PCCompsToShowPer3" localSheetId="16">#REF!</definedName>
    <definedName name="PCCompsToShowPer3">#REF!</definedName>
    <definedName name="PCCompsToShowPer4" localSheetId="11">#REF!</definedName>
    <definedName name="PCCompsToShowPer4" localSheetId="15">#REF!</definedName>
    <definedName name="PCCompsToShowPer4" localSheetId="13">#REF!</definedName>
    <definedName name="PCCompsToShowPer4" localSheetId="17">#REF!</definedName>
    <definedName name="PCCompsToShowPer4" localSheetId="12">#REF!</definedName>
    <definedName name="PCCompsToShowPer4" localSheetId="16">#REF!</definedName>
    <definedName name="PCCompsToShowPer4">#REF!</definedName>
    <definedName name="PCCompsToShowPer5" localSheetId="11">#REF!</definedName>
    <definedName name="PCCompsToShowPer5" localSheetId="15">#REF!</definedName>
    <definedName name="PCCompsToShowPer5" localSheetId="13">#REF!</definedName>
    <definedName name="PCCompsToShowPer5" localSheetId="17">#REF!</definedName>
    <definedName name="PCCompsToShowPer5" localSheetId="12">#REF!</definedName>
    <definedName name="PCCompsToShowPer5" localSheetId="16">#REF!</definedName>
    <definedName name="PCCompsToShowPer5">#REF!</definedName>
    <definedName name="PCCompsToShowPer6" localSheetId="11">#REF!</definedName>
    <definedName name="PCCompsToShowPer6" localSheetId="15">#REF!</definedName>
    <definedName name="PCCompsToShowPer6" localSheetId="13">#REF!</definedName>
    <definedName name="PCCompsToShowPer6" localSheetId="17">#REF!</definedName>
    <definedName name="PCCompsToShowPer6" localSheetId="12">#REF!</definedName>
    <definedName name="PCCompsToShowPer6" localSheetId="16">#REF!</definedName>
    <definedName name="PCCompsToShowPer6">#REF!</definedName>
    <definedName name="PCCompsToShowPer7" localSheetId="11">#REF!</definedName>
    <definedName name="PCCompsToShowPer7" localSheetId="15">#REF!</definedName>
    <definedName name="PCCompsToShowPer7" localSheetId="13">#REF!</definedName>
    <definedName name="PCCompsToShowPer7" localSheetId="17">#REF!</definedName>
    <definedName name="PCCompsToShowPer7" localSheetId="12">#REF!</definedName>
    <definedName name="PCCompsToShowPer7" localSheetId="16">#REF!</definedName>
    <definedName name="PCCompsToShowPer7">#REF!</definedName>
    <definedName name="PCCompsToShowPer8" localSheetId="11">#REF!</definedName>
    <definedName name="PCCompsToShowPer8" localSheetId="15">#REF!</definedName>
    <definedName name="PCCompsToShowPer8" localSheetId="13">#REF!</definedName>
    <definedName name="PCCompsToShowPer8" localSheetId="17">#REF!</definedName>
    <definedName name="PCCompsToShowPer8" localSheetId="12">#REF!</definedName>
    <definedName name="PCCompsToShowPer8" localSheetId="16">#REF!</definedName>
    <definedName name="PCCompsToShowPer8">#REF!</definedName>
    <definedName name="PCCompsToShowPer9" localSheetId="11">#REF!</definedName>
    <definedName name="PCCompsToShowPer9" localSheetId="15">#REF!</definedName>
    <definedName name="PCCompsToShowPer9" localSheetId="13">#REF!</definedName>
    <definedName name="PCCompsToShowPer9" localSheetId="17">#REF!</definedName>
    <definedName name="PCCompsToShowPer9" localSheetId="12">#REF!</definedName>
    <definedName name="PCCompsToShowPer9" localSheetId="16">#REF!</definedName>
    <definedName name="PCCompsToShowPer9">#REF!</definedName>
    <definedName name="PCDataPrintArea" localSheetId="11">#REF!</definedName>
    <definedName name="PCDataPrintArea" localSheetId="15">#REF!</definedName>
    <definedName name="PCDataPrintArea" localSheetId="13">#REF!</definedName>
    <definedName name="PCDataPrintArea" localSheetId="17">#REF!</definedName>
    <definedName name="PCDataPrintArea" localSheetId="12">#REF!</definedName>
    <definedName name="PCDataPrintArea" localSheetId="16">#REF!</definedName>
    <definedName name="PCDataPrintArea">#REF!</definedName>
    <definedName name="PCDataTableToggle" localSheetId="11">#REF!</definedName>
    <definedName name="PCDataTableToggle" localSheetId="15">#REF!</definedName>
    <definedName name="PCDataTableToggle" localSheetId="13">#REF!</definedName>
    <definedName name="PCDataTableToggle" localSheetId="17">#REF!</definedName>
    <definedName name="PCDataTableToggle" localSheetId="12">#REF!</definedName>
    <definedName name="PCDataTableToggle" localSheetId="16">#REF!</definedName>
    <definedName name="PCDataTableToggle">#REF!</definedName>
    <definedName name="PCExprMain" localSheetId="11">#REF!</definedName>
    <definedName name="PCExprMain" localSheetId="15">#REF!</definedName>
    <definedName name="PCExprMain" localSheetId="13">#REF!</definedName>
    <definedName name="PCExprMain" localSheetId="17">#REF!</definedName>
    <definedName name="PCExprMain" localSheetId="12">#REF!</definedName>
    <definedName name="PCExprMain" localSheetId="16">#REF!</definedName>
    <definedName name="PCExprMain">#REF!</definedName>
    <definedName name="PCIndustry" localSheetId="11">#REF!</definedName>
    <definedName name="PCIndustry" localSheetId="15">#REF!</definedName>
    <definedName name="PCIndustry" localSheetId="13">#REF!</definedName>
    <definedName name="PCIndustry" localSheetId="17">#REF!</definedName>
    <definedName name="PCIndustry" localSheetId="12">#REF!</definedName>
    <definedName name="PCIndustry" localSheetId="16">#REF!</definedName>
    <definedName name="PCIndustry">#REF!</definedName>
    <definedName name="PCIndustry15" localSheetId="11">#REF!</definedName>
    <definedName name="PCIndustry15" localSheetId="15">#REF!</definedName>
    <definedName name="PCIndustry15" localSheetId="13">#REF!</definedName>
    <definedName name="PCIndustry15" localSheetId="17">#REF!</definedName>
    <definedName name="PCIndustry15" localSheetId="12">#REF!</definedName>
    <definedName name="PCIndustry15" localSheetId="16">#REF!</definedName>
    <definedName name="PCIndustry15">#REF!</definedName>
    <definedName name="PCIndustryCalcs" localSheetId="11">#REF!</definedName>
    <definedName name="PCIndustryCalcs" localSheetId="15">#REF!</definedName>
    <definedName name="PCIndustryCalcs" localSheetId="13">#REF!</definedName>
    <definedName name="PCIndustryCalcs" localSheetId="17">#REF!</definedName>
    <definedName name="PCIndustryCalcs" localSheetId="12">#REF!</definedName>
    <definedName name="PCIndustryCalcs" localSheetId="16">#REF!</definedName>
    <definedName name="PCIndustryCalcs">#REF!</definedName>
    <definedName name="PCLocation" localSheetId="11">#REF!</definedName>
    <definedName name="PCLocation" localSheetId="15">#REF!</definedName>
    <definedName name="PCLocation" localSheetId="13">#REF!</definedName>
    <definedName name="PCLocation" localSheetId="17">#REF!</definedName>
    <definedName name="PCLocation" localSheetId="12">#REF!</definedName>
    <definedName name="PCLocation" localSheetId="16">#REF!</definedName>
    <definedName name="PCLocation">#REF!</definedName>
    <definedName name="PCLocation15" localSheetId="11">#REF!</definedName>
    <definedName name="PCLocation15" localSheetId="15">#REF!</definedName>
    <definedName name="PCLocation15" localSheetId="13">#REF!</definedName>
    <definedName name="PCLocation15" localSheetId="17">#REF!</definedName>
    <definedName name="PCLocation15" localSheetId="12">#REF!</definedName>
    <definedName name="PCLocation15" localSheetId="16">#REF!</definedName>
    <definedName name="PCLocation15">#REF!</definedName>
    <definedName name="PCLocationCalcs" localSheetId="11">#REF!</definedName>
    <definedName name="PCLocationCalcs" localSheetId="15">#REF!</definedName>
    <definedName name="PCLocationCalcs" localSheetId="13">#REF!</definedName>
    <definedName name="PCLocationCalcs" localSheetId="17">#REF!</definedName>
    <definedName name="PCLocationCalcs" localSheetId="12">#REF!</definedName>
    <definedName name="PCLocationCalcs" localSheetId="16">#REF!</definedName>
    <definedName name="PCLocationCalcs">#REF!</definedName>
    <definedName name="PCLowerAgg" localSheetId="11">#REF!</definedName>
    <definedName name="PCLowerAgg" localSheetId="15">#REF!</definedName>
    <definedName name="PCLowerAgg" localSheetId="13">#REF!</definedName>
    <definedName name="PCLowerAgg" localSheetId="17">#REF!</definedName>
    <definedName name="PCLowerAgg" localSheetId="12">#REF!</definedName>
    <definedName name="PCLowerAgg" localSheetId="16">#REF!</definedName>
    <definedName name="PCLowerAgg">#REF!</definedName>
    <definedName name="PCLowerAgg15" localSheetId="11">#REF!</definedName>
    <definedName name="PCLowerAgg15" localSheetId="15">#REF!</definedName>
    <definedName name="PCLowerAgg15" localSheetId="13">#REF!</definedName>
    <definedName name="PCLowerAgg15" localSheetId="17">#REF!</definedName>
    <definedName name="PCLowerAgg15" localSheetId="12">#REF!</definedName>
    <definedName name="PCLowerAgg15" localSheetId="16">#REF!</definedName>
    <definedName name="PCLowerAgg15">#REF!</definedName>
    <definedName name="PCLowerCompany1" localSheetId="11">#REF!</definedName>
    <definedName name="PCLowerCompany1" localSheetId="15">#REF!</definedName>
    <definedName name="PCLowerCompany1" localSheetId="13">#REF!</definedName>
    <definedName name="PCLowerCompany1" localSheetId="17">#REF!</definedName>
    <definedName name="PCLowerCompany1" localSheetId="12">#REF!</definedName>
    <definedName name="PCLowerCompany1" localSheetId="16">#REF!</definedName>
    <definedName name="PCLowerCompany1">#REF!</definedName>
    <definedName name="PCLowerCompany10" localSheetId="11">#REF!</definedName>
    <definedName name="PCLowerCompany10" localSheetId="15">#REF!</definedName>
    <definedName name="PCLowerCompany10" localSheetId="13">#REF!</definedName>
    <definedName name="PCLowerCompany10" localSheetId="17">#REF!</definedName>
    <definedName name="PCLowerCompany10" localSheetId="12">#REF!</definedName>
    <definedName name="PCLowerCompany10" localSheetId="16">#REF!</definedName>
    <definedName name="PCLowerCompany10">#REF!</definedName>
    <definedName name="PCLowerCompany11" localSheetId="11">#REF!</definedName>
    <definedName name="PCLowerCompany11" localSheetId="15">#REF!</definedName>
    <definedName name="PCLowerCompany11" localSheetId="13">#REF!</definedName>
    <definedName name="PCLowerCompany11" localSheetId="17">#REF!</definedName>
    <definedName name="PCLowerCompany11" localSheetId="12">#REF!</definedName>
    <definedName name="PCLowerCompany11" localSheetId="16">#REF!</definedName>
    <definedName name="PCLowerCompany11">#REF!</definedName>
    <definedName name="PCLowerCompany12" localSheetId="11">#REF!</definedName>
    <definedName name="PCLowerCompany12" localSheetId="15">#REF!</definedName>
    <definedName name="PCLowerCompany12" localSheetId="13">#REF!</definedName>
    <definedName name="PCLowerCompany12" localSheetId="17">#REF!</definedName>
    <definedName name="PCLowerCompany12" localSheetId="12">#REF!</definedName>
    <definedName name="PCLowerCompany12" localSheetId="16">#REF!</definedName>
    <definedName name="PCLowerCompany12">#REF!</definedName>
    <definedName name="PCLowerCompany13" localSheetId="11">#REF!</definedName>
    <definedName name="PCLowerCompany13" localSheetId="15">#REF!</definedName>
    <definedName name="PCLowerCompany13" localSheetId="13">#REF!</definedName>
    <definedName name="PCLowerCompany13" localSheetId="17">#REF!</definedName>
    <definedName name="PCLowerCompany13" localSheetId="12">#REF!</definedName>
    <definedName name="PCLowerCompany13" localSheetId="16">#REF!</definedName>
    <definedName name="PCLowerCompany13">#REF!</definedName>
    <definedName name="PCLowerCompany14" localSheetId="11">#REF!</definedName>
    <definedName name="PCLowerCompany14" localSheetId="15">#REF!</definedName>
    <definedName name="PCLowerCompany14" localSheetId="13">#REF!</definedName>
    <definedName name="PCLowerCompany14" localSheetId="17">#REF!</definedName>
    <definedName name="PCLowerCompany14" localSheetId="12">#REF!</definedName>
    <definedName name="PCLowerCompany14" localSheetId="16">#REF!</definedName>
    <definedName name="PCLowerCompany14">#REF!</definedName>
    <definedName name="PCLowerCompany15" localSheetId="11">#REF!</definedName>
    <definedName name="PCLowerCompany15" localSheetId="15">#REF!</definedName>
    <definedName name="PCLowerCompany15" localSheetId="13">#REF!</definedName>
    <definedName name="PCLowerCompany15" localSheetId="17">#REF!</definedName>
    <definedName name="PCLowerCompany15" localSheetId="12">#REF!</definedName>
    <definedName name="PCLowerCompany15" localSheetId="16">#REF!</definedName>
    <definedName name="PCLowerCompany15">#REF!</definedName>
    <definedName name="PCLowerCompany16" localSheetId="11">#REF!</definedName>
    <definedName name="PCLowerCompany16" localSheetId="15">#REF!</definedName>
    <definedName name="PCLowerCompany16" localSheetId="13">#REF!</definedName>
    <definedName name="PCLowerCompany16" localSheetId="17">#REF!</definedName>
    <definedName name="PCLowerCompany16" localSheetId="12">#REF!</definedName>
    <definedName name="PCLowerCompany16" localSheetId="16">#REF!</definedName>
    <definedName name="PCLowerCompany16">#REF!</definedName>
    <definedName name="PCLowerCompany17" localSheetId="11">#REF!</definedName>
    <definedName name="PCLowerCompany17" localSheetId="15">#REF!</definedName>
    <definedName name="PCLowerCompany17" localSheetId="13">#REF!</definedName>
    <definedName name="PCLowerCompany17" localSheetId="17">#REF!</definedName>
    <definedName name="PCLowerCompany17" localSheetId="12">#REF!</definedName>
    <definedName name="PCLowerCompany17" localSheetId="16">#REF!</definedName>
    <definedName name="PCLowerCompany17">#REF!</definedName>
    <definedName name="PCLowerCompany18" localSheetId="11">#REF!</definedName>
    <definedName name="PCLowerCompany18" localSheetId="15">#REF!</definedName>
    <definedName name="PCLowerCompany18" localSheetId="13">#REF!</definedName>
    <definedName name="PCLowerCompany18" localSheetId="17">#REF!</definedName>
    <definedName name="PCLowerCompany18" localSheetId="12">#REF!</definedName>
    <definedName name="PCLowerCompany18" localSheetId="16">#REF!</definedName>
    <definedName name="PCLowerCompany18">#REF!</definedName>
    <definedName name="PCLowerCompany19" localSheetId="11">#REF!</definedName>
    <definedName name="PCLowerCompany19" localSheetId="15">#REF!</definedName>
    <definedName name="PCLowerCompany19" localSheetId="13">#REF!</definedName>
    <definedName name="PCLowerCompany19" localSheetId="17">#REF!</definedName>
    <definedName name="PCLowerCompany19" localSheetId="12">#REF!</definedName>
    <definedName name="PCLowerCompany19" localSheetId="16">#REF!</definedName>
    <definedName name="PCLowerCompany19">#REF!</definedName>
    <definedName name="PCLowerCompany2" localSheetId="11">#REF!</definedName>
    <definedName name="PCLowerCompany2" localSheetId="15">#REF!</definedName>
    <definedName name="PCLowerCompany2" localSheetId="13">#REF!</definedName>
    <definedName name="PCLowerCompany2" localSheetId="17">#REF!</definedName>
    <definedName name="PCLowerCompany2" localSheetId="12">#REF!</definedName>
    <definedName name="PCLowerCompany2" localSheetId="16">#REF!</definedName>
    <definedName name="PCLowerCompany2">#REF!</definedName>
    <definedName name="PCLowerCompany20" localSheetId="11">#REF!</definedName>
    <definedName name="PCLowerCompany20" localSheetId="15">#REF!</definedName>
    <definedName name="PCLowerCompany20" localSheetId="13">#REF!</definedName>
    <definedName name="PCLowerCompany20" localSheetId="17">#REF!</definedName>
    <definedName name="PCLowerCompany20" localSheetId="12">#REF!</definedName>
    <definedName name="PCLowerCompany20" localSheetId="16">#REF!</definedName>
    <definedName name="PCLowerCompany20">#REF!</definedName>
    <definedName name="PCLowerCompany21" localSheetId="11">#REF!</definedName>
    <definedName name="PCLowerCompany21" localSheetId="15">#REF!</definedName>
    <definedName name="PCLowerCompany21" localSheetId="13">#REF!</definedName>
    <definedName name="PCLowerCompany21" localSheetId="17">#REF!</definedName>
    <definedName name="PCLowerCompany21" localSheetId="12">#REF!</definedName>
    <definedName name="PCLowerCompany21" localSheetId="16">#REF!</definedName>
    <definedName name="PCLowerCompany21">#REF!</definedName>
    <definedName name="PCLowerCompany22" localSheetId="11">#REF!</definedName>
    <definedName name="PCLowerCompany22" localSheetId="15">#REF!</definedName>
    <definedName name="PCLowerCompany22" localSheetId="13">#REF!</definedName>
    <definedName name="PCLowerCompany22" localSheetId="17">#REF!</definedName>
    <definedName name="PCLowerCompany22" localSheetId="12">#REF!</definedName>
    <definedName name="PCLowerCompany22" localSheetId="16">#REF!</definedName>
    <definedName name="PCLowerCompany22">#REF!</definedName>
    <definedName name="PCLowerCompany23" localSheetId="11">#REF!</definedName>
    <definedName name="PCLowerCompany23" localSheetId="15">#REF!</definedName>
    <definedName name="PCLowerCompany23" localSheetId="13">#REF!</definedName>
    <definedName name="PCLowerCompany23" localSheetId="17">#REF!</definedName>
    <definedName name="PCLowerCompany23" localSheetId="12">#REF!</definedName>
    <definedName name="PCLowerCompany23" localSheetId="16">#REF!</definedName>
    <definedName name="PCLowerCompany23">#REF!</definedName>
    <definedName name="PCLowerCompany24" localSheetId="11">#REF!</definedName>
    <definedName name="PCLowerCompany24" localSheetId="15">#REF!</definedName>
    <definedName name="PCLowerCompany24" localSheetId="13">#REF!</definedName>
    <definedName name="PCLowerCompany24" localSheetId="17">#REF!</definedName>
    <definedName name="PCLowerCompany24" localSheetId="12">#REF!</definedName>
    <definedName name="PCLowerCompany24" localSheetId="16">#REF!</definedName>
    <definedName name="PCLowerCompany24">#REF!</definedName>
    <definedName name="PCLowerCompany25" localSheetId="11">#REF!</definedName>
    <definedName name="PCLowerCompany25" localSheetId="15">#REF!</definedName>
    <definedName name="PCLowerCompany25" localSheetId="13">#REF!</definedName>
    <definedName name="PCLowerCompany25" localSheetId="17">#REF!</definedName>
    <definedName name="PCLowerCompany25" localSheetId="12">#REF!</definedName>
    <definedName name="PCLowerCompany25" localSheetId="16">#REF!</definedName>
    <definedName name="PCLowerCompany25">#REF!</definedName>
    <definedName name="PCLowerCompany3" localSheetId="11">#REF!</definedName>
    <definedName name="PCLowerCompany3" localSheetId="15">#REF!</definedName>
    <definedName name="PCLowerCompany3" localSheetId="13">#REF!</definedName>
    <definedName name="PCLowerCompany3" localSheetId="17">#REF!</definedName>
    <definedName name="PCLowerCompany3" localSheetId="12">#REF!</definedName>
    <definedName name="PCLowerCompany3" localSheetId="16">#REF!</definedName>
    <definedName name="PCLowerCompany3">#REF!</definedName>
    <definedName name="PCLowerCompany4" localSheetId="11">#REF!</definedName>
    <definedName name="PCLowerCompany4" localSheetId="15">#REF!</definedName>
    <definedName name="PCLowerCompany4" localSheetId="13">#REF!</definedName>
    <definedName name="PCLowerCompany4" localSheetId="17">#REF!</definedName>
    <definedName name="PCLowerCompany4" localSheetId="12">#REF!</definedName>
    <definedName name="PCLowerCompany4" localSheetId="16">#REF!</definedName>
    <definedName name="PCLowerCompany4">#REF!</definedName>
    <definedName name="PCLowerCompany5" localSheetId="11">#REF!</definedName>
    <definedName name="PCLowerCompany5" localSheetId="15">#REF!</definedName>
    <definedName name="PCLowerCompany5" localSheetId="13">#REF!</definedName>
    <definedName name="PCLowerCompany5" localSheetId="17">#REF!</definedName>
    <definedName name="PCLowerCompany5" localSheetId="12">#REF!</definedName>
    <definedName name="PCLowerCompany5" localSheetId="16">#REF!</definedName>
    <definedName name="PCLowerCompany5">#REF!</definedName>
    <definedName name="PCLowerCompany6" localSheetId="11">#REF!</definedName>
    <definedName name="PCLowerCompany6" localSheetId="15">#REF!</definedName>
    <definedName name="PCLowerCompany6" localSheetId="13">#REF!</definedName>
    <definedName name="PCLowerCompany6" localSheetId="17">#REF!</definedName>
    <definedName name="PCLowerCompany6" localSheetId="12">#REF!</definedName>
    <definedName name="PCLowerCompany6" localSheetId="16">#REF!</definedName>
    <definedName name="PCLowerCompany6">#REF!</definedName>
    <definedName name="PCLowerCompany7" localSheetId="11">#REF!</definedName>
    <definedName name="PCLowerCompany7" localSheetId="15">#REF!</definedName>
    <definedName name="PCLowerCompany7" localSheetId="13">#REF!</definedName>
    <definedName name="PCLowerCompany7" localSheetId="17">#REF!</definedName>
    <definedName name="PCLowerCompany7" localSheetId="12">#REF!</definedName>
    <definedName name="PCLowerCompany7" localSheetId="16">#REF!</definedName>
    <definedName name="PCLowerCompany7">#REF!</definedName>
    <definedName name="PCLowerCompany8" localSheetId="11">#REF!</definedName>
    <definedName name="PCLowerCompany8" localSheetId="15">#REF!</definedName>
    <definedName name="PCLowerCompany8" localSheetId="13">#REF!</definedName>
    <definedName name="PCLowerCompany8" localSheetId="17">#REF!</definedName>
    <definedName name="PCLowerCompany8" localSheetId="12">#REF!</definedName>
    <definedName name="PCLowerCompany8" localSheetId="16">#REF!</definedName>
    <definedName name="PCLowerCompany8">#REF!</definedName>
    <definedName name="PCLowerCompany9" localSheetId="11">#REF!</definedName>
    <definedName name="PCLowerCompany9" localSheetId="15">#REF!</definedName>
    <definedName name="PCLowerCompany9" localSheetId="13">#REF!</definedName>
    <definedName name="PCLowerCompany9" localSheetId="17">#REF!</definedName>
    <definedName name="PCLowerCompany9" localSheetId="12">#REF!</definedName>
    <definedName name="PCLowerCompany9" localSheetId="16">#REF!</definedName>
    <definedName name="PCLowerCompany9">#REF!</definedName>
    <definedName name="PCLowerMean" localSheetId="11">#REF!</definedName>
    <definedName name="PCLowerMean" localSheetId="15">#REF!</definedName>
    <definedName name="PCLowerMean" localSheetId="13">#REF!</definedName>
    <definedName name="PCLowerMean" localSheetId="17">#REF!</definedName>
    <definedName name="PCLowerMean" localSheetId="12">#REF!</definedName>
    <definedName name="PCLowerMean" localSheetId="16">#REF!</definedName>
    <definedName name="PCLowerMean">#REF!</definedName>
    <definedName name="PCLowerMean15" localSheetId="11">#REF!</definedName>
    <definedName name="PCLowerMean15" localSheetId="15">#REF!</definedName>
    <definedName name="PCLowerMean15" localSheetId="13">#REF!</definedName>
    <definedName name="PCLowerMean15" localSheetId="17">#REF!</definedName>
    <definedName name="PCLowerMean15" localSheetId="12">#REF!</definedName>
    <definedName name="PCLowerMean15" localSheetId="16">#REF!</definedName>
    <definedName name="PCLowerMean15">#REF!</definedName>
    <definedName name="PCLowerMedian" localSheetId="11">#REF!</definedName>
    <definedName name="PCLowerMedian" localSheetId="15">#REF!</definedName>
    <definedName name="PCLowerMedian" localSheetId="13">#REF!</definedName>
    <definedName name="PCLowerMedian" localSheetId="17">#REF!</definedName>
    <definedName name="PCLowerMedian" localSheetId="12">#REF!</definedName>
    <definedName name="PCLowerMedian" localSheetId="16">#REF!</definedName>
    <definedName name="PCLowerMedian">#REF!</definedName>
    <definedName name="PCLowerMedian15" localSheetId="11">#REF!</definedName>
    <definedName name="PCLowerMedian15" localSheetId="15">#REF!</definedName>
    <definedName name="PCLowerMedian15" localSheetId="13">#REF!</definedName>
    <definedName name="PCLowerMedian15" localSheetId="17">#REF!</definedName>
    <definedName name="PCLowerMedian15" localSheetId="12">#REF!</definedName>
    <definedName name="PCLowerMedian15" localSheetId="16">#REF!</definedName>
    <definedName name="PCLowerMedian15">#REF!</definedName>
    <definedName name="PCLowerMS" localSheetId="11">#REF!</definedName>
    <definedName name="PCLowerMS" localSheetId="15">#REF!</definedName>
    <definedName name="PCLowerMS" localSheetId="13">#REF!</definedName>
    <definedName name="PCLowerMS" localSheetId="17">#REF!</definedName>
    <definedName name="PCLowerMS" localSheetId="12">#REF!</definedName>
    <definedName name="PCLowerMS" localSheetId="16">#REF!</definedName>
    <definedName name="PCLowerMS">#REF!</definedName>
    <definedName name="PCLowerMS15" localSheetId="11">#REF!</definedName>
    <definedName name="PCLowerMS15" localSheetId="15">#REF!</definedName>
    <definedName name="PCLowerMS15" localSheetId="13">#REF!</definedName>
    <definedName name="PCLowerMS15" localSheetId="17">#REF!</definedName>
    <definedName name="PCLowerMS15" localSheetId="12">#REF!</definedName>
    <definedName name="PCLowerMS15" localSheetId="16">#REF!</definedName>
    <definedName name="PCLowerMS15">#REF!</definedName>
    <definedName name="PCPeerBaseRange" localSheetId="11">#REF!</definedName>
    <definedName name="PCPeerBaseRange" localSheetId="15">#REF!</definedName>
    <definedName name="PCPeerBaseRange" localSheetId="13">#REF!</definedName>
    <definedName name="PCPeerBaseRange" localSheetId="17">#REF!</definedName>
    <definedName name="PCPeerBaseRange" localSheetId="12">#REF!</definedName>
    <definedName name="PCPeerBaseRange" localSheetId="16">#REF!</definedName>
    <definedName name="PCPeerBaseRange">#REF!</definedName>
    <definedName name="PCPeerSetActualData" localSheetId="11">#REF!</definedName>
    <definedName name="PCPeerSetActualData" localSheetId="15">#REF!</definedName>
    <definedName name="PCPeerSetActualData" localSheetId="13">#REF!</definedName>
    <definedName name="PCPeerSetActualData" localSheetId="17">#REF!</definedName>
    <definedName name="PCPeerSetActualData" localSheetId="12">#REF!</definedName>
    <definedName name="PCPeerSetActualData" localSheetId="16">#REF!</definedName>
    <definedName name="PCPeerSetActualData">#REF!</definedName>
    <definedName name="PCPeerSetDataArea" localSheetId="11">#REF!</definedName>
    <definedName name="PCPeerSetDataArea" localSheetId="15">#REF!</definedName>
    <definedName name="PCPeerSetDataArea" localSheetId="13">#REF!</definedName>
    <definedName name="PCPeerSetDataArea" localSheetId="17">#REF!</definedName>
    <definedName name="PCPeerSetDataArea" localSheetId="12">#REF!</definedName>
    <definedName name="PCPeerSetDataArea" localSheetId="16">#REF!</definedName>
    <definedName name="PCPeerSetDataArea">#REF!</definedName>
    <definedName name="PCPeerSetPrintArea" localSheetId="11">#REF!</definedName>
    <definedName name="PCPeerSetPrintArea" localSheetId="15">#REF!</definedName>
    <definedName name="PCPeerSetPrintArea" localSheetId="13">#REF!</definedName>
    <definedName name="PCPeerSetPrintArea" localSheetId="17">#REF!</definedName>
    <definedName name="PCPeerSetPrintArea" localSheetId="12">#REF!</definedName>
    <definedName name="PCPeerSetPrintArea" localSheetId="16">#REF!</definedName>
    <definedName name="PCPeerSetPrintArea">#REF!</definedName>
    <definedName name="PCUpperCompany1" localSheetId="11">#REF!</definedName>
    <definedName name="PCUpperCompany1" localSheetId="15">#REF!</definedName>
    <definedName name="PCUpperCompany1" localSheetId="13">#REF!</definedName>
    <definedName name="PCUpperCompany1" localSheetId="17">#REF!</definedName>
    <definedName name="PCUpperCompany1" localSheetId="12">#REF!</definedName>
    <definedName name="PCUpperCompany1" localSheetId="16">#REF!</definedName>
    <definedName name="PCUpperCompany1">#REF!</definedName>
    <definedName name="PCUpperCompany10" localSheetId="11">#REF!</definedName>
    <definedName name="PCUpperCompany10" localSheetId="15">#REF!</definedName>
    <definedName name="PCUpperCompany10" localSheetId="13">#REF!</definedName>
    <definedName name="PCUpperCompany10" localSheetId="17">#REF!</definedName>
    <definedName name="PCUpperCompany10" localSheetId="12">#REF!</definedName>
    <definedName name="PCUpperCompany10" localSheetId="16">#REF!</definedName>
    <definedName name="PCUpperCompany10">#REF!</definedName>
    <definedName name="PCUpperCompany11" localSheetId="11">#REF!</definedName>
    <definedName name="PCUpperCompany11" localSheetId="15">#REF!</definedName>
    <definedName name="PCUpperCompany11" localSheetId="13">#REF!</definedName>
    <definedName name="PCUpperCompany11" localSheetId="17">#REF!</definedName>
    <definedName name="PCUpperCompany11" localSheetId="12">#REF!</definedName>
    <definedName name="PCUpperCompany11" localSheetId="16">#REF!</definedName>
    <definedName name="PCUpperCompany11">#REF!</definedName>
    <definedName name="PCUpperCompany12" localSheetId="11">#REF!</definedName>
    <definedName name="PCUpperCompany12" localSheetId="15">#REF!</definedName>
    <definedName name="PCUpperCompany12" localSheetId="13">#REF!</definedName>
    <definedName name="PCUpperCompany12" localSheetId="17">#REF!</definedName>
    <definedName name="PCUpperCompany12" localSheetId="12">#REF!</definedName>
    <definedName name="PCUpperCompany12" localSheetId="16">#REF!</definedName>
    <definedName name="PCUpperCompany12">#REF!</definedName>
    <definedName name="PCUpperCompany13" localSheetId="11">#REF!</definedName>
    <definedName name="PCUpperCompany13" localSheetId="15">#REF!</definedName>
    <definedName name="PCUpperCompany13" localSheetId="13">#REF!</definedName>
    <definedName name="PCUpperCompany13" localSheetId="17">#REF!</definedName>
    <definedName name="PCUpperCompany13" localSheetId="12">#REF!</definedName>
    <definedName name="PCUpperCompany13" localSheetId="16">#REF!</definedName>
    <definedName name="PCUpperCompany13">#REF!</definedName>
    <definedName name="PCUpperCompany14" localSheetId="11">#REF!</definedName>
    <definedName name="PCUpperCompany14" localSheetId="15">#REF!</definedName>
    <definedName name="PCUpperCompany14" localSheetId="13">#REF!</definedName>
    <definedName name="PCUpperCompany14" localSheetId="17">#REF!</definedName>
    <definedName name="PCUpperCompany14" localSheetId="12">#REF!</definedName>
    <definedName name="PCUpperCompany14" localSheetId="16">#REF!</definedName>
    <definedName name="PCUpperCompany14">#REF!</definedName>
    <definedName name="PCUpperCompany15" localSheetId="11">#REF!</definedName>
    <definedName name="PCUpperCompany15" localSheetId="15">#REF!</definedName>
    <definedName name="PCUpperCompany15" localSheetId="13">#REF!</definedName>
    <definedName name="PCUpperCompany15" localSheetId="17">#REF!</definedName>
    <definedName name="PCUpperCompany15" localSheetId="12">#REF!</definedName>
    <definedName name="PCUpperCompany15" localSheetId="16">#REF!</definedName>
    <definedName name="PCUpperCompany15">#REF!</definedName>
    <definedName name="PCUpperCompany16" localSheetId="11">#REF!</definedName>
    <definedName name="PCUpperCompany16" localSheetId="15">#REF!</definedName>
    <definedName name="PCUpperCompany16" localSheetId="13">#REF!</definedName>
    <definedName name="PCUpperCompany16" localSheetId="17">#REF!</definedName>
    <definedName name="PCUpperCompany16" localSheetId="12">#REF!</definedName>
    <definedName name="PCUpperCompany16" localSheetId="16">#REF!</definedName>
    <definedName name="PCUpperCompany16">#REF!</definedName>
    <definedName name="PCUpperCompany17" localSheetId="11">#REF!</definedName>
    <definedName name="PCUpperCompany17" localSheetId="15">#REF!</definedName>
    <definedName name="PCUpperCompany17" localSheetId="13">#REF!</definedName>
    <definedName name="PCUpperCompany17" localSheetId="17">#REF!</definedName>
    <definedName name="PCUpperCompany17" localSheetId="12">#REF!</definedName>
    <definedName name="PCUpperCompany17" localSheetId="16">#REF!</definedName>
    <definedName name="PCUpperCompany17">#REF!</definedName>
    <definedName name="PCUpperCompany18" localSheetId="11">#REF!</definedName>
    <definedName name="PCUpperCompany18" localSheetId="15">#REF!</definedName>
    <definedName name="PCUpperCompany18" localSheetId="13">#REF!</definedName>
    <definedName name="PCUpperCompany18" localSheetId="17">#REF!</definedName>
    <definedName name="PCUpperCompany18" localSheetId="12">#REF!</definedName>
    <definedName name="PCUpperCompany18" localSheetId="16">#REF!</definedName>
    <definedName name="PCUpperCompany18">#REF!</definedName>
    <definedName name="PCUpperCompany19" localSheetId="11">#REF!</definedName>
    <definedName name="PCUpperCompany19" localSheetId="15">#REF!</definedName>
    <definedName name="PCUpperCompany19" localSheetId="13">#REF!</definedName>
    <definedName name="PCUpperCompany19" localSheetId="17">#REF!</definedName>
    <definedName name="PCUpperCompany19" localSheetId="12">#REF!</definedName>
    <definedName name="PCUpperCompany19" localSheetId="16">#REF!</definedName>
    <definedName name="PCUpperCompany19">#REF!</definedName>
    <definedName name="PCUpperCompany2" localSheetId="11">#REF!</definedName>
    <definedName name="PCUpperCompany2" localSheetId="15">#REF!</definedName>
    <definedName name="PCUpperCompany2" localSheetId="13">#REF!</definedName>
    <definedName name="PCUpperCompany2" localSheetId="17">#REF!</definedName>
    <definedName name="PCUpperCompany2" localSheetId="12">#REF!</definedName>
    <definedName name="PCUpperCompany2" localSheetId="16">#REF!</definedName>
    <definedName name="PCUpperCompany2">#REF!</definedName>
    <definedName name="PCUpperCompany20" localSheetId="11">#REF!</definedName>
    <definedName name="PCUpperCompany20" localSheetId="15">#REF!</definedName>
    <definedName name="PCUpperCompany20" localSheetId="13">#REF!</definedName>
    <definedName name="PCUpperCompany20" localSheetId="17">#REF!</definedName>
    <definedName name="PCUpperCompany20" localSheetId="12">#REF!</definedName>
    <definedName name="PCUpperCompany20" localSheetId="16">#REF!</definedName>
    <definedName name="PCUpperCompany20">#REF!</definedName>
    <definedName name="PCUpperCompany21" localSheetId="11">#REF!</definedName>
    <definedName name="PCUpperCompany21" localSheetId="15">#REF!</definedName>
    <definedName name="PCUpperCompany21" localSheetId="13">#REF!</definedName>
    <definedName name="PCUpperCompany21" localSheetId="17">#REF!</definedName>
    <definedName name="PCUpperCompany21" localSheetId="12">#REF!</definedName>
    <definedName name="PCUpperCompany21" localSheetId="16">#REF!</definedName>
    <definedName name="PCUpperCompany21">#REF!</definedName>
    <definedName name="PCUpperCompany22" localSheetId="11">#REF!</definedName>
    <definedName name="PCUpperCompany22" localSheetId="15">#REF!</definedName>
    <definedName name="PCUpperCompany22" localSheetId="13">#REF!</definedName>
    <definedName name="PCUpperCompany22" localSheetId="17">#REF!</definedName>
    <definedName name="PCUpperCompany22" localSheetId="12">#REF!</definedName>
    <definedName name="PCUpperCompany22" localSheetId="16">#REF!</definedName>
    <definedName name="PCUpperCompany22">#REF!</definedName>
    <definedName name="PCUpperCompany23" localSheetId="11">#REF!</definedName>
    <definedName name="PCUpperCompany23" localSheetId="15">#REF!</definedName>
    <definedName name="PCUpperCompany23" localSheetId="13">#REF!</definedName>
    <definedName name="PCUpperCompany23" localSheetId="17">#REF!</definedName>
    <definedName name="PCUpperCompany23" localSheetId="12">#REF!</definedName>
    <definedName name="PCUpperCompany23" localSheetId="16">#REF!</definedName>
    <definedName name="PCUpperCompany23">#REF!</definedName>
    <definedName name="PCUpperCompany24" localSheetId="11">#REF!</definedName>
    <definedName name="PCUpperCompany24" localSheetId="15">#REF!</definedName>
    <definedName name="PCUpperCompany24" localSheetId="13">#REF!</definedName>
    <definedName name="PCUpperCompany24" localSheetId="17">#REF!</definedName>
    <definedName name="PCUpperCompany24" localSheetId="12">#REF!</definedName>
    <definedName name="PCUpperCompany24" localSheetId="16">#REF!</definedName>
    <definedName name="PCUpperCompany24">#REF!</definedName>
    <definedName name="PCUpperCompany25" localSheetId="11">#REF!</definedName>
    <definedName name="PCUpperCompany25" localSheetId="15">#REF!</definedName>
    <definedName name="PCUpperCompany25" localSheetId="13">#REF!</definedName>
    <definedName name="PCUpperCompany25" localSheetId="17">#REF!</definedName>
    <definedName name="PCUpperCompany25" localSheetId="12">#REF!</definedName>
    <definedName name="PCUpperCompany25" localSheetId="16">#REF!</definedName>
    <definedName name="PCUpperCompany25">#REF!</definedName>
    <definedName name="PCUpperCompany3" localSheetId="11">#REF!</definedName>
    <definedName name="PCUpperCompany3" localSheetId="15">#REF!</definedName>
    <definedName name="PCUpperCompany3" localSheetId="13">#REF!</definedName>
    <definedName name="PCUpperCompany3" localSheetId="17">#REF!</definedName>
    <definedName name="PCUpperCompany3" localSheetId="12">#REF!</definedName>
    <definedName name="PCUpperCompany3" localSheetId="16">#REF!</definedName>
    <definedName name="PCUpperCompany3">#REF!</definedName>
    <definedName name="PCUpperCompany4" localSheetId="11">#REF!</definedName>
    <definedName name="PCUpperCompany4" localSheetId="15">#REF!</definedName>
    <definedName name="PCUpperCompany4" localSheetId="13">#REF!</definedName>
    <definedName name="PCUpperCompany4" localSheetId="17">#REF!</definedName>
    <definedName name="PCUpperCompany4" localSheetId="12">#REF!</definedName>
    <definedName name="PCUpperCompany4" localSheetId="16">#REF!</definedName>
    <definedName name="PCUpperCompany4">#REF!</definedName>
    <definedName name="PCUpperCompany5" localSheetId="11">#REF!</definedName>
    <definedName name="PCUpperCompany5" localSheetId="15">#REF!</definedName>
    <definedName name="PCUpperCompany5" localSheetId="13">#REF!</definedName>
    <definedName name="PCUpperCompany5" localSheetId="17">#REF!</definedName>
    <definedName name="PCUpperCompany5" localSheetId="12">#REF!</definedName>
    <definedName name="PCUpperCompany5" localSheetId="16">#REF!</definedName>
    <definedName name="PCUpperCompany5">#REF!</definedName>
    <definedName name="PCUpperCompany6" localSheetId="11">#REF!</definedName>
    <definedName name="PCUpperCompany6" localSheetId="15">#REF!</definedName>
    <definedName name="PCUpperCompany6" localSheetId="13">#REF!</definedName>
    <definedName name="PCUpperCompany6" localSheetId="17">#REF!</definedName>
    <definedName name="PCUpperCompany6" localSheetId="12">#REF!</definedName>
    <definedName name="PCUpperCompany6" localSheetId="16">#REF!</definedName>
    <definedName name="PCUpperCompany6">#REF!</definedName>
    <definedName name="PCUpperCompany7" localSheetId="11">#REF!</definedName>
    <definedName name="PCUpperCompany7" localSheetId="15">#REF!</definedName>
    <definedName name="PCUpperCompany7" localSheetId="13">#REF!</definedName>
    <definedName name="PCUpperCompany7" localSheetId="17">#REF!</definedName>
    <definedName name="PCUpperCompany7" localSheetId="12">#REF!</definedName>
    <definedName name="PCUpperCompany7" localSheetId="16">#REF!</definedName>
    <definedName name="PCUpperCompany7">#REF!</definedName>
    <definedName name="PCUpperCompany8" localSheetId="11">#REF!</definedName>
    <definedName name="PCUpperCompany8" localSheetId="15">#REF!</definedName>
    <definedName name="PCUpperCompany8" localSheetId="13">#REF!</definedName>
    <definedName name="PCUpperCompany8" localSheetId="17">#REF!</definedName>
    <definedName name="PCUpperCompany8" localSheetId="12">#REF!</definedName>
    <definedName name="PCUpperCompany8" localSheetId="16">#REF!</definedName>
    <definedName name="PCUpperCompany8">#REF!</definedName>
    <definedName name="PCUpperCompany9" localSheetId="11">#REF!</definedName>
    <definedName name="PCUpperCompany9" localSheetId="15">#REF!</definedName>
    <definedName name="PCUpperCompany9" localSheetId="13">#REF!</definedName>
    <definedName name="PCUpperCompany9" localSheetId="17">#REF!</definedName>
    <definedName name="PCUpperCompany9" localSheetId="12">#REF!</definedName>
    <definedName name="PCUpperCompany9" localSheetId="16">#REF!</definedName>
    <definedName name="PCUpperCompany9">#REF!</definedName>
    <definedName name="PCUpperIndustryAgg15" localSheetId="11">#REF!</definedName>
    <definedName name="PCUpperIndustryAgg15" localSheetId="15">#REF!</definedName>
    <definedName name="PCUpperIndustryAgg15" localSheetId="13">#REF!</definedName>
    <definedName name="PCUpperIndustryAgg15" localSheetId="17">#REF!</definedName>
    <definedName name="PCUpperIndustryAgg15" localSheetId="12">#REF!</definedName>
    <definedName name="PCUpperIndustryAgg15" localSheetId="16">#REF!</definedName>
    <definedName name="PCUpperIndustryAgg15">#REF!</definedName>
    <definedName name="PCUpperIndustryMean15" localSheetId="11">#REF!</definedName>
    <definedName name="PCUpperIndustryMean15" localSheetId="15">#REF!</definedName>
    <definedName name="PCUpperIndustryMean15" localSheetId="13">#REF!</definedName>
    <definedName name="PCUpperIndustryMean15" localSheetId="17">#REF!</definedName>
    <definedName name="PCUpperIndustryMean15" localSheetId="12">#REF!</definedName>
    <definedName name="PCUpperIndustryMean15" localSheetId="16">#REF!</definedName>
    <definedName name="PCUpperIndustryMean15">#REF!</definedName>
    <definedName name="PCUpperIndustryMedian15" localSheetId="11">#REF!</definedName>
    <definedName name="PCUpperIndustryMedian15" localSheetId="15">#REF!</definedName>
    <definedName name="PCUpperIndustryMedian15" localSheetId="13">#REF!</definedName>
    <definedName name="PCUpperIndustryMedian15" localSheetId="17">#REF!</definedName>
    <definedName name="PCUpperIndustryMedian15" localSheetId="12">#REF!</definedName>
    <definedName name="PCUpperIndustryMedian15" localSheetId="16">#REF!</definedName>
    <definedName name="PCUpperIndustryMedian15">#REF!</definedName>
    <definedName name="PCUpperIndustryMS15" localSheetId="11">#REF!</definedName>
    <definedName name="PCUpperIndustryMS15" localSheetId="15">#REF!</definedName>
    <definedName name="PCUpperIndustryMS15" localSheetId="13">#REF!</definedName>
    <definedName name="PCUpperIndustryMS15" localSheetId="17">#REF!</definedName>
    <definedName name="PCUpperIndustryMS15" localSheetId="12">#REF!</definedName>
    <definedName name="PCUpperIndustryMS15" localSheetId="16">#REF!</definedName>
    <definedName name="PCUpperIndustryMS15">#REF!</definedName>
    <definedName name="PCUpperLocationAgg15" localSheetId="11">#REF!</definedName>
    <definedName name="PCUpperLocationAgg15" localSheetId="15">#REF!</definedName>
    <definedName name="PCUpperLocationAgg15" localSheetId="13">#REF!</definedName>
    <definedName name="PCUpperLocationAgg15" localSheetId="17">#REF!</definedName>
    <definedName name="PCUpperLocationAgg15" localSheetId="12">#REF!</definedName>
    <definedName name="PCUpperLocationAgg15" localSheetId="16">#REF!</definedName>
    <definedName name="PCUpperLocationAgg15">#REF!</definedName>
    <definedName name="PCUpperLocationMean15" localSheetId="11">#REF!</definedName>
    <definedName name="PCUpperLocationMean15" localSheetId="15">#REF!</definedName>
    <definedName name="PCUpperLocationMean15" localSheetId="13">#REF!</definedName>
    <definedName name="PCUpperLocationMean15" localSheetId="17">#REF!</definedName>
    <definedName name="PCUpperLocationMean15" localSheetId="12">#REF!</definedName>
    <definedName name="PCUpperLocationMean15" localSheetId="16">#REF!</definedName>
    <definedName name="PCUpperLocationMean15">#REF!</definedName>
    <definedName name="PCUpperLocationMedian15" localSheetId="11">#REF!</definedName>
    <definedName name="PCUpperLocationMedian15" localSheetId="15">#REF!</definedName>
    <definedName name="PCUpperLocationMedian15" localSheetId="13">#REF!</definedName>
    <definedName name="PCUpperLocationMedian15" localSheetId="17">#REF!</definedName>
    <definedName name="PCUpperLocationMedian15" localSheetId="12">#REF!</definedName>
    <definedName name="PCUpperLocationMedian15" localSheetId="16">#REF!</definedName>
    <definedName name="PCUpperLocationMedian15">#REF!</definedName>
    <definedName name="PCUpperLocationMS15" localSheetId="11">#REF!</definedName>
    <definedName name="PCUpperLocationMS15" localSheetId="15">#REF!</definedName>
    <definedName name="PCUpperLocationMS15" localSheetId="13">#REF!</definedName>
    <definedName name="PCUpperLocationMS15" localSheetId="17">#REF!</definedName>
    <definedName name="PCUpperLocationMS15" localSheetId="12">#REF!</definedName>
    <definedName name="PCUpperLocationMS15" localSheetId="16">#REF!</definedName>
    <definedName name="PCUpperLocationMS15">#REF!</definedName>
    <definedName name="PeerCalcs10" localSheetId="11">#REF!</definedName>
    <definedName name="PeerCalcs10" localSheetId="15">#REF!</definedName>
    <definedName name="PeerCalcs10" localSheetId="13">#REF!</definedName>
    <definedName name="PeerCalcs10" localSheetId="17">#REF!</definedName>
    <definedName name="PeerCalcs10" localSheetId="12">#REF!</definedName>
    <definedName name="PeerCalcs10" localSheetId="16">#REF!</definedName>
    <definedName name="PeerCalcs10">#REF!</definedName>
    <definedName name="PeerCalcs11" localSheetId="11">#REF!</definedName>
    <definedName name="PeerCalcs11" localSheetId="15">#REF!</definedName>
    <definedName name="PeerCalcs11" localSheetId="13">#REF!</definedName>
    <definedName name="PeerCalcs11" localSheetId="17">#REF!</definedName>
    <definedName name="PeerCalcs11" localSheetId="12">#REF!</definedName>
    <definedName name="PeerCalcs11" localSheetId="16">#REF!</definedName>
    <definedName name="PeerCalcs11">#REF!</definedName>
    <definedName name="PeerCalcs12" localSheetId="11">#REF!</definedName>
    <definedName name="PeerCalcs12" localSheetId="15">#REF!</definedName>
    <definedName name="PeerCalcs12" localSheetId="13">#REF!</definedName>
    <definedName name="PeerCalcs12" localSheetId="17">#REF!</definedName>
    <definedName name="PeerCalcs12" localSheetId="12">#REF!</definedName>
    <definedName name="PeerCalcs12" localSheetId="16">#REF!</definedName>
    <definedName name="PeerCalcs12">#REF!</definedName>
    <definedName name="PeerCalcs13" localSheetId="11">#REF!</definedName>
    <definedName name="PeerCalcs13" localSheetId="15">#REF!</definedName>
    <definedName name="PeerCalcs13" localSheetId="13">#REF!</definedName>
    <definedName name="PeerCalcs13" localSheetId="17">#REF!</definedName>
    <definedName name="PeerCalcs13" localSheetId="12">#REF!</definedName>
    <definedName name="PeerCalcs13" localSheetId="16">#REF!</definedName>
    <definedName name="PeerCalcs13">#REF!</definedName>
    <definedName name="PeerCalcs14" localSheetId="11">#REF!</definedName>
    <definedName name="PeerCalcs14" localSheetId="15">#REF!</definedName>
    <definedName name="PeerCalcs14" localSheetId="13">#REF!</definedName>
    <definedName name="PeerCalcs14" localSheetId="17">#REF!</definedName>
    <definedName name="PeerCalcs14" localSheetId="12">#REF!</definedName>
    <definedName name="PeerCalcs14" localSheetId="16">#REF!</definedName>
    <definedName name="PeerCalcs14">#REF!</definedName>
    <definedName name="PeerCalcs15" localSheetId="11">#REF!</definedName>
    <definedName name="PeerCalcs15" localSheetId="15">#REF!</definedName>
    <definedName name="PeerCalcs15" localSheetId="13">#REF!</definedName>
    <definedName name="PeerCalcs15" localSheetId="17">#REF!</definedName>
    <definedName name="PeerCalcs15" localSheetId="12">#REF!</definedName>
    <definedName name="PeerCalcs15" localSheetId="16">#REF!</definedName>
    <definedName name="PeerCalcs15">#REF!</definedName>
    <definedName name="PeerCalcs3" localSheetId="11">#REF!</definedName>
    <definedName name="PeerCalcs3" localSheetId="15">#REF!</definedName>
    <definedName name="PeerCalcs3" localSheetId="13">#REF!</definedName>
    <definedName name="PeerCalcs3" localSheetId="17">#REF!</definedName>
    <definedName name="PeerCalcs3" localSheetId="12">#REF!</definedName>
    <definedName name="PeerCalcs3" localSheetId="16">#REF!</definedName>
    <definedName name="PeerCalcs3">#REF!</definedName>
    <definedName name="PeerCalcs4" localSheetId="11">#REF!</definedName>
    <definedName name="PeerCalcs4" localSheetId="15">#REF!</definedName>
    <definedName name="PeerCalcs4" localSheetId="13">#REF!</definedName>
    <definedName name="PeerCalcs4" localSheetId="17">#REF!</definedName>
    <definedName name="PeerCalcs4" localSheetId="12">#REF!</definedName>
    <definedName name="PeerCalcs4" localSheetId="16">#REF!</definedName>
    <definedName name="PeerCalcs4">#REF!</definedName>
    <definedName name="PeerCalcs5" localSheetId="11">#REF!</definedName>
    <definedName name="PeerCalcs5" localSheetId="15">#REF!</definedName>
    <definedName name="PeerCalcs5" localSheetId="13">#REF!</definedName>
    <definedName name="PeerCalcs5" localSheetId="17">#REF!</definedName>
    <definedName name="PeerCalcs5" localSheetId="12">#REF!</definedName>
    <definedName name="PeerCalcs5" localSheetId="16">#REF!</definedName>
    <definedName name="PeerCalcs5">#REF!</definedName>
    <definedName name="PeerCalcs6" localSheetId="11">#REF!</definedName>
    <definedName name="PeerCalcs6" localSheetId="15">#REF!</definedName>
    <definedName name="PeerCalcs6" localSheetId="13">#REF!</definedName>
    <definedName name="PeerCalcs6" localSheetId="17">#REF!</definedName>
    <definedName name="PeerCalcs6" localSheetId="12">#REF!</definedName>
    <definedName name="PeerCalcs6" localSheetId="16">#REF!</definedName>
    <definedName name="PeerCalcs6">#REF!</definedName>
    <definedName name="PeerCalcs7" localSheetId="11">#REF!</definedName>
    <definedName name="PeerCalcs7" localSheetId="15">#REF!</definedName>
    <definedName name="PeerCalcs7" localSheetId="13">#REF!</definedName>
    <definedName name="PeerCalcs7" localSheetId="17">#REF!</definedName>
    <definedName name="PeerCalcs7" localSheetId="12">#REF!</definedName>
    <definedName name="PeerCalcs7" localSheetId="16">#REF!</definedName>
    <definedName name="PeerCalcs7">#REF!</definedName>
    <definedName name="PeerCalcs8" localSheetId="11">#REF!</definedName>
    <definedName name="PeerCalcs8" localSheetId="15">#REF!</definedName>
    <definedName name="PeerCalcs8" localSheetId="13">#REF!</definedName>
    <definedName name="PeerCalcs8" localSheetId="17">#REF!</definedName>
    <definedName name="PeerCalcs8" localSheetId="12">#REF!</definedName>
    <definedName name="PeerCalcs8" localSheetId="16">#REF!</definedName>
    <definedName name="PeerCalcs8">#REF!</definedName>
    <definedName name="PeerCalcs9" localSheetId="11">#REF!</definedName>
    <definedName name="PeerCalcs9" localSheetId="15">#REF!</definedName>
    <definedName name="PeerCalcs9" localSheetId="13">#REF!</definedName>
    <definedName name="PeerCalcs9" localSheetId="17">#REF!</definedName>
    <definedName name="PeerCalcs9" localSheetId="12">#REF!</definedName>
    <definedName name="PeerCalcs9" localSheetId="16">#REF!</definedName>
    <definedName name="PeerCalcs9">#REF!</definedName>
    <definedName name="PeerDataTarget" localSheetId="11">#REF!</definedName>
    <definedName name="PeerDataTarget" localSheetId="15">#REF!</definedName>
    <definedName name="PeerDataTarget" localSheetId="13">#REF!</definedName>
    <definedName name="PeerDataTarget" localSheetId="17">#REF!</definedName>
    <definedName name="PeerDataTarget" localSheetId="12">#REF!</definedName>
    <definedName name="PeerDataTarget" localSheetId="16">#REF!</definedName>
    <definedName name="PeerDataTarget">#REF!</definedName>
    <definedName name="PercentBaseRange" localSheetId="11">#REF!</definedName>
    <definedName name="PercentBaseRange" localSheetId="15">#REF!</definedName>
    <definedName name="PercentBaseRange" localSheetId="13">#REF!</definedName>
    <definedName name="PercentBaseRange" localSheetId="17">#REF!</definedName>
    <definedName name="PercentBaseRange" localSheetId="12">#REF!</definedName>
    <definedName name="PercentBaseRange" localSheetId="16">#REF!</definedName>
    <definedName name="PercentBaseRange">#REF!</definedName>
    <definedName name="Period1" localSheetId="11">#REF!</definedName>
    <definedName name="Period1" localSheetId="15">#REF!</definedName>
    <definedName name="Period1" localSheetId="13">#REF!</definedName>
    <definedName name="Period1" localSheetId="17">#REF!</definedName>
    <definedName name="Period1" localSheetId="12">#REF!</definedName>
    <definedName name="Period1" localSheetId="16">#REF!</definedName>
    <definedName name="Period1">#REF!</definedName>
    <definedName name="Period10" localSheetId="11">#REF!</definedName>
    <definedName name="Period10" localSheetId="15">#REF!</definedName>
    <definedName name="Period10" localSheetId="13">#REF!</definedName>
    <definedName name="Period10" localSheetId="17">#REF!</definedName>
    <definedName name="Period10" localSheetId="12">#REF!</definedName>
    <definedName name="Period10" localSheetId="16">#REF!</definedName>
    <definedName name="Period10">#REF!</definedName>
    <definedName name="Period11" localSheetId="11">#REF!</definedName>
    <definedName name="Period11" localSheetId="15">#REF!</definedName>
    <definedName name="Period11" localSheetId="13">#REF!</definedName>
    <definedName name="Period11" localSheetId="17">#REF!</definedName>
    <definedName name="Period11" localSheetId="12">#REF!</definedName>
    <definedName name="Period11" localSheetId="16">#REF!</definedName>
    <definedName name="Period11">#REF!</definedName>
    <definedName name="Period12" localSheetId="11">#REF!</definedName>
    <definedName name="Period12" localSheetId="15">#REF!</definedName>
    <definedName name="Period12" localSheetId="13">#REF!</definedName>
    <definedName name="Period12" localSheetId="17">#REF!</definedName>
    <definedName name="Period12" localSheetId="12">#REF!</definedName>
    <definedName name="Period12" localSheetId="16">#REF!</definedName>
    <definedName name="Period12">#REF!</definedName>
    <definedName name="Period13" localSheetId="11">#REF!</definedName>
    <definedName name="Period13" localSheetId="15">#REF!</definedName>
    <definedName name="Period13" localSheetId="13">#REF!</definedName>
    <definedName name="Period13" localSheetId="17">#REF!</definedName>
    <definedName name="Period13" localSheetId="12">#REF!</definedName>
    <definedName name="Period13" localSheetId="16">#REF!</definedName>
    <definedName name="Period13">#REF!</definedName>
    <definedName name="Period14" localSheetId="11">#REF!</definedName>
    <definedName name="Period14" localSheetId="15">#REF!</definedName>
    <definedName name="Period14" localSheetId="13">#REF!</definedName>
    <definedName name="Period14" localSheetId="17">#REF!</definedName>
    <definedName name="Period14" localSheetId="12">#REF!</definedName>
    <definedName name="Period14" localSheetId="16">#REF!</definedName>
    <definedName name="Period14">#REF!</definedName>
    <definedName name="Period15" localSheetId="11">#REF!</definedName>
    <definedName name="Period15" localSheetId="15">#REF!</definedName>
    <definedName name="Period15" localSheetId="13">#REF!</definedName>
    <definedName name="Period15" localSheetId="17">#REF!</definedName>
    <definedName name="Period15" localSheetId="12">#REF!</definedName>
    <definedName name="Period15" localSheetId="16">#REF!</definedName>
    <definedName name="Period15">#REF!</definedName>
    <definedName name="Period16" localSheetId="11">#REF!</definedName>
    <definedName name="Period16" localSheetId="15">#REF!</definedName>
    <definedName name="Period16" localSheetId="13">#REF!</definedName>
    <definedName name="Period16" localSheetId="17">#REF!</definedName>
    <definedName name="Period16" localSheetId="12">#REF!</definedName>
    <definedName name="Period16" localSheetId="16">#REF!</definedName>
    <definedName name="Period16">#REF!</definedName>
    <definedName name="Period17" localSheetId="11">#REF!</definedName>
    <definedName name="Period17" localSheetId="15">#REF!</definedName>
    <definedName name="Period17" localSheetId="13">#REF!</definedName>
    <definedName name="Period17" localSheetId="17">#REF!</definedName>
    <definedName name="Period17" localSheetId="12">#REF!</definedName>
    <definedName name="Period17" localSheetId="16">#REF!</definedName>
    <definedName name="Period17">#REF!</definedName>
    <definedName name="Period18" localSheetId="11">#REF!</definedName>
    <definedName name="Period18" localSheetId="15">#REF!</definedName>
    <definedName name="Period18" localSheetId="13">#REF!</definedName>
    <definedName name="Period18" localSheetId="17">#REF!</definedName>
    <definedName name="Period18" localSheetId="12">#REF!</definedName>
    <definedName name="Period18" localSheetId="16">#REF!</definedName>
    <definedName name="Period18">#REF!</definedName>
    <definedName name="Period19" localSheetId="11">#REF!</definedName>
    <definedName name="Period19" localSheetId="15">#REF!</definedName>
    <definedName name="Period19" localSheetId="13">#REF!</definedName>
    <definedName name="Period19" localSheetId="17">#REF!</definedName>
    <definedName name="Period19" localSheetId="12">#REF!</definedName>
    <definedName name="Period19" localSheetId="16">#REF!</definedName>
    <definedName name="Period19">#REF!</definedName>
    <definedName name="Period2" localSheetId="11">#REF!</definedName>
    <definedName name="Period2" localSheetId="15">#REF!</definedName>
    <definedName name="Period2" localSheetId="13">#REF!</definedName>
    <definedName name="Period2" localSheetId="17">#REF!</definedName>
    <definedName name="Period2" localSheetId="12">#REF!</definedName>
    <definedName name="Period2" localSheetId="16">#REF!</definedName>
    <definedName name="Period2">#REF!</definedName>
    <definedName name="Period20" localSheetId="11">#REF!</definedName>
    <definedName name="Period20" localSheetId="15">#REF!</definedName>
    <definedName name="Period20" localSheetId="13">#REF!</definedName>
    <definedName name="Period20" localSheetId="17">#REF!</definedName>
    <definedName name="Period20" localSheetId="12">#REF!</definedName>
    <definedName name="Period20" localSheetId="16">#REF!</definedName>
    <definedName name="Period20">#REF!</definedName>
    <definedName name="Period21" localSheetId="11">#REF!</definedName>
    <definedName name="Period21" localSheetId="15">#REF!</definedName>
    <definedName name="Period21" localSheetId="13">#REF!</definedName>
    <definedName name="Period21" localSheetId="17">#REF!</definedName>
    <definedName name="Period21" localSheetId="12">#REF!</definedName>
    <definedName name="Period21" localSheetId="16">#REF!</definedName>
    <definedName name="Period21">#REF!</definedName>
    <definedName name="Period22" localSheetId="11">#REF!</definedName>
    <definedName name="Period22" localSheetId="15">#REF!</definedName>
    <definedName name="Period22" localSheetId="13">#REF!</definedName>
    <definedName name="Period22" localSheetId="17">#REF!</definedName>
    <definedName name="Period22" localSheetId="12">#REF!</definedName>
    <definedName name="Period22" localSheetId="16">#REF!</definedName>
    <definedName name="Period22">#REF!</definedName>
    <definedName name="Period23" localSheetId="11">#REF!</definedName>
    <definedName name="Period23" localSheetId="15">#REF!</definedName>
    <definedName name="Period23" localSheetId="13">#REF!</definedName>
    <definedName name="Period23" localSheetId="17">#REF!</definedName>
    <definedName name="Period23" localSheetId="12">#REF!</definedName>
    <definedName name="Period23" localSheetId="16">#REF!</definedName>
    <definedName name="Period23">#REF!</definedName>
    <definedName name="Period24" localSheetId="11">#REF!</definedName>
    <definedName name="Period24" localSheetId="15">#REF!</definedName>
    <definedName name="Period24" localSheetId="13">#REF!</definedName>
    <definedName name="Period24" localSheetId="17">#REF!</definedName>
    <definedName name="Period24" localSheetId="12">#REF!</definedName>
    <definedName name="Period24" localSheetId="16">#REF!</definedName>
    <definedName name="Period24">#REF!</definedName>
    <definedName name="Period3" localSheetId="11">#REF!</definedName>
    <definedName name="Period3" localSheetId="15">#REF!</definedName>
    <definedName name="Period3" localSheetId="13">#REF!</definedName>
    <definedName name="Period3" localSheetId="17">#REF!</definedName>
    <definedName name="Period3" localSheetId="12">#REF!</definedName>
    <definedName name="Period3" localSheetId="16">#REF!</definedName>
    <definedName name="Period3">#REF!</definedName>
    <definedName name="Period4" localSheetId="11">#REF!</definedName>
    <definedName name="Period4" localSheetId="15">#REF!</definedName>
    <definedName name="Period4" localSheetId="13">#REF!</definedName>
    <definedName name="Period4" localSheetId="17">#REF!</definedName>
    <definedName name="Period4" localSheetId="12">#REF!</definedName>
    <definedName name="Period4" localSheetId="16">#REF!</definedName>
    <definedName name="Period4">#REF!</definedName>
    <definedName name="Period5" localSheetId="11">#REF!</definedName>
    <definedName name="Period5" localSheetId="15">#REF!</definedName>
    <definedName name="Period5" localSheetId="13">#REF!</definedName>
    <definedName name="Period5" localSheetId="17">#REF!</definedName>
    <definedName name="Period5" localSheetId="12">#REF!</definedName>
    <definedName name="Period5" localSheetId="16">#REF!</definedName>
    <definedName name="Period5">#REF!</definedName>
    <definedName name="Period6" localSheetId="11">#REF!</definedName>
    <definedName name="Period6" localSheetId="15">#REF!</definedName>
    <definedName name="Period6" localSheetId="13">#REF!</definedName>
    <definedName name="Period6" localSheetId="17">#REF!</definedName>
    <definedName name="Period6" localSheetId="12">#REF!</definedName>
    <definedName name="Period6" localSheetId="16">#REF!</definedName>
    <definedName name="Period6">#REF!</definedName>
    <definedName name="Period7" localSheetId="11">#REF!</definedName>
    <definedName name="Period7" localSheetId="15">#REF!</definedName>
    <definedName name="Period7" localSheetId="13">#REF!</definedName>
    <definedName name="Period7" localSheetId="17">#REF!</definedName>
    <definedName name="Period7" localSheetId="12">#REF!</definedName>
    <definedName name="Period7" localSheetId="16">#REF!</definedName>
    <definedName name="Period7">#REF!</definedName>
    <definedName name="Period8" localSheetId="11">#REF!</definedName>
    <definedName name="Period8" localSheetId="15">#REF!</definedName>
    <definedName name="Period8" localSheetId="13">#REF!</definedName>
    <definedName name="Period8" localSheetId="17">#REF!</definedName>
    <definedName name="Period8" localSheetId="12">#REF!</definedName>
    <definedName name="Period8" localSheetId="16">#REF!</definedName>
    <definedName name="Period8">#REF!</definedName>
    <definedName name="Period9" localSheetId="11">#REF!</definedName>
    <definedName name="Period9" localSheetId="15">#REF!</definedName>
    <definedName name="Period9" localSheetId="13">#REF!</definedName>
    <definedName name="Period9" localSheetId="17">#REF!</definedName>
    <definedName name="Period9" localSheetId="12">#REF!</definedName>
    <definedName name="Period9" localSheetId="16">#REF!</definedName>
    <definedName name="Period9">#REF!</definedName>
    <definedName name="PriceChart" localSheetId="11">#REF!</definedName>
    <definedName name="PriceChart" localSheetId="15">#REF!</definedName>
    <definedName name="PriceChart" localSheetId="13">#REF!</definedName>
    <definedName name="PriceChart" localSheetId="17">#REF!</definedName>
    <definedName name="PriceChart" localSheetId="12">#REF!</definedName>
    <definedName name="PriceChart" localSheetId="16">#REF!</definedName>
    <definedName name="PriceChart">#REF!</definedName>
    <definedName name="PriceChartActualData" localSheetId="11">#REF!</definedName>
    <definedName name="PriceChartActualData" localSheetId="15">#REF!</definedName>
    <definedName name="PriceChartActualData" localSheetId="13">#REF!</definedName>
    <definedName name="PriceChartActualData" localSheetId="17">#REF!</definedName>
    <definedName name="PriceChartActualData" localSheetId="12">#REF!</definedName>
    <definedName name="PriceChartActualData" localSheetId="16">#REF!</definedName>
    <definedName name="PriceChartActualData">#REF!</definedName>
    <definedName name="PriceChartAgg" localSheetId="11">#REF!</definedName>
    <definedName name="PriceChartAgg" localSheetId="15">#REF!</definedName>
    <definedName name="PriceChartAgg" localSheetId="13">#REF!</definedName>
    <definedName name="PriceChartAgg" localSheetId="17">#REF!</definedName>
    <definedName name="PriceChartAgg" localSheetId="12">#REF!</definedName>
    <definedName name="PriceChartAgg" localSheetId="16">#REF!</definedName>
    <definedName name="PriceChartAgg">#REF!</definedName>
    <definedName name="PriceChartBasePeriod" localSheetId="11">#REF!</definedName>
    <definedName name="PriceChartBasePeriod" localSheetId="15">#REF!</definedName>
    <definedName name="PriceChartBasePeriod" localSheetId="13">#REF!</definedName>
    <definedName name="PriceChartBasePeriod" localSheetId="17">#REF!</definedName>
    <definedName name="PriceChartBasePeriod" localSheetId="12">#REF!</definedName>
    <definedName name="PriceChartBasePeriod" localSheetId="16">#REF!</definedName>
    <definedName name="PriceChartBasePeriod">#REF!</definedName>
    <definedName name="PriceChartBaseRange" localSheetId="11">#REF!</definedName>
    <definedName name="PriceChartBaseRange" localSheetId="15">#REF!</definedName>
    <definedName name="PriceChartBaseRange" localSheetId="13">#REF!</definedName>
    <definedName name="PriceChartBaseRange" localSheetId="17">#REF!</definedName>
    <definedName name="PriceChartBaseRange" localSheetId="12">#REF!</definedName>
    <definedName name="PriceChartBaseRange" localSheetId="16">#REF!</definedName>
    <definedName name="PriceChartBaseRange">#REF!</definedName>
    <definedName name="PriceChartCalcRange" localSheetId="11">#REF!</definedName>
    <definedName name="PriceChartCalcRange" localSheetId="15">#REF!</definedName>
    <definedName name="PriceChartCalcRange" localSheetId="13">#REF!</definedName>
    <definedName name="PriceChartCalcRange" localSheetId="17">#REF!</definedName>
    <definedName name="PriceChartCalcRange" localSheetId="12">#REF!</definedName>
    <definedName name="PriceChartCalcRange" localSheetId="16">#REF!</definedName>
    <definedName name="PriceChartCalcRange">#REF!</definedName>
    <definedName name="PriceChartCurrentExpressions" localSheetId="11">#REF!</definedName>
    <definedName name="PriceChartCurrentExpressions" localSheetId="15">#REF!</definedName>
    <definedName name="PriceChartCurrentExpressions" localSheetId="13">#REF!</definedName>
    <definedName name="PriceChartCurrentExpressions" localSheetId="17">#REF!</definedName>
    <definedName name="PriceChartCurrentExpressions" localSheetId="12">#REF!</definedName>
    <definedName name="PriceChartCurrentExpressions" localSheetId="16">#REF!</definedName>
    <definedName name="PriceChartCurrentExpressions">#REF!</definedName>
    <definedName name="PriceChartDataForChart" localSheetId="11">#REF!</definedName>
    <definedName name="PriceChartDataForChart" localSheetId="15">#REF!</definedName>
    <definedName name="PriceChartDataForChart" localSheetId="13">#REF!</definedName>
    <definedName name="PriceChartDataForChart" localSheetId="17">#REF!</definedName>
    <definedName name="PriceChartDataForChart" localSheetId="12">#REF!</definedName>
    <definedName name="PriceChartDataForChart" localSheetId="16">#REF!</definedName>
    <definedName name="PriceChartDataForChart">#REF!</definedName>
    <definedName name="PriceChartDataToShow" localSheetId="11">#REF!</definedName>
    <definedName name="PriceChartDataToShow" localSheetId="15">#REF!</definedName>
    <definedName name="PriceChartDataToShow" localSheetId="13">#REF!</definedName>
    <definedName name="PriceChartDataToShow" localSheetId="17">#REF!</definedName>
    <definedName name="PriceChartDataToShow" localSheetId="12">#REF!</definedName>
    <definedName name="PriceChartDataToShow" localSheetId="16">#REF!</definedName>
    <definedName name="PriceChartDataToShow">#REF!</definedName>
    <definedName name="PriceChartIndex0" localSheetId="11">#REF!</definedName>
    <definedName name="PriceChartIndex0" localSheetId="15">#REF!</definedName>
    <definedName name="PriceChartIndex0" localSheetId="13">#REF!</definedName>
    <definedName name="PriceChartIndex0" localSheetId="17">#REF!</definedName>
    <definedName name="PriceChartIndex0" localSheetId="12">#REF!</definedName>
    <definedName name="PriceChartIndex0" localSheetId="16">#REF!</definedName>
    <definedName name="PriceChartIndex0">#REF!</definedName>
    <definedName name="PriceChartIndex1" localSheetId="11">#REF!</definedName>
    <definedName name="PriceChartIndex1" localSheetId="15">#REF!</definedName>
    <definedName name="PriceChartIndex1" localSheetId="13">#REF!</definedName>
    <definedName name="PriceChartIndex1" localSheetId="17">#REF!</definedName>
    <definedName name="PriceChartIndex1" localSheetId="12">#REF!</definedName>
    <definedName name="PriceChartIndex1" localSheetId="16">#REF!</definedName>
    <definedName name="PriceChartIndex1">#REF!</definedName>
    <definedName name="PriceChartIndex2" localSheetId="11">#REF!</definedName>
    <definedName name="PriceChartIndex2" localSheetId="15">#REF!</definedName>
    <definedName name="PriceChartIndex2" localSheetId="13">#REF!</definedName>
    <definedName name="PriceChartIndex2" localSheetId="17">#REF!</definedName>
    <definedName name="PriceChartIndex2" localSheetId="12">#REF!</definedName>
    <definedName name="PriceChartIndex2" localSheetId="16">#REF!</definedName>
    <definedName name="PriceChartIndex2">#REF!</definedName>
    <definedName name="PriceChartIndex3" localSheetId="11">#REF!</definedName>
    <definedName name="PriceChartIndex3" localSheetId="15">#REF!</definedName>
    <definedName name="PriceChartIndex3" localSheetId="13">#REF!</definedName>
    <definedName name="PriceChartIndex3" localSheetId="17">#REF!</definedName>
    <definedName name="PriceChartIndex3" localSheetId="12">#REF!</definedName>
    <definedName name="PriceChartIndex3" localSheetId="16">#REF!</definedName>
    <definedName name="PriceChartIndex3">#REF!</definedName>
    <definedName name="PriceChartIndex4" localSheetId="11">#REF!</definedName>
    <definedName name="PriceChartIndex4" localSheetId="15">#REF!</definedName>
    <definedName name="PriceChartIndex4" localSheetId="13">#REF!</definedName>
    <definedName name="PriceChartIndex4" localSheetId="17">#REF!</definedName>
    <definedName name="PriceChartIndex4" localSheetId="12">#REF!</definedName>
    <definedName name="PriceChartIndex4" localSheetId="16">#REF!</definedName>
    <definedName name="PriceChartIndex4">#REF!</definedName>
    <definedName name="PriceChartIndexRange" localSheetId="11">#REF!</definedName>
    <definedName name="PriceChartIndexRange" localSheetId="15">#REF!</definedName>
    <definedName name="PriceChartIndexRange" localSheetId="13">#REF!</definedName>
    <definedName name="PriceChartIndexRange" localSheetId="17">#REF!</definedName>
    <definedName name="PriceChartIndexRange" localSheetId="12">#REF!</definedName>
    <definedName name="PriceChartIndexRange" localSheetId="16">#REF!</definedName>
    <definedName name="PriceChartIndexRange">#REF!</definedName>
    <definedName name="PriceChartIndustry" localSheetId="11">#REF!</definedName>
    <definedName name="PriceChartIndustry" localSheetId="15">#REF!</definedName>
    <definedName name="PriceChartIndustry" localSheetId="13">#REF!</definedName>
    <definedName name="PriceChartIndustry" localSheetId="17">#REF!</definedName>
    <definedName name="PriceChartIndustry" localSheetId="12">#REF!</definedName>
    <definedName name="PriceChartIndustry" localSheetId="16">#REF!</definedName>
    <definedName name="PriceChartIndustry">#REF!</definedName>
    <definedName name="PriceChartIndustryAgg" localSheetId="11">#REF!</definedName>
    <definedName name="PriceChartIndustryAgg" localSheetId="15">#REF!</definedName>
    <definedName name="PriceChartIndustryAgg" localSheetId="13">#REF!</definedName>
    <definedName name="PriceChartIndustryAgg" localSheetId="17">#REF!</definedName>
    <definedName name="PriceChartIndustryAgg" localSheetId="12">#REF!</definedName>
    <definedName name="PriceChartIndustryAgg" localSheetId="16">#REF!</definedName>
    <definedName name="PriceChartIndustryAgg">#REF!</definedName>
    <definedName name="PriceChartIndustryMean" localSheetId="11">#REF!</definedName>
    <definedName name="PriceChartIndustryMean" localSheetId="15">#REF!</definedName>
    <definedName name="PriceChartIndustryMean" localSheetId="13">#REF!</definedName>
    <definedName name="PriceChartIndustryMean" localSheetId="17">#REF!</definedName>
    <definedName name="PriceChartIndustryMean" localSheetId="12">#REF!</definedName>
    <definedName name="PriceChartIndustryMean" localSheetId="16">#REF!</definedName>
    <definedName name="PriceChartIndustryMean">#REF!</definedName>
    <definedName name="PriceChartIndustryMedian" localSheetId="11">#REF!</definedName>
    <definedName name="PriceChartIndustryMedian" localSheetId="15">#REF!</definedName>
    <definedName name="PriceChartIndustryMedian" localSheetId="13">#REF!</definedName>
    <definedName name="PriceChartIndustryMedian" localSheetId="17">#REF!</definedName>
    <definedName name="PriceChartIndustryMedian" localSheetId="12">#REF!</definedName>
    <definedName name="PriceChartIndustryMedian" localSheetId="16">#REF!</definedName>
    <definedName name="PriceChartIndustryMedian">#REF!</definedName>
    <definedName name="PriceChartIndustryMS" localSheetId="11">#REF!</definedName>
    <definedName name="PriceChartIndustryMS" localSheetId="15">#REF!</definedName>
    <definedName name="PriceChartIndustryMS" localSheetId="13">#REF!</definedName>
    <definedName name="PriceChartIndustryMS" localSheetId="17">#REF!</definedName>
    <definedName name="PriceChartIndustryMS" localSheetId="12">#REF!</definedName>
    <definedName name="PriceChartIndustryMS" localSheetId="16">#REF!</definedName>
    <definedName name="PriceChartIndustryMS">#REF!</definedName>
    <definedName name="PriceChartLocation" localSheetId="11">#REF!</definedName>
    <definedName name="PriceChartLocation" localSheetId="15">#REF!</definedName>
    <definedName name="PriceChartLocation" localSheetId="13">#REF!</definedName>
    <definedName name="PriceChartLocation" localSheetId="17">#REF!</definedName>
    <definedName name="PriceChartLocation" localSheetId="12">#REF!</definedName>
    <definedName name="PriceChartLocation" localSheetId="16">#REF!</definedName>
    <definedName name="PriceChartLocation">#REF!</definedName>
    <definedName name="PriceChartLocationAgg" localSheetId="11">#REF!</definedName>
    <definedName name="PriceChartLocationAgg" localSheetId="15">#REF!</definedName>
    <definedName name="PriceChartLocationAgg" localSheetId="13">#REF!</definedName>
    <definedName name="PriceChartLocationAgg" localSheetId="17">#REF!</definedName>
    <definedName name="PriceChartLocationAgg" localSheetId="12">#REF!</definedName>
    <definedName name="PriceChartLocationAgg" localSheetId="16">#REF!</definedName>
    <definedName name="PriceChartLocationAgg">#REF!</definedName>
    <definedName name="PriceChartLocationMean" localSheetId="11">#REF!</definedName>
    <definedName name="PriceChartLocationMean" localSheetId="15">#REF!</definedName>
    <definedName name="PriceChartLocationMean" localSheetId="13">#REF!</definedName>
    <definedName name="PriceChartLocationMean" localSheetId="17">#REF!</definedName>
    <definedName name="PriceChartLocationMean" localSheetId="12">#REF!</definedName>
    <definedName name="PriceChartLocationMean" localSheetId="16">#REF!</definedName>
    <definedName name="PriceChartLocationMean">#REF!</definedName>
    <definedName name="PriceChartLocationMedian" localSheetId="11">#REF!</definedName>
    <definedName name="PriceChartLocationMedian" localSheetId="15">#REF!</definedName>
    <definedName name="PriceChartLocationMedian" localSheetId="13">#REF!</definedName>
    <definedName name="PriceChartLocationMedian" localSheetId="17">#REF!</definedName>
    <definedName name="PriceChartLocationMedian" localSheetId="12">#REF!</definedName>
    <definedName name="PriceChartLocationMedian" localSheetId="16">#REF!</definedName>
    <definedName name="PriceChartLocationMedian">#REF!</definedName>
    <definedName name="PriceChartLocationMS" localSheetId="11">#REF!</definedName>
    <definedName name="PriceChartLocationMS" localSheetId="15">#REF!</definedName>
    <definedName name="PriceChartLocationMS" localSheetId="13">#REF!</definedName>
    <definedName name="PriceChartLocationMS" localSheetId="17">#REF!</definedName>
    <definedName name="PriceChartLocationMS" localSheetId="12">#REF!</definedName>
    <definedName name="PriceChartLocationMS" localSheetId="16">#REF!</definedName>
    <definedName name="PriceChartLocationMS">#REF!</definedName>
    <definedName name="PriceChartLowerIndex0" localSheetId="11">#REF!</definedName>
    <definedName name="PriceChartLowerIndex0" localSheetId="15">#REF!</definedName>
    <definedName name="PriceChartLowerIndex0" localSheetId="13">#REF!</definedName>
    <definedName name="PriceChartLowerIndex0" localSheetId="17">#REF!</definedName>
    <definedName name="PriceChartLowerIndex0" localSheetId="12">#REF!</definedName>
    <definedName name="PriceChartLowerIndex0" localSheetId="16">#REF!</definedName>
    <definedName name="PriceChartLowerIndex0">#REF!</definedName>
    <definedName name="PriceChartLowerIndex1" localSheetId="11">#REF!</definedName>
    <definedName name="PriceChartLowerIndex1" localSheetId="15">#REF!</definedName>
    <definedName name="PriceChartLowerIndex1" localSheetId="13">#REF!</definedName>
    <definedName name="PriceChartLowerIndex1" localSheetId="17">#REF!</definedName>
    <definedName name="PriceChartLowerIndex1" localSheetId="12">#REF!</definedName>
    <definedName name="PriceChartLowerIndex1" localSheetId="16">#REF!</definedName>
    <definedName name="PriceChartLowerIndex1">#REF!</definedName>
    <definedName name="PriceChartLowerIndex2" localSheetId="11">#REF!</definedName>
    <definedName name="PriceChartLowerIndex2" localSheetId="15">#REF!</definedName>
    <definedName name="PriceChartLowerIndex2" localSheetId="13">#REF!</definedName>
    <definedName name="PriceChartLowerIndex2" localSheetId="17">#REF!</definedName>
    <definedName name="PriceChartLowerIndex2" localSheetId="12">#REF!</definedName>
    <definedName name="PriceChartLowerIndex2" localSheetId="16">#REF!</definedName>
    <definedName name="PriceChartLowerIndex2">#REF!</definedName>
    <definedName name="PriceChartLowerIndex3" localSheetId="11">#REF!</definedName>
    <definedName name="PriceChartLowerIndex3" localSheetId="15">#REF!</definedName>
    <definedName name="PriceChartLowerIndex3" localSheetId="13">#REF!</definedName>
    <definedName name="PriceChartLowerIndex3" localSheetId="17">#REF!</definedName>
    <definedName name="PriceChartLowerIndex3" localSheetId="12">#REF!</definedName>
    <definedName name="PriceChartLowerIndex3" localSheetId="16">#REF!</definedName>
    <definedName name="PriceChartLowerIndex3">#REF!</definedName>
    <definedName name="PriceChartLowerIndex4" localSheetId="11">#REF!</definedName>
    <definedName name="PriceChartLowerIndex4" localSheetId="15">#REF!</definedName>
    <definedName name="PriceChartLowerIndex4" localSheetId="13">#REF!</definedName>
    <definedName name="PriceChartLowerIndex4" localSheetId="17">#REF!</definedName>
    <definedName name="PriceChartLowerIndex4" localSheetId="12">#REF!</definedName>
    <definedName name="PriceChartLowerIndex4" localSheetId="16">#REF!</definedName>
    <definedName name="PriceChartLowerIndex4">#REF!</definedName>
    <definedName name="pricechartlowermean" localSheetId="11">#REF!</definedName>
    <definedName name="pricechartlowermean" localSheetId="15">#REF!</definedName>
    <definedName name="pricechartlowermean" localSheetId="13">#REF!</definedName>
    <definedName name="pricechartlowermean" localSheetId="17">#REF!</definedName>
    <definedName name="pricechartlowermean" localSheetId="12">#REF!</definedName>
    <definedName name="pricechartlowermean" localSheetId="16">#REF!</definedName>
    <definedName name="pricechartlowermean">#REF!</definedName>
    <definedName name="PriceChartMean" localSheetId="11">#REF!</definedName>
    <definedName name="PriceChartMean" localSheetId="15">#REF!</definedName>
    <definedName name="PriceChartMean" localSheetId="13">#REF!</definedName>
    <definedName name="PriceChartMean" localSheetId="17">#REF!</definedName>
    <definedName name="PriceChartMean" localSheetId="12">#REF!</definedName>
    <definedName name="PriceChartMean" localSheetId="16">#REF!</definedName>
    <definedName name="PriceChartMean">#REF!</definedName>
    <definedName name="PriceChartMedian" localSheetId="11">#REF!</definedName>
    <definedName name="PriceChartMedian" localSheetId="15">#REF!</definedName>
    <definedName name="PriceChartMedian" localSheetId="13">#REF!</definedName>
    <definedName name="PriceChartMedian" localSheetId="17">#REF!</definedName>
    <definedName name="PriceChartMedian" localSheetId="12">#REF!</definedName>
    <definedName name="PriceChartMedian" localSheetId="16">#REF!</definedName>
    <definedName name="PriceChartMedian">#REF!</definedName>
    <definedName name="PriceChartMS" localSheetId="11">#REF!</definedName>
    <definedName name="PriceChartMS" localSheetId="15">#REF!</definedName>
    <definedName name="PriceChartMS" localSheetId="13">#REF!</definedName>
    <definedName name="PriceChartMS" localSheetId="17">#REF!</definedName>
    <definedName name="PriceChartMS" localSheetId="12">#REF!</definedName>
    <definedName name="PriceChartMS" localSheetId="16">#REF!</definedName>
    <definedName name="PriceChartMS">#REF!</definedName>
    <definedName name="PriceChartNavRange" localSheetId="11">#REF!</definedName>
    <definedName name="PriceChartNavRange" localSheetId="15">#REF!</definedName>
    <definedName name="PriceChartNavRange" localSheetId="13">#REF!</definedName>
    <definedName name="PriceChartNavRange" localSheetId="17">#REF!</definedName>
    <definedName name="PriceChartNavRange" localSheetId="12">#REF!</definedName>
    <definedName name="PriceChartNavRange" localSheetId="16">#REF!</definedName>
    <definedName name="PriceChartNavRange">#REF!</definedName>
    <definedName name="PriceChartPeerCalcs" localSheetId="11">#REF!</definedName>
    <definedName name="PriceChartPeerCalcs" localSheetId="15">#REF!</definedName>
    <definedName name="PriceChartPeerCalcs" localSheetId="13">#REF!</definedName>
    <definedName name="PriceChartPeerCalcs" localSheetId="17">#REF!</definedName>
    <definedName name="PriceChartPeerCalcs" localSheetId="12">#REF!</definedName>
    <definedName name="PriceChartPeerCalcs" localSheetId="16">#REF!</definedName>
    <definedName name="PriceChartPeerCalcs">#REF!</definedName>
    <definedName name="PriceChartPrintNav" localSheetId="11">#REF!</definedName>
    <definedName name="PriceChartPrintNav" localSheetId="15">#REF!</definedName>
    <definedName name="PriceChartPrintNav" localSheetId="13">#REF!</definedName>
    <definedName name="PriceChartPrintNav" localSheetId="17">#REF!</definedName>
    <definedName name="PriceChartPrintNav" localSheetId="12">#REF!</definedName>
    <definedName name="PriceChartPrintNav" localSheetId="16">#REF!</definedName>
    <definedName name="PriceChartPrintNav">#REF!</definedName>
    <definedName name="ShowDataTarget" localSheetId="11">#REF!</definedName>
    <definedName name="ShowDataTarget" localSheetId="15">#REF!</definedName>
    <definedName name="ShowDataTarget" localSheetId="13">#REF!</definedName>
    <definedName name="ShowDataTarget" localSheetId="17">#REF!</definedName>
    <definedName name="ShowDataTarget" localSheetId="12">#REF!</definedName>
    <definedName name="ShowDataTarget" localSheetId="16">#REF!</definedName>
    <definedName name="ShowDataTarget">#REF!</definedName>
    <definedName name="UseDeferredTaxAsset" localSheetId="7">#REF!</definedName>
    <definedName name="UseDeferredTaxAsset">#REF!</definedName>
    <definedName name="ValAnalysisComp" localSheetId="11">#REF!</definedName>
    <definedName name="ValAnalysisComp" localSheetId="15">#REF!</definedName>
    <definedName name="ValAnalysisComp" localSheetId="13">#REF!</definedName>
    <definedName name="ValAnalysisComp" localSheetId="17">#REF!</definedName>
    <definedName name="ValAnalysisComp" localSheetId="12">#REF!</definedName>
    <definedName name="ValAnalysisComp" localSheetId="16">#REF!</definedName>
    <definedName name="ValAnalysisComp">#REF!</definedName>
    <definedName name="ValuationAnalysisChart" localSheetId="11">#REF!</definedName>
    <definedName name="ValuationAnalysisChart" localSheetId="15">#REF!</definedName>
    <definedName name="ValuationAnalysisChart" localSheetId="13">#REF!</definedName>
    <definedName name="ValuationAnalysisChart" localSheetId="17">#REF!</definedName>
    <definedName name="ValuationAnalysisChart" localSheetId="12">#REF!</definedName>
    <definedName name="ValuationAnalysisChart" localSheetId="16">#REF!</definedName>
    <definedName name="ValuationAnalysisChart">#REF!</definedName>
    <definedName name="ValuationAnalysisChartAgg" localSheetId="11">#REF!</definedName>
    <definedName name="ValuationAnalysisChartAgg" localSheetId="15">#REF!</definedName>
    <definedName name="ValuationAnalysisChartAgg" localSheetId="13">#REF!</definedName>
    <definedName name="ValuationAnalysisChartAgg" localSheetId="17">#REF!</definedName>
    <definedName name="ValuationAnalysisChartAgg" localSheetId="12">#REF!</definedName>
    <definedName name="ValuationAnalysisChartAgg" localSheetId="16">#REF!</definedName>
    <definedName name="ValuationAnalysisChartAgg">#REF!</definedName>
    <definedName name="ValuationAnalysisChartCurrentExpressions" localSheetId="11">#REF!</definedName>
    <definedName name="ValuationAnalysisChartCurrentExpressions" localSheetId="15">#REF!</definedName>
    <definedName name="ValuationAnalysisChartCurrentExpressions" localSheetId="13">#REF!</definedName>
    <definedName name="ValuationAnalysisChartCurrentExpressions" localSheetId="17">#REF!</definedName>
    <definedName name="ValuationAnalysisChartCurrentExpressions" localSheetId="12">#REF!</definedName>
    <definedName name="ValuationAnalysisChartCurrentExpressions" localSheetId="16">#REF!</definedName>
    <definedName name="ValuationAnalysisChartCurrentExpressions">#REF!</definedName>
    <definedName name="ValuationAnalysisChartCustomExpressions" localSheetId="11">#REF!</definedName>
    <definedName name="ValuationAnalysisChartCustomExpressions" localSheetId="15">#REF!</definedName>
    <definedName name="ValuationAnalysisChartCustomExpressions" localSheetId="13">#REF!</definedName>
    <definedName name="ValuationAnalysisChartCustomExpressions" localSheetId="17">#REF!</definedName>
    <definedName name="ValuationAnalysisChartCustomExpressions" localSheetId="12">#REF!</definedName>
    <definedName name="ValuationAnalysisChartCustomExpressions" localSheetId="16">#REF!</definedName>
    <definedName name="ValuationAnalysisChartCustomExpressions">#REF!</definedName>
    <definedName name="ValuationAnalysisChartIndustry" localSheetId="11">#REF!</definedName>
    <definedName name="ValuationAnalysisChartIndustry" localSheetId="15">#REF!</definedName>
    <definedName name="ValuationAnalysisChartIndustry" localSheetId="13">#REF!</definedName>
    <definedName name="ValuationAnalysisChartIndustry" localSheetId="17">#REF!</definedName>
    <definedName name="ValuationAnalysisChartIndustry" localSheetId="12">#REF!</definedName>
    <definedName name="ValuationAnalysisChartIndustry" localSheetId="16">#REF!</definedName>
    <definedName name="ValuationAnalysisChartIndustry">#REF!</definedName>
    <definedName name="ValuationAnalysisChartIndustryAgg" localSheetId="11">#REF!</definedName>
    <definedName name="ValuationAnalysisChartIndustryAgg" localSheetId="15">#REF!</definedName>
    <definedName name="ValuationAnalysisChartIndustryAgg" localSheetId="13">#REF!</definedName>
    <definedName name="ValuationAnalysisChartIndustryAgg" localSheetId="17">#REF!</definedName>
    <definedName name="ValuationAnalysisChartIndustryAgg" localSheetId="12">#REF!</definedName>
    <definedName name="ValuationAnalysisChartIndustryAgg" localSheetId="16">#REF!</definedName>
    <definedName name="ValuationAnalysisChartIndustryAgg">#REF!</definedName>
    <definedName name="ValuationAnalysisChartIndustryMean" localSheetId="11">#REF!</definedName>
    <definedName name="ValuationAnalysisChartIndustryMean" localSheetId="15">#REF!</definedName>
    <definedName name="ValuationAnalysisChartIndustryMean" localSheetId="13">#REF!</definedName>
    <definedName name="ValuationAnalysisChartIndustryMean" localSheetId="17">#REF!</definedName>
    <definedName name="ValuationAnalysisChartIndustryMean" localSheetId="12">#REF!</definedName>
    <definedName name="ValuationAnalysisChartIndustryMean" localSheetId="16">#REF!</definedName>
    <definedName name="ValuationAnalysisChartIndustryMean">#REF!</definedName>
    <definedName name="ValuationAnalysisChartIndustryMedian" localSheetId="11">#REF!</definedName>
    <definedName name="ValuationAnalysisChartIndustryMedian" localSheetId="15">#REF!</definedName>
    <definedName name="ValuationAnalysisChartIndustryMedian" localSheetId="13">#REF!</definedName>
    <definedName name="ValuationAnalysisChartIndustryMedian" localSheetId="17">#REF!</definedName>
    <definedName name="ValuationAnalysisChartIndustryMedian" localSheetId="12">#REF!</definedName>
    <definedName name="ValuationAnalysisChartIndustryMedian" localSheetId="16">#REF!</definedName>
    <definedName name="ValuationAnalysisChartIndustryMedian">#REF!</definedName>
    <definedName name="ValuationAnalysisChartLocation" localSheetId="11">#REF!</definedName>
    <definedName name="ValuationAnalysisChartLocation" localSheetId="15">#REF!</definedName>
    <definedName name="ValuationAnalysisChartLocation" localSheetId="13">#REF!</definedName>
    <definedName name="ValuationAnalysisChartLocation" localSheetId="17">#REF!</definedName>
    <definedName name="ValuationAnalysisChartLocation" localSheetId="12">#REF!</definedName>
    <definedName name="ValuationAnalysisChartLocation" localSheetId="16">#REF!</definedName>
    <definedName name="ValuationAnalysisChartLocation">#REF!</definedName>
    <definedName name="ValuationAnalysisChartLocationAgg" localSheetId="11">#REF!</definedName>
    <definedName name="ValuationAnalysisChartLocationAgg" localSheetId="15">#REF!</definedName>
    <definedName name="ValuationAnalysisChartLocationAgg" localSheetId="13">#REF!</definedName>
    <definedName name="ValuationAnalysisChartLocationAgg" localSheetId="17">#REF!</definedName>
    <definedName name="ValuationAnalysisChartLocationAgg" localSheetId="12">#REF!</definedName>
    <definedName name="ValuationAnalysisChartLocationAgg" localSheetId="16">#REF!</definedName>
    <definedName name="ValuationAnalysisChartLocationAgg">#REF!</definedName>
    <definedName name="ValuationAnalysisChartLocationMean" localSheetId="11">#REF!</definedName>
    <definedName name="ValuationAnalysisChartLocationMean" localSheetId="15">#REF!</definedName>
    <definedName name="ValuationAnalysisChartLocationMean" localSheetId="13">#REF!</definedName>
    <definedName name="ValuationAnalysisChartLocationMean" localSheetId="17">#REF!</definedName>
    <definedName name="ValuationAnalysisChartLocationMean" localSheetId="12">#REF!</definedName>
    <definedName name="ValuationAnalysisChartLocationMean" localSheetId="16">#REF!</definedName>
    <definedName name="ValuationAnalysisChartLocationMean">#REF!</definedName>
    <definedName name="ValuationAnalysisChartLocationMedian" localSheetId="11">#REF!</definedName>
    <definedName name="ValuationAnalysisChartLocationMedian" localSheetId="15">#REF!</definedName>
    <definedName name="ValuationAnalysisChartLocationMedian" localSheetId="13">#REF!</definedName>
    <definedName name="ValuationAnalysisChartLocationMedian" localSheetId="17">#REF!</definedName>
    <definedName name="ValuationAnalysisChartLocationMedian" localSheetId="12">#REF!</definedName>
    <definedName name="ValuationAnalysisChartLocationMedian" localSheetId="16">#REF!</definedName>
    <definedName name="ValuationAnalysisChartLocationMedian">#REF!</definedName>
    <definedName name="ValuationAnalysisChartMean" localSheetId="11">#REF!</definedName>
    <definedName name="ValuationAnalysisChartMean" localSheetId="15">#REF!</definedName>
    <definedName name="ValuationAnalysisChartMean" localSheetId="13">#REF!</definedName>
    <definedName name="ValuationAnalysisChartMean" localSheetId="17">#REF!</definedName>
    <definedName name="ValuationAnalysisChartMean" localSheetId="12">#REF!</definedName>
    <definedName name="ValuationAnalysisChartMean" localSheetId="16">#REF!</definedName>
    <definedName name="ValuationAnalysisChartMean">#REF!</definedName>
    <definedName name="ValuationAnalysisChartMedian" localSheetId="11">#REF!</definedName>
    <definedName name="ValuationAnalysisChartMedian" localSheetId="15">#REF!</definedName>
    <definedName name="ValuationAnalysisChartMedian" localSheetId="13">#REF!</definedName>
    <definedName name="ValuationAnalysisChartMedian" localSheetId="17">#REF!</definedName>
    <definedName name="ValuationAnalysisChartMedian" localSheetId="12">#REF!</definedName>
    <definedName name="ValuationAnalysisChartMedian" localSheetId="16">#REF!</definedName>
    <definedName name="ValuationAnalysisChartMedian">#REF!</definedName>
    <definedName name="ValuationAnalysisChartMS" localSheetId="11">#REF!</definedName>
    <definedName name="ValuationAnalysisChartMS" localSheetId="15">#REF!</definedName>
    <definedName name="ValuationAnalysisChartMS" localSheetId="13">#REF!</definedName>
    <definedName name="ValuationAnalysisChartMS" localSheetId="17">#REF!</definedName>
    <definedName name="ValuationAnalysisChartMS" localSheetId="12">#REF!</definedName>
    <definedName name="ValuationAnalysisChartMS" localSheetId="16">#REF!</definedName>
    <definedName name="ValuationAnalysisChartMS">#REF!</definedName>
    <definedName name="ValuationAnalysisChartPeerCalcs" localSheetId="11">#REF!</definedName>
    <definedName name="ValuationAnalysisChartPeerCalcs" localSheetId="15">#REF!</definedName>
    <definedName name="ValuationAnalysisChartPeerCalcs" localSheetId="13">#REF!</definedName>
    <definedName name="ValuationAnalysisChartPeerCalcs" localSheetId="17">#REF!</definedName>
    <definedName name="ValuationAnalysisChartPeerCalcs" localSheetId="12">#REF!</definedName>
    <definedName name="ValuationAnalysisChartPeerCalcs" localSheetId="16">#REF!</definedName>
    <definedName name="ValuationAnalysisChartPeerCalcs">#REF!</definedName>
    <definedName name="ValuationAnalysisIndustry" localSheetId="11">#REF!</definedName>
    <definedName name="ValuationAnalysisIndustry" localSheetId="15">#REF!</definedName>
    <definedName name="ValuationAnalysisIndustry" localSheetId="13">#REF!</definedName>
    <definedName name="ValuationAnalysisIndustry" localSheetId="17">#REF!</definedName>
    <definedName name="ValuationAnalysisIndustry" localSheetId="12">#REF!</definedName>
    <definedName name="ValuationAnalysisIndustry" localSheetId="16">#REF!</definedName>
    <definedName name="ValuationAnalysisIndustry">#REF!</definedName>
    <definedName name="ValuationAnalysisIndustryAgg" localSheetId="11">#REF!</definedName>
    <definedName name="ValuationAnalysisIndustryAgg" localSheetId="15">#REF!</definedName>
    <definedName name="ValuationAnalysisIndustryAgg" localSheetId="13">#REF!</definedName>
    <definedName name="ValuationAnalysisIndustryAgg" localSheetId="17">#REF!</definedName>
    <definedName name="ValuationAnalysisIndustryAgg" localSheetId="12">#REF!</definedName>
    <definedName name="ValuationAnalysisIndustryAgg" localSheetId="16">#REF!</definedName>
    <definedName name="ValuationAnalysisIndustryAgg">#REF!</definedName>
    <definedName name="ValuationAnalysisIndustryMean" localSheetId="11">#REF!</definedName>
    <definedName name="ValuationAnalysisIndustryMean" localSheetId="15">#REF!</definedName>
    <definedName name="ValuationAnalysisIndustryMean" localSheetId="13">#REF!</definedName>
    <definedName name="ValuationAnalysisIndustryMean" localSheetId="17">#REF!</definedName>
    <definedName name="ValuationAnalysisIndustryMean" localSheetId="12">#REF!</definedName>
    <definedName name="ValuationAnalysisIndustryMean" localSheetId="16">#REF!</definedName>
    <definedName name="ValuationAnalysisIndustryMean">#REF!</definedName>
    <definedName name="ValuationAnalysisIndustryMedian" localSheetId="11">#REF!</definedName>
    <definedName name="ValuationAnalysisIndustryMedian" localSheetId="15">#REF!</definedName>
    <definedName name="ValuationAnalysisIndustryMedian" localSheetId="13">#REF!</definedName>
    <definedName name="ValuationAnalysisIndustryMedian" localSheetId="17">#REF!</definedName>
    <definedName name="ValuationAnalysisIndustryMedian" localSheetId="12">#REF!</definedName>
    <definedName name="ValuationAnalysisIndustryMedian" localSheetId="16">#REF!</definedName>
    <definedName name="ValuationAnalysisIndustryMedian">#REF!</definedName>
    <definedName name="ValuationAnalysisIndustryMS" localSheetId="11">#REF!</definedName>
    <definedName name="ValuationAnalysisIndustryMS" localSheetId="15">#REF!</definedName>
    <definedName name="ValuationAnalysisIndustryMS" localSheetId="13">#REF!</definedName>
    <definedName name="ValuationAnalysisIndustryMS" localSheetId="17">#REF!</definedName>
    <definedName name="ValuationAnalysisIndustryMS" localSheetId="12">#REF!</definedName>
    <definedName name="ValuationAnalysisIndustryMS" localSheetId="16">#REF!</definedName>
    <definedName name="ValuationAnalysisIndustryMS">#REF!</definedName>
    <definedName name="ValuationAnalysisLocation" localSheetId="11">#REF!</definedName>
    <definedName name="ValuationAnalysisLocation" localSheetId="15">#REF!</definedName>
    <definedName name="ValuationAnalysisLocation" localSheetId="13">#REF!</definedName>
    <definedName name="ValuationAnalysisLocation" localSheetId="17">#REF!</definedName>
    <definedName name="ValuationAnalysisLocation" localSheetId="12">#REF!</definedName>
    <definedName name="ValuationAnalysisLocation" localSheetId="16">#REF!</definedName>
    <definedName name="ValuationAnalysisLocation">#REF!</definedName>
    <definedName name="ValuationAnalysisLocationAgg" localSheetId="11">#REF!</definedName>
    <definedName name="ValuationAnalysisLocationAgg" localSheetId="15">#REF!</definedName>
    <definedName name="ValuationAnalysisLocationAgg" localSheetId="13">#REF!</definedName>
    <definedName name="ValuationAnalysisLocationAgg" localSheetId="17">#REF!</definedName>
    <definedName name="ValuationAnalysisLocationAgg" localSheetId="12">#REF!</definedName>
    <definedName name="ValuationAnalysisLocationAgg" localSheetId="16">#REF!</definedName>
    <definedName name="ValuationAnalysisLocationAgg">#REF!</definedName>
    <definedName name="ValuationAnalysisLocationMean" localSheetId="11">#REF!</definedName>
    <definedName name="ValuationAnalysisLocationMean" localSheetId="15">#REF!</definedName>
    <definedName name="ValuationAnalysisLocationMean" localSheetId="13">#REF!</definedName>
    <definedName name="ValuationAnalysisLocationMean" localSheetId="17">#REF!</definedName>
    <definedName name="ValuationAnalysisLocationMean" localSheetId="12">#REF!</definedName>
    <definedName name="ValuationAnalysisLocationMean" localSheetId="16">#REF!</definedName>
    <definedName name="ValuationAnalysisLocationMean">#REF!</definedName>
    <definedName name="ValuationAnalysisLocationMedian" localSheetId="11">#REF!</definedName>
    <definedName name="ValuationAnalysisLocationMedian" localSheetId="15">#REF!</definedName>
    <definedName name="ValuationAnalysisLocationMedian" localSheetId="13">#REF!</definedName>
    <definedName name="ValuationAnalysisLocationMedian" localSheetId="17">#REF!</definedName>
    <definedName name="ValuationAnalysisLocationMedian" localSheetId="12">#REF!</definedName>
    <definedName name="ValuationAnalysisLocationMedian" localSheetId="16">#REF!</definedName>
    <definedName name="ValuationAnalysisLocationMedian">#REF!</definedName>
    <definedName name="ValuationAnalysisLocationMS" localSheetId="11">#REF!</definedName>
    <definedName name="ValuationAnalysisLocationMS" localSheetId="15">#REF!</definedName>
    <definedName name="ValuationAnalysisLocationMS" localSheetId="13">#REF!</definedName>
    <definedName name="ValuationAnalysisLocationMS" localSheetId="17">#REF!</definedName>
    <definedName name="ValuationAnalysisLocationMS" localSheetId="12">#REF!</definedName>
    <definedName name="ValuationAnalysisLocationMS" localSheetId="16">#REF!</definedName>
    <definedName name="ValuationAnalysisLocationMS">#REF!</definedName>
    <definedName name="ValuationAnalysisPeerCalcs" localSheetId="11">#REF!</definedName>
    <definedName name="ValuationAnalysisPeerCalcs" localSheetId="15">#REF!</definedName>
    <definedName name="ValuationAnalysisPeerCalcs" localSheetId="13">#REF!</definedName>
    <definedName name="ValuationAnalysisPeerCalcs" localSheetId="17">#REF!</definedName>
    <definedName name="ValuationAnalysisPeerCalcs" localSheetId="12">#REF!</definedName>
    <definedName name="ValuationAnalysisPeerCalcs" localSheetId="16">#REF!</definedName>
    <definedName name="ValuationAnalysisPeerCalc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/>
  <c r="N6" i="17"/>
  <c r="N6" i="13"/>
  <c r="H41" i="10"/>
  <c r="G41" i="10"/>
  <c r="L40" i="10"/>
  <c r="K38" i="10"/>
  <c r="K41" i="10" s="1"/>
  <c r="J38" i="10"/>
  <c r="J41" i="10" s="1"/>
  <c r="I38" i="10"/>
  <c r="I41" i="10" s="1"/>
  <c r="H38" i="10"/>
  <c r="G38" i="10"/>
  <c r="F38" i="10"/>
  <c r="F41" i="10" s="1"/>
  <c r="E38" i="10"/>
  <c r="E41" i="10" s="1"/>
  <c r="D38" i="10"/>
  <c r="D41" i="10" s="1"/>
  <c r="L37" i="10"/>
  <c r="D37" i="10"/>
  <c r="D40" i="10" s="1"/>
  <c r="K29" i="10"/>
  <c r="J29" i="10"/>
  <c r="I29" i="10"/>
  <c r="H29" i="10"/>
  <c r="G29" i="10"/>
  <c r="F29" i="10"/>
  <c r="E29" i="10"/>
  <c r="D29" i="10"/>
  <c r="L28" i="10"/>
  <c r="K28" i="10"/>
  <c r="J28" i="10"/>
  <c r="I28" i="10"/>
  <c r="H28" i="10"/>
  <c r="G28" i="10"/>
  <c r="F28" i="10"/>
  <c r="E28" i="10"/>
  <c r="D28" i="10"/>
  <c r="H21" i="10"/>
  <c r="K5" i="10"/>
  <c r="F5" i="10"/>
  <c r="B42" i="9"/>
  <c r="F38" i="9"/>
  <c r="E38" i="9"/>
  <c r="D38" i="9"/>
  <c r="C38" i="9"/>
  <c r="B38" i="9"/>
  <c r="F33" i="9"/>
  <c r="E33" i="9"/>
  <c r="D33" i="9"/>
  <c r="C33" i="9"/>
  <c r="B33" i="9"/>
  <c r="F30" i="9"/>
  <c r="E30" i="9"/>
  <c r="D30" i="9"/>
  <c r="C30" i="9"/>
  <c r="B30" i="9"/>
  <c r="F26" i="9"/>
  <c r="E26" i="9"/>
  <c r="D26" i="9"/>
  <c r="C26" i="9"/>
  <c r="B26" i="9"/>
  <c r="F21" i="9"/>
  <c r="E21" i="9"/>
  <c r="D21" i="9"/>
  <c r="C21" i="9"/>
  <c r="B21" i="9"/>
  <c r="F14" i="9"/>
  <c r="E14" i="9"/>
  <c r="D14" i="9"/>
  <c r="C14" i="9"/>
  <c r="B14" i="9"/>
  <c r="I149" i="8"/>
  <c r="H149" i="8"/>
  <c r="G149" i="8"/>
  <c r="F149" i="8"/>
  <c r="E149" i="8"/>
  <c r="I148" i="8"/>
  <c r="H148" i="8"/>
  <c r="G148" i="8"/>
  <c r="F148" i="8"/>
  <c r="E148" i="8"/>
  <c r="H147" i="8"/>
  <c r="G147" i="8"/>
  <c r="F147" i="8"/>
  <c r="E147" i="8"/>
  <c r="D147" i="8"/>
  <c r="C147" i="8"/>
  <c r="I146" i="8"/>
  <c r="H146" i="8"/>
  <c r="G146" i="8"/>
  <c r="F146" i="8"/>
  <c r="E146" i="8"/>
  <c r="D146" i="8"/>
  <c r="C146" i="8"/>
  <c r="I145" i="8"/>
  <c r="H145" i="8"/>
  <c r="G145" i="8"/>
  <c r="F145" i="8"/>
  <c r="E145" i="8"/>
  <c r="D145" i="8"/>
  <c r="C145" i="8"/>
  <c r="I144" i="8"/>
  <c r="H144" i="8"/>
  <c r="G144" i="8"/>
  <c r="F144" i="8"/>
  <c r="E144" i="8"/>
  <c r="D144" i="8"/>
  <c r="C144" i="8"/>
  <c r="I143" i="8"/>
  <c r="H143" i="8"/>
  <c r="G143" i="8"/>
  <c r="F143" i="8"/>
  <c r="E143" i="8"/>
  <c r="D143" i="8"/>
  <c r="C143" i="8"/>
  <c r="I142" i="8"/>
  <c r="H142" i="8"/>
  <c r="G142" i="8"/>
  <c r="F142" i="8"/>
  <c r="E142" i="8"/>
  <c r="D142" i="8"/>
  <c r="C142" i="8"/>
  <c r="I141" i="8"/>
  <c r="H141" i="8"/>
  <c r="G141" i="8"/>
  <c r="F141" i="8"/>
  <c r="E141" i="8"/>
  <c r="D141" i="8"/>
  <c r="C141" i="8"/>
  <c r="I140" i="8"/>
  <c r="H140" i="8"/>
  <c r="G140" i="8"/>
  <c r="F140" i="8"/>
  <c r="E140" i="8"/>
  <c r="D140" i="8"/>
  <c r="C140" i="8"/>
  <c r="I139" i="8"/>
  <c r="H139" i="8"/>
  <c r="G139" i="8"/>
  <c r="F139" i="8"/>
  <c r="C139" i="8"/>
  <c r="I138" i="8"/>
  <c r="H138" i="8"/>
  <c r="G138" i="8"/>
  <c r="F138" i="8"/>
  <c r="E138" i="8"/>
  <c r="D138" i="8"/>
  <c r="C138" i="8"/>
  <c r="I137" i="8"/>
  <c r="H137" i="8"/>
  <c r="G137" i="8"/>
  <c r="F137" i="8"/>
  <c r="E137" i="8"/>
  <c r="D137" i="8"/>
  <c r="C137" i="8"/>
  <c r="H136" i="8"/>
  <c r="G136" i="8"/>
  <c r="E134" i="8"/>
  <c r="D134" i="8"/>
  <c r="C134" i="8"/>
  <c r="I132" i="8"/>
  <c r="H132" i="8"/>
  <c r="G132" i="8"/>
  <c r="F132" i="8"/>
  <c r="E132" i="8"/>
  <c r="D132" i="8"/>
  <c r="C132" i="8"/>
  <c r="E131" i="8"/>
  <c r="D131" i="8"/>
  <c r="C131" i="8"/>
  <c r="H130" i="8"/>
  <c r="G130" i="8"/>
  <c r="F130" i="8"/>
  <c r="E130" i="8"/>
  <c r="D130" i="8"/>
  <c r="C130" i="8"/>
  <c r="I129" i="8"/>
  <c r="H129" i="8"/>
  <c r="G129" i="8"/>
  <c r="F129" i="8"/>
  <c r="E129" i="8"/>
  <c r="D129" i="8"/>
  <c r="C129" i="8"/>
  <c r="H128" i="8"/>
  <c r="D128" i="8"/>
  <c r="C126" i="8"/>
  <c r="I124" i="8"/>
  <c r="H124" i="8"/>
  <c r="G124" i="8"/>
  <c r="F124" i="8"/>
  <c r="E124" i="8"/>
  <c r="D124" i="8"/>
  <c r="C124" i="8"/>
  <c r="I123" i="8"/>
  <c r="H123" i="8"/>
  <c r="G123" i="8"/>
  <c r="F123" i="8"/>
  <c r="E123" i="8"/>
  <c r="D123" i="8"/>
  <c r="C123" i="8"/>
  <c r="I121" i="8"/>
  <c r="H121" i="8"/>
  <c r="G121" i="8"/>
  <c r="F121" i="8"/>
  <c r="E121" i="8"/>
  <c r="D121" i="8"/>
  <c r="C121" i="8"/>
  <c r="I120" i="8"/>
  <c r="H120" i="8"/>
  <c r="G120" i="8"/>
  <c r="F120" i="8"/>
  <c r="E120" i="8"/>
  <c r="D120" i="8"/>
  <c r="C120" i="8"/>
  <c r="I119" i="8"/>
  <c r="H119" i="8"/>
  <c r="G119" i="8"/>
  <c r="F119" i="8"/>
  <c r="E119" i="8"/>
  <c r="D119" i="8"/>
  <c r="C119" i="8"/>
  <c r="D118" i="8"/>
  <c r="C118" i="8"/>
  <c r="I117" i="8"/>
  <c r="H117" i="8"/>
  <c r="G117" i="8"/>
  <c r="F117" i="8"/>
  <c r="E117" i="8"/>
  <c r="D117" i="8"/>
  <c r="C117" i="8"/>
  <c r="I116" i="8"/>
  <c r="H116" i="8"/>
  <c r="G116" i="8"/>
  <c r="F116" i="8"/>
  <c r="E116" i="8"/>
  <c r="D116" i="8"/>
  <c r="C116" i="8"/>
  <c r="C114" i="8"/>
  <c r="I113" i="8"/>
  <c r="H113" i="8"/>
  <c r="G113" i="8"/>
  <c r="F113" i="8"/>
  <c r="E113" i="8"/>
  <c r="D113" i="8"/>
  <c r="C113" i="8"/>
  <c r="G112" i="8"/>
  <c r="D112" i="8"/>
  <c r="C111" i="8"/>
  <c r="I110" i="8"/>
  <c r="H110" i="8"/>
  <c r="G110" i="8"/>
  <c r="F110" i="8"/>
  <c r="E110" i="8"/>
  <c r="D110" i="8"/>
  <c r="C110" i="8"/>
  <c r="I109" i="8"/>
  <c r="H109" i="8"/>
  <c r="G109" i="8"/>
  <c r="F109" i="8"/>
  <c r="E109" i="8"/>
  <c r="D109" i="8"/>
  <c r="C109" i="8"/>
  <c r="I108" i="8"/>
  <c r="H108" i="8"/>
  <c r="G108" i="8"/>
  <c r="F108" i="8"/>
  <c r="E108" i="8"/>
  <c r="D108" i="8"/>
  <c r="C108" i="8"/>
  <c r="I107" i="8"/>
  <c r="H107" i="8"/>
  <c r="G107" i="8"/>
  <c r="F107" i="8"/>
  <c r="E107" i="8"/>
  <c r="D107" i="8"/>
  <c r="C107" i="8"/>
  <c r="I106" i="8"/>
  <c r="H106" i="8"/>
  <c r="G106" i="8"/>
  <c r="F106" i="8"/>
  <c r="E106" i="8"/>
  <c r="D106" i="8"/>
  <c r="C106" i="8"/>
  <c r="I105" i="8"/>
  <c r="H105" i="8"/>
  <c r="G105" i="8"/>
  <c r="F105" i="8"/>
  <c r="E105" i="8"/>
  <c r="D105" i="8"/>
  <c r="C105" i="8"/>
  <c r="I17" i="8"/>
  <c r="I118" i="8" s="1"/>
  <c r="H17" i="8"/>
  <c r="G17" i="8"/>
  <c r="F17" i="8"/>
  <c r="E17" i="8"/>
  <c r="E118" i="8" s="1"/>
  <c r="O163" i="7"/>
  <c r="N163" i="7"/>
  <c r="M163" i="7"/>
  <c r="L163" i="7"/>
  <c r="K163" i="7"/>
  <c r="J163" i="7"/>
  <c r="I163" i="7"/>
  <c r="H163" i="7"/>
  <c r="G163" i="7"/>
  <c r="F163" i="7"/>
  <c r="E163" i="7"/>
  <c r="D163" i="7"/>
  <c r="J162" i="7"/>
  <c r="I162" i="7"/>
  <c r="H162" i="7"/>
  <c r="G162" i="7"/>
  <c r="F162" i="7"/>
  <c r="E162" i="7"/>
  <c r="D162" i="7"/>
  <c r="J161" i="7"/>
  <c r="I161" i="7"/>
  <c r="H161" i="7"/>
  <c r="G161" i="7"/>
  <c r="F161" i="7"/>
  <c r="E161" i="7"/>
  <c r="D161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J157" i="7"/>
  <c r="I157" i="7"/>
  <c r="H157" i="7"/>
  <c r="G157" i="7"/>
  <c r="F157" i="7"/>
  <c r="E157" i="7"/>
  <c r="D157" i="7"/>
  <c r="G156" i="7"/>
  <c r="F156" i="7"/>
  <c r="J155" i="7"/>
  <c r="I155" i="7"/>
  <c r="J154" i="7"/>
  <c r="I154" i="7"/>
  <c r="H154" i="7"/>
  <c r="G154" i="7"/>
  <c r="F154" i="7"/>
  <c r="E154" i="7"/>
  <c r="D154" i="7"/>
  <c r="J153" i="7"/>
  <c r="I153" i="7"/>
  <c r="H153" i="7"/>
  <c r="G153" i="7"/>
  <c r="F153" i="7"/>
  <c r="E153" i="7"/>
  <c r="D153" i="7"/>
  <c r="O151" i="7"/>
  <c r="N151" i="7"/>
  <c r="M151" i="7"/>
  <c r="L151" i="7"/>
  <c r="G151" i="7"/>
  <c r="F151" i="7"/>
  <c r="J150" i="7"/>
  <c r="I150" i="7"/>
  <c r="H150" i="7"/>
  <c r="G150" i="7"/>
  <c r="F150" i="7"/>
  <c r="E150" i="7"/>
  <c r="D150" i="7"/>
  <c r="J149" i="7"/>
  <c r="I149" i="7"/>
  <c r="H149" i="7"/>
  <c r="G149" i="7"/>
  <c r="F149" i="7"/>
  <c r="E149" i="7"/>
  <c r="D149" i="7"/>
  <c r="J148" i="7"/>
  <c r="I148" i="7"/>
  <c r="H148" i="7"/>
  <c r="G148" i="7"/>
  <c r="F148" i="7"/>
  <c r="E148" i="7"/>
  <c r="D148" i="7"/>
  <c r="J145" i="7"/>
  <c r="I145" i="7"/>
  <c r="H145" i="7"/>
  <c r="G145" i="7"/>
  <c r="F145" i="7"/>
  <c r="E145" i="7"/>
  <c r="D145" i="7"/>
  <c r="O144" i="7"/>
  <c r="N144" i="7"/>
  <c r="M144" i="7"/>
  <c r="L144" i="7"/>
  <c r="G144" i="7"/>
  <c r="F144" i="7"/>
  <c r="J143" i="7"/>
  <c r="I143" i="7"/>
  <c r="J141" i="7"/>
  <c r="I141" i="7"/>
  <c r="H141" i="7"/>
  <c r="G141" i="7"/>
  <c r="F141" i="7"/>
  <c r="E141" i="7"/>
  <c r="D141" i="7"/>
  <c r="J139" i="7"/>
  <c r="I139" i="7"/>
  <c r="H139" i="7"/>
  <c r="G139" i="7"/>
  <c r="F139" i="7"/>
  <c r="E139" i="7"/>
  <c r="D139" i="7"/>
  <c r="J138" i="7"/>
  <c r="I138" i="7"/>
  <c r="H138" i="7"/>
  <c r="G138" i="7"/>
  <c r="F138" i="7"/>
  <c r="E138" i="7"/>
  <c r="D138" i="7"/>
  <c r="J137" i="7"/>
  <c r="I137" i="7"/>
  <c r="H137" i="7"/>
  <c r="G137" i="7"/>
  <c r="F137" i="7"/>
  <c r="E137" i="7"/>
  <c r="D137" i="7"/>
  <c r="J136" i="7"/>
  <c r="I136" i="7"/>
  <c r="H136" i="7"/>
  <c r="G136" i="7"/>
  <c r="F136" i="7"/>
  <c r="E136" i="7"/>
  <c r="D136" i="7"/>
  <c r="J135" i="7"/>
  <c r="I135" i="7"/>
  <c r="H135" i="7"/>
  <c r="G135" i="7"/>
  <c r="F135" i="7"/>
  <c r="E135" i="7"/>
  <c r="D135" i="7"/>
  <c r="J132" i="7"/>
  <c r="I132" i="7"/>
  <c r="H132" i="7"/>
  <c r="G132" i="7"/>
  <c r="F132" i="7"/>
  <c r="E132" i="7"/>
  <c r="D132" i="7"/>
  <c r="G131" i="7"/>
  <c r="F131" i="7"/>
  <c r="J130" i="7"/>
  <c r="I130" i="7"/>
  <c r="H130" i="7"/>
  <c r="G130" i="7"/>
  <c r="F130" i="7"/>
  <c r="E130" i="7"/>
  <c r="D130" i="7"/>
  <c r="D129" i="7"/>
  <c r="J128" i="7"/>
  <c r="I128" i="7"/>
  <c r="H128" i="7"/>
  <c r="G128" i="7"/>
  <c r="F128" i="7"/>
  <c r="E128" i="7"/>
  <c r="D128" i="7"/>
  <c r="H126" i="7"/>
  <c r="I126" i="7" s="1"/>
  <c r="J126" i="7" s="1"/>
  <c r="I82" i="7"/>
  <c r="J82" i="7" s="1"/>
  <c r="H82" i="7"/>
  <c r="K75" i="7"/>
  <c r="L75" i="7" s="1"/>
  <c r="M75" i="7" s="1"/>
  <c r="N75" i="7" s="1"/>
  <c r="O75" i="7" s="1"/>
  <c r="K73" i="7"/>
  <c r="L73" i="7" s="1"/>
  <c r="K69" i="7"/>
  <c r="B37" i="9" s="1"/>
  <c r="J69" i="7"/>
  <c r="I69" i="7"/>
  <c r="H69" i="7"/>
  <c r="K67" i="7"/>
  <c r="J67" i="7"/>
  <c r="J64" i="7"/>
  <c r="I64" i="7"/>
  <c r="H64" i="7"/>
  <c r="G64" i="7"/>
  <c r="F64" i="7"/>
  <c r="E64" i="7"/>
  <c r="D64" i="7"/>
  <c r="C64" i="7"/>
  <c r="J63" i="7"/>
  <c r="I63" i="7"/>
  <c r="H63" i="7"/>
  <c r="J61" i="7"/>
  <c r="I61" i="7"/>
  <c r="H61" i="7"/>
  <c r="G61" i="7"/>
  <c r="F61" i="7"/>
  <c r="E61" i="7"/>
  <c r="D61" i="7"/>
  <c r="C61" i="7"/>
  <c r="J59" i="7"/>
  <c r="I59" i="7"/>
  <c r="H59" i="7"/>
  <c r="G59" i="7"/>
  <c r="F59" i="7"/>
  <c r="E59" i="7"/>
  <c r="D59" i="7"/>
  <c r="C59" i="7"/>
  <c r="I58" i="7"/>
  <c r="H58" i="7"/>
  <c r="G58" i="7"/>
  <c r="F58" i="7"/>
  <c r="E58" i="7"/>
  <c r="D58" i="7"/>
  <c r="C58" i="7"/>
  <c r="I57" i="7"/>
  <c r="H57" i="7"/>
  <c r="G57" i="7"/>
  <c r="F57" i="7"/>
  <c r="E57" i="7"/>
  <c r="D57" i="7"/>
  <c r="C57" i="7"/>
  <c r="J55" i="7"/>
  <c r="I55" i="7"/>
  <c r="H55" i="7"/>
  <c r="G55" i="7"/>
  <c r="F55" i="7"/>
  <c r="K55" i="7" s="1"/>
  <c r="L55" i="7" s="1"/>
  <c r="E55" i="7"/>
  <c r="D55" i="7"/>
  <c r="C55" i="7"/>
  <c r="J54" i="7"/>
  <c r="I54" i="7"/>
  <c r="H54" i="7"/>
  <c r="G54" i="7"/>
  <c r="F54" i="7"/>
  <c r="E54" i="7"/>
  <c r="D54" i="7"/>
  <c r="C54" i="7"/>
  <c r="J53" i="7"/>
  <c r="J51" i="7"/>
  <c r="I51" i="7"/>
  <c r="H51" i="7"/>
  <c r="G51" i="7"/>
  <c r="F51" i="7"/>
  <c r="E51" i="7"/>
  <c r="D51" i="7"/>
  <c r="C51" i="7"/>
  <c r="O50" i="7"/>
  <c r="J50" i="7"/>
  <c r="I50" i="7"/>
  <c r="H50" i="7"/>
  <c r="G50" i="7"/>
  <c r="F50" i="7"/>
  <c r="E50" i="7"/>
  <c r="D50" i="7"/>
  <c r="C50" i="7"/>
  <c r="J49" i="7"/>
  <c r="I49" i="7"/>
  <c r="H49" i="7"/>
  <c r="G49" i="7"/>
  <c r="F49" i="7"/>
  <c r="E49" i="7"/>
  <c r="D49" i="7"/>
  <c r="C49" i="7"/>
  <c r="J48" i="7"/>
  <c r="I48" i="7"/>
  <c r="H48" i="7"/>
  <c r="G48" i="7"/>
  <c r="F48" i="7"/>
  <c r="E48" i="7"/>
  <c r="D48" i="7"/>
  <c r="C48" i="7"/>
  <c r="J40" i="7"/>
  <c r="I40" i="7"/>
  <c r="I164" i="7" s="1"/>
  <c r="H40" i="7"/>
  <c r="G40" i="7"/>
  <c r="H20" i="10" s="1"/>
  <c r="F40" i="7"/>
  <c r="E40" i="7"/>
  <c r="E41" i="7" s="1"/>
  <c r="D40" i="7"/>
  <c r="D41" i="7" s="1"/>
  <c r="C40" i="7"/>
  <c r="K37" i="7"/>
  <c r="J34" i="7"/>
  <c r="J158" i="7" s="1"/>
  <c r="I34" i="7"/>
  <c r="H34" i="7"/>
  <c r="G34" i="7"/>
  <c r="F34" i="7"/>
  <c r="E34" i="7"/>
  <c r="D34" i="7"/>
  <c r="C34" i="7"/>
  <c r="J28" i="7"/>
  <c r="J152" i="7" s="1"/>
  <c r="I28" i="7"/>
  <c r="H28" i="7"/>
  <c r="G28" i="7"/>
  <c r="F28" i="7"/>
  <c r="G16" i="10" s="1"/>
  <c r="E28" i="7"/>
  <c r="D28" i="7"/>
  <c r="C28" i="7"/>
  <c r="K19" i="7"/>
  <c r="H18" i="7"/>
  <c r="E18" i="7"/>
  <c r="J16" i="7"/>
  <c r="I16" i="7"/>
  <c r="I18" i="7" s="1"/>
  <c r="H16" i="7"/>
  <c r="H53" i="7" s="1"/>
  <c r="G16" i="7"/>
  <c r="F16" i="7"/>
  <c r="F18" i="7" s="1"/>
  <c r="E16" i="7"/>
  <c r="D16" i="7"/>
  <c r="D140" i="7" s="1"/>
  <c r="C16" i="7"/>
  <c r="J9" i="7"/>
  <c r="I9" i="7"/>
  <c r="H9" i="7"/>
  <c r="G9" i="7"/>
  <c r="F9" i="7"/>
  <c r="E9" i="7"/>
  <c r="D9" i="7"/>
  <c r="C9" i="7"/>
  <c r="H2" i="7"/>
  <c r="I2" i="7" s="1"/>
  <c r="J2" i="7" s="1"/>
  <c r="K79" i="6"/>
  <c r="J79" i="6"/>
  <c r="I79" i="6"/>
  <c r="H79" i="6"/>
  <c r="G79" i="6"/>
  <c r="F79" i="6"/>
  <c r="E79" i="6"/>
  <c r="D79" i="6"/>
  <c r="J77" i="6"/>
  <c r="I77" i="6"/>
  <c r="H77" i="6"/>
  <c r="G77" i="6"/>
  <c r="F77" i="6"/>
  <c r="E77" i="6"/>
  <c r="D77" i="6"/>
  <c r="J75" i="6"/>
  <c r="I75" i="6"/>
  <c r="H75" i="6"/>
  <c r="J74" i="6"/>
  <c r="I74" i="6"/>
  <c r="H74" i="6"/>
  <c r="G74" i="6"/>
  <c r="F74" i="6"/>
  <c r="E74" i="6"/>
  <c r="D74" i="6"/>
  <c r="G72" i="6"/>
  <c r="E72" i="6"/>
  <c r="D72" i="6"/>
  <c r="J71" i="6"/>
  <c r="I71" i="6"/>
  <c r="H71" i="6"/>
  <c r="G71" i="6"/>
  <c r="F71" i="6"/>
  <c r="E71" i="6"/>
  <c r="D71" i="6"/>
  <c r="J70" i="6"/>
  <c r="I70" i="6"/>
  <c r="H70" i="6"/>
  <c r="G70" i="6"/>
  <c r="F70" i="6"/>
  <c r="E70" i="6"/>
  <c r="D70" i="6"/>
  <c r="J68" i="6"/>
  <c r="I68" i="6"/>
  <c r="H68" i="6"/>
  <c r="G68" i="6"/>
  <c r="F68" i="6"/>
  <c r="E68" i="6"/>
  <c r="D68" i="6"/>
  <c r="J67" i="6"/>
  <c r="I67" i="6"/>
  <c r="H67" i="6"/>
  <c r="G67" i="6"/>
  <c r="F67" i="6"/>
  <c r="E67" i="6"/>
  <c r="D67" i="6"/>
  <c r="I65" i="6"/>
  <c r="J65" i="6" s="1"/>
  <c r="H65" i="6"/>
  <c r="J61" i="6"/>
  <c r="I61" i="6"/>
  <c r="H61" i="6"/>
  <c r="G61" i="6"/>
  <c r="F61" i="6"/>
  <c r="E61" i="6"/>
  <c r="D61" i="6"/>
  <c r="C61" i="6"/>
  <c r="J59" i="6"/>
  <c r="I59" i="6"/>
  <c r="H59" i="6"/>
  <c r="G59" i="6"/>
  <c r="F59" i="6"/>
  <c r="E59" i="6"/>
  <c r="D59" i="6"/>
  <c r="C59" i="6"/>
  <c r="J57" i="6"/>
  <c r="I57" i="6"/>
  <c r="H57" i="6"/>
  <c r="G57" i="6"/>
  <c r="F57" i="6"/>
  <c r="E57" i="6"/>
  <c r="D57" i="6"/>
  <c r="C57" i="6"/>
  <c r="J56" i="6"/>
  <c r="I56" i="6"/>
  <c r="H56" i="6"/>
  <c r="G56" i="6"/>
  <c r="F56" i="6"/>
  <c r="E56" i="6"/>
  <c r="D56" i="6"/>
  <c r="C56" i="6"/>
  <c r="J54" i="6"/>
  <c r="I54" i="6"/>
  <c r="H54" i="6"/>
  <c r="G54" i="6"/>
  <c r="F54" i="6"/>
  <c r="E54" i="6"/>
  <c r="D54" i="6"/>
  <c r="C54" i="6"/>
  <c r="J53" i="6"/>
  <c r="I53" i="6"/>
  <c r="H53" i="6"/>
  <c r="G53" i="6"/>
  <c r="F53" i="6"/>
  <c r="E53" i="6"/>
  <c r="D53" i="6"/>
  <c r="C53" i="6"/>
  <c r="J52" i="6"/>
  <c r="I52" i="6"/>
  <c r="H52" i="6"/>
  <c r="G52" i="6"/>
  <c r="F52" i="6"/>
  <c r="E52" i="6"/>
  <c r="D52" i="6"/>
  <c r="C52" i="6"/>
  <c r="H51" i="6"/>
  <c r="F51" i="6"/>
  <c r="J50" i="6"/>
  <c r="I50" i="6"/>
  <c r="H50" i="6"/>
  <c r="G50" i="6"/>
  <c r="F50" i="6"/>
  <c r="E50" i="6"/>
  <c r="D50" i="6"/>
  <c r="C50" i="6"/>
  <c r="J49" i="6"/>
  <c r="I49" i="6"/>
  <c r="H49" i="6"/>
  <c r="G49" i="6"/>
  <c r="F49" i="6"/>
  <c r="E49" i="6"/>
  <c r="D49" i="6"/>
  <c r="C49" i="6"/>
  <c r="J47" i="6"/>
  <c r="H47" i="6"/>
  <c r="I47" i="6" s="1"/>
  <c r="J42" i="6"/>
  <c r="I42" i="6"/>
  <c r="H42" i="6"/>
  <c r="G42" i="6"/>
  <c r="F42" i="6"/>
  <c r="E42" i="6"/>
  <c r="D42" i="6"/>
  <c r="C42" i="6"/>
  <c r="J41" i="6"/>
  <c r="I41" i="6"/>
  <c r="H41" i="6"/>
  <c r="G41" i="6"/>
  <c r="F41" i="6"/>
  <c r="E41" i="6"/>
  <c r="D41" i="6"/>
  <c r="C41" i="6"/>
  <c r="J40" i="6"/>
  <c r="I40" i="6"/>
  <c r="H40" i="6"/>
  <c r="G40" i="6"/>
  <c r="F40" i="6"/>
  <c r="E40" i="6"/>
  <c r="D40" i="6"/>
  <c r="C40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29" i="6"/>
  <c r="K28" i="6"/>
  <c r="L28" i="6" s="1"/>
  <c r="L27" i="6"/>
  <c r="L20" i="6" s="1"/>
  <c r="K27" i="6"/>
  <c r="K20" i="6"/>
  <c r="J10" i="6"/>
  <c r="C10" i="6"/>
  <c r="C13" i="6" s="1"/>
  <c r="B10" i="6"/>
  <c r="J6" i="6"/>
  <c r="J51" i="6" s="1"/>
  <c r="I6" i="6"/>
  <c r="I69" i="6" s="1"/>
  <c r="H6" i="6"/>
  <c r="G6" i="6"/>
  <c r="F6" i="6"/>
  <c r="G5" i="10" s="1"/>
  <c r="E6" i="6"/>
  <c r="E10" i="6" s="1"/>
  <c r="D6" i="6"/>
  <c r="D51" i="6" s="1"/>
  <c r="C6" i="6"/>
  <c r="C51" i="6" s="1"/>
  <c r="H2" i="6"/>
  <c r="I2" i="6" s="1"/>
  <c r="J2" i="6" s="1"/>
  <c r="P45" i="5"/>
  <c r="Q45" i="5" s="1"/>
  <c r="Q10" i="5" s="1"/>
  <c r="O45" i="5"/>
  <c r="N45" i="5"/>
  <c r="M45" i="5"/>
  <c r="N46" i="5" s="1"/>
  <c r="I45" i="5"/>
  <c r="I46" i="5" s="1"/>
  <c r="H45" i="5"/>
  <c r="H46" i="5" s="1"/>
  <c r="G45" i="5"/>
  <c r="F45" i="5"/>
  <c r="F46" i="5" s="1"/>
  <c r="E45" i="5"/>
  <c r="E46" i="5" s="1"/>
  <c r="D45" i="5"/>
  <c r="D46" i="5" s="1"/>
  <c r="C45" i="5"/>
  <c r="R42" i="5"/>
  <c r="R9" i="5" s="1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U38" i="5"/>
  <c r="T38" i="5"/>
  <c r="S38" i="5"/>
  <c r="R38" i="5"/>
  <c r="Q38" i="5"/>
  <c r="P37" i="5"/>
  <c r="O37" i="5"/>
  <c r="O38" i="5" s="1"/>
  <c r="N37" i="5"/>
  <c r="M37" i="5"/>
  <c r="N38" i="5" s="1"/>
  <c r="L37" i="5"/>
  <c r="K37" i="5"/>
  <c r="J37" i="5"/>
  <c r="I37" i="5"/>
  <c r="H37" i="5"/>
  <c r="G37" i="5"/>
  <c r="F37" i="5"/>
  <c r="E37" i="5"/>
  <c r="D37" i="5"/>
  <c r="C37" i="5"/>
  <c r="U33" i="5"/>
  <c r="T33" i="5"/>
  <c r="S33" i="5"/>
  <c r="R33" i="5"/>
  <c r="Q33" i="5"/>
  <c r="Q32" i="5"/>
  <c r="P32" i="5"/>
  <c r="O32" i="5"/>
  <c r="N32" i="5"/>
  <c r="O33" i="5" s="1"/>
  <c r="M32" i="5"/>
  <c r="L32" i="5"/>
  <c r="K32" i="5"/>
  <c r="J32" i="5"/>
  <c r="I32" i="5"/>
  <c r="H32" i="5"/>
  <c r="G32" i="5"/>
  <c r="F32" i="5"/>
  <c r="E32" i="5"/>
  <c r="D32" i="5"/>
  <c r="C32" i="5"/>
  <c r="U28" i="5"/>
  <c r="T28" i="5"/>
  <c r="S28" i="5"/>
  <c r="R28" i="5"/>
  <c r="Q28" i="5"/>
  <c r="P28" i="5"/>
  <c r="P27" i="5"/>
  <c r="O27" i="5"/>
  <c r="N27" i="5"/>
  <c r="N28" i="5" s="1"/>
  <c r="M27" i="5"/>
  <c r="L27" i="5"/>
  <c r="K27" i="5"/>
  <c r="J27" i="5"/>
  <c r="I27" i="5"/>
  <c r="H27" i="5"/>
  <c r="G27" i="5"/>
  <c r="F27" i="5"/>
  <c r="E27" i="5"/>
  <c r="D27" i="5"/>
  <c r="C27" i="5"/>
  <c r="U23" i="5"/>
  <c r="T23" i="5"/>
  <c r="S23" i="5"/>
  <c r="R23" i="5"/>
  <c r="Q23" i="5"/>
  <c r="Q22" i="5" s="1"/>
  <c r="Q5" i="5" s="1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U18" i="5"/>
  <c r="T18" i="5"/>
  <c r="S18" i="5"/>
  <c r="R18" i="5"/>
  <c r="Q18" i="5"/>
  <c r="P17" i="5"/>
  <c r="O17" i="5"/>
  <c r="O18" i="5" s="1"/>
  <c r="N17" i="5"/>
  <c r="M17" i="5"/>
  <c r="N18" i="5" s="1"/>
  <c r="L17" i="5"/>
  <c r="K17" i="5"/>
  <c r="J17" i="5"/>
  <c r="I17" i="5"/>
  <c r="H17" i="5"/>
  <c r="G17" i="5"/>
  <c r="F17" i="5"/>
  <c r="E17" i="5"/>
  <c r="D17" i="5"/>
  <c r="C17" i="5"/>
  <c r="L12" i="5"/>
  <c r="P11" i="5"/>
  <c r="O11" i="5"/>
  <c r="N11" i="5"/>
  <c r="M11" i="5"/>
  <c r="M12" i="5" s="1"/>
  <c r="K11" i="5"/>
  <c r="J11" i="5"/>
  <c r="I11" i="5"/>
  <c r="H11" i="5"/>
  <c r="I12" i="5" s="1"/>
  <c r="G11" i="5"/>
  <c r="F11" i="5"/>
  <c r="E11" i="5"/>
  <c r="E12" i="5" s="1"/>
  <c r="D11" i="5"/>
  <c r="D12" i="5" s="1"/>
  <c r="C11" i="5"/>
  <c r="Q9" i="5"/>
  <c r="N2" i="5"/>
  <c r="O2" i="5" s="1"/>
  <c r="G49" i="4"/>
  <c r="H49" i="4" s="1"/>
  <c r="I49" i="4" s="1"/>
  <c r="E49" i="4"/>
  <c r="D49" i="4" s="1"/>
  <c r="C49" i="4" s="1"/>
  <c r="G39" i="4"/>
  <c r="F39" i="4"/>
  <c r="E39" i="4"/>
  <c r="D39" i="4"/>
  <c r="C39" i="4"/>
  <c r="I27" i="4"/>
  <c r="G27" i="4"/>
  <c r="H27" i="4" s="1"/>
  <c r="E27" i="4"/>
  <c r="D27" i="4"/>
  <c r="C27" i="4" s="1"/>
  <c r="B7" i="4"/>
  <c r="D6" i="1" s="1"/>
  <c r="B5" i="4"/>
  <c r="G4" i="4"/>
  <c r="E31" i="3"/>
  <c r="E28" i="3"/>
  <c r="E18" i="3"/>
  <c r="E20" i="3" s="1"/>
  <c r="E10" i="3"/>
  <c r="E11" i="3" s="1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G45" i="2"/>
  <c r="D45" i="2"/>
  <c r="C45" i="2"/>
  <c r="H45" i="2" s="1"/>
  <c r="K45" i="2" s="1"/>
  <c r="P44" i="2"/>
  <c r="O44" i="2"/>
  <c r="N44" i="2"/>
  <c r="F44" i="2"/>
  <c r="E44" i="2"/>
  <c r="C44" i="2"/>
  <c r="H44" i="2" s="1"/>
  <c r="K44" i="2" s="1"/>
  <c r="H43" i="2"/>
  <c r="K43" i="2" s="1"/>
  <c r="C43" i="2"/>
  <c r="G43" i="2" s="1"/>
  <c r="N42" i="2"/>
  <c r="M42" i="2"/>
  <c r="J42" i="2"/>
  <c r="F42" i="2"/>
  <c r="E42" i="2"/>
  <c r="C42" i="2"/>
  <c r="H42" i="2" s="1"/>
  <c r="K42" i="2" s="1"/>
  <c r="H41" i="2"/>
  <c r="K41" i="2" s="1"/>
  <c r="G41" i="2"/>
  <c r="D41" i="2"/>
  <c r="C41" i="2"/>
  <c r="M40" i="2"/>
  <c r="J40" i="2"/>
  <c r="I40" i="2"/>
  <c r="L40" i="2" s="1"/>
  <c r="F40" i="2"/>
  <c r="E40" i="2"/>
  <c r="C40" i="2"/>
  <c r="H40" i="2" s="1"/>
  <c r="K40" i="2" s="1"/>
  <c r="P39" i="2"/>
  <c r="C39" i="2"/>
  <c r="G39" i="2" s="1"/>
  <c r="N38" i="2"/>
  <c r="I38" i="2"/>
  <c r="L38" i="2" s="1"/>
  <c r="F38" i="2"/>
  <c r="E38" i="2"/>
  <c r="C38" i="2"/>
  <c r="H38" i="2" s="1"/>
  <c r="K38" i="2" s="1"/>
  <c r="C37" i="2"/>
  <c r="H37" i="2" s="1"/>
  <c r="K37" i="2" s="1"/>
  <c r="O36" i="2"/>
  <c r="I36" i="2"/>
  <c r="F36" i="2"/>
  <c r="C36" i="2"/>
  <c r="H36" i="2" s="1"/>
  <c r="I15" i="2"/>
  <c r="N45" i="2" s="1"/>
  <c r="I13" i="2"/>
  <c r="N43" i="2" s="1"/>
  <c r="I12" i="2"/>
  <c r="I11" i="2"/>
  <c r="N41" i="2" s="1"/>
  <c r="I10" i="2"/>
  <c r="P40" i="2" s="1"/>
  <c r="I9" i="2"/>
  <c r="N39" i="2" s="1"/>
  <c r="I8" i="2"/>
  <c r="I7" i="2"/>
  <c r="N37" i="2" s="1"/>
  <c r="I6" i="2"/>
  <c r="P36" i="2" s="1"/>
  <c r="G9" i="1"/>
  <c r="G8" i="1"/>
  <c r="G7" i="1"/>
  <c r="G6" i="1"/>
  <c r="G5" i="1"/>
  <c r="G4" i="1"/>
  <c r="G3" i="1"/>
  <c r="L69" i="7" l="1"/>
  <c r="C37" i="9" s="1"/>
  <c r="M73" i="7"/>
  <c r="N73" i="7" s="1"/>
  <c r="O73" i="7" s="1"/>
  <c r="N43" i="5"/>
  <c r="D53" i="7"/>
  <c r="G118" i="8"/>
  <c r="H118" i="8"/>
  <c r="E36" i="2"/>
  <c r="H39" i="2"/>
  <c r="K39" i="2" s="1"/>
  <c r="J44" i="2"/>
  <c r="M44" i="2" s="1"/>
  <c r="O45" i="2"/>
  <c r="P33" i="5"/>
  <c r="I10" i="6"/>
  <c r="I140" i="7"/>
  <c r="H12" i="5"/>
  <c r="O39" i="2"/>
  <c r="N40" i="2"/>
  <c r="P45" i="2"/>
  <c r="E22" i="3"/>
  <c r="E27" i="3" s="1"/>
  <c r="E29" i="3" s="1"/>
  <c r="O40" i="2"/>
  <c r="P46" i="5"/>
  <c r="D27" i="10"/>
  <c r="K22" i="10"/>
  <c r="E142" i="7"/>
  <c r="O43" i="2"/>
  <c r="J36" i="2"/>
  <c r="J38" i="2"/>
  <c r="M38" i="2" s="1"/>
  <c r="I42" i="2"/>
  <c r="L42" i="2" s="1"/>
  <c r="P43" i="2"/>
  <c r="F12" i="5"/>
  <c r="Q27" i="5"/>
  <c r="F23" i="10"/>
  <c r="R45" i="5"/>
  <c r="R10" i="5" s="1"/>
  <c r="N36" i="2"/>
  <c r="N47" i="2" s="1"/>
  <c r="D18" i="7"/>
  <c r="D22" i="7" s="1"/>
  <c r="D39" i="2"/>
  <c r="N23" i="5"/>
  <c r="O41" i="2"/>
  <c r="I44" i="2"/>
  <c r="L44" i="2" s="1"/>
  <c r="O23" i="5"/>
  <c r="O43" i="5"/>
  <c r="G46" i="5"/>
  <c r="F10" i="6"/>
  <c r="C62" i="7" s="1"/>
  <c r="F53" i="7"/>
  <c r="B31" i="4"/>
  <c r="B53" i="4"/>
  <c r="D30" i="10"/>
  <c r="D7" i="10"/>
  <c r="C15" i="6"/>
  <c r="D6" i="10"/>
  <c r="C58" i="6"/>
  <c r="C43" i="6"/>
  <c r="J55" i="6"/>
  <c r="J13" i="6"/>
  <c r="C55" i="6"/>
  <c r="M36" i="2"/>
  <c r="D37" i="2"/>
  <c r="F16" i="4"/>
  <c r="G5" i="4"/>
  <c r="C40" i="4" s="1"/>
  <c r="E16" i="4"/>
  <c r="D16" i="4"/>
  <c r="P18" i="5"/>
  <c r="Q17" i="5"/>
  <c r="P38" i="5"/>
  <c r="Q37" i="5"/>
  <c r="S42" i="5"/>
  <c r="D5" i="10"/>
  <c r="H5" i="10"/>
  <c r="G69" i="6"/>
  <c r="G51" i="6"/>
  <c r="G10" i="6"/>
  <c r="E55" i="6"/>
  <c r="E13" i="6"/>
  <c r="J73" i="6"/>
  <c r="K33" i="10" s="1"/>
  <c r="D24" i="10"/>
  <c r="D15" i="10"/>
  <c r="H24" i="10"/>
  <c r="H15" i="10"/>
  <c r="G133" i="7"/>
  <c r="K143" i="7"/>
  <c r="B13" i="9"/>
  <c r="L19" i="7"/>
  <c r="C13" i="9" s="1"/>
  <c r="E22" i="10"/>
  <c r="D158" i="7"/>
  <c r="I22" i="10"/>
  <c r="H158" i="7"/>
  <c r="E165" i="7"/>
  <c r="L32" i="2"/>
  <c r="G37" i="2"/>
  <c r="O37" i="2"/>
  <c r="P41" i="2"/>
  <c r="J43" i="2"/>
  <c r="M43" i="2" s="1"/>
  <c r="F43" i="2"/>
  <c r="I43" i="2"/>
  <c r="L43" i="2" s="1"/>
  <c r="E43" i="2"/>
  <c r="N48" i="2"/>
  <c r="N51" i="2" s="1"/>
  <c r="G16" i="4"/>
  <c r="J12" i="5"/>
  <c r="K12" i="5"/>
  <c r="P12" i="5"/>
  <c r="O12" i="5"/>
  <c r="G12" i="5"/>
  <c r="M28" i="6"/>
  <c r="L24" i="6"/>
  <c r="I6" i="4"/>
  <c r="D69" i="6"/>
  <c r="E24" i="10"/>
  <c r="E15" i="10"/>
  <c r="D133" i="7"/>
  <c r="I24" i="10"/>
  <c r="I15" i="10"/>
  <c r="H133" i="7"/>
  <c r="H89" i="7"/>
  <c r="I142" i="7"/>
  <c r="H22" i="7"/>
  <c r="H114" i="7" s="1"/>
  <c r="F16" i="10"/>
  <c r="F15" i="10"/>
  <c r="E152" i="7"/>
  <c r="F27" i="10"/>
  <c r="J16" i="10"/>
  <c r="J27" i="10"/>
  <c r="I152" i="7"/>
  <c r="K161" i="7"/>
  <c r="B31" i="9"/>
  <c r="I41" i="7"/>
  <c r="M69" i="7"/>
  <c r="D37" i="9" s="1"/>
  <c r="P38" i="2"/>
  <c r="O38" i="2"/>
  <c r="O48" i="2" s="1"/>
  <c r="O51" i="2" s="1"/>
  <c r="P42" i="2"/>
  <c r="O42" i="2"/>
  <c r="M32" i="2"/>
  <c r="L36" i="2"/>
  <c r="P37" i="2"/>
  <c r="J39" i="2"/>
  <c r="M39" i="2" s="1"/>
  <c r="F39" i="2"/>
  <c r="I39" i="2"/>
  <c r="L39" i="2" s="1"/>
  <c r="E39" i="2"/>
  <c r="J41" i="2"/>
  <c r="M41" i="2" s="1"/>
  <c r="F41" i="2"/>
  <c r="I41" i="2"/>
  <c r="L41" i="2" s="1"/>
  <c r="E41" i="2"/>
  <c r="D43" i="2"/>
  <c r="J45" i="2"/>
  <c r="M45" i="2" s="1"/>
  <c r="F45" i="2"/>
  <c r="N50" i="2"/>
  <c r="I45" i="2"/>
  <c r="L45" i="2" s="1"/>
  <c r="E45" i="2"/>
  <c r="I5" i="4"/>
  <c r="R22" i="5"/>
  <c r="O28" i="5"/>
  <c r="S45" i="5"/>
  <c r="I55" i="6"/>
  <c r="I13" i="6"/>
  <c r="F62" i="7"/>
  <c r="K24" i="6"/>
  <c r="H69" i="6"/>
  <c r="C53" i="7"/>
  <c r="C18" i="7"/>
  <c r="C22" i="7" s="1"/>
  <c r="G140" i="7"/>
  <c r="H140" i="7"/>
  <c r="G53" i="7"/>
  <c r="G18" i="7"/>
  <c r="I22" i="7"/>
  <c r="I120" i="7" s="1"/>
  <c r="G27" i="10"/>
  <c r="F152" i="7"/>
  <c r="K27" i="10"/>
  <c r="K16" i="10"/>
  <c r="L37" i="7"/>
  <c r="E23" i="10"/>
  <c r="E21" i="10"/>
  <c r="E20" i="10"/>
  <c r="D164" i="7"/>
  <c r="I23" i="10"/>
  <c r="I21" i="10"/>
  <c r="I20" i="10"/>
  <c r="H164" i="7"/>
  <c r="H41" i="7"/>
  <c r="H52" i="7"/>
  <c r="G62" i="7"/>
  <c r="I133" i="7"/>
  <c r="H48" i="2"/>
  <c r="H51" i="2" s="1"/>
  <c r="H47" i="2"/>
  <c r="H50" i="2" s="1"/>
  <c r="K36" i="2"/>
  <c r="J37" i="2"/>
  <c r="M37" i="2" s="1"/>
  <c r="F37" i="2"/>
  <c r="F47" i="2" s="1"/>
  <c r="I37" i="2"/>
  <c r="L37" i="2" s="1"/>
  <c r="E37" i="2"/>
  <c r="C16" i="4"/>
  <c r="R32" i="5"/>
  <c r="Q7" i="5"/>
  <c r="E22" i="7"/>
  <c r="E89" i="7" s="1"/>
  <c r="D22" i="10"/>
  <c r="C41" i="7"/>
  <c r="G158" i="7"/>
  <c r="H22" i="10"/>
  <c r="G41" i="7"/>
  <c r="D165" i="7"/>
  <c r="M55" i="7"/>
  <c r="G36" i="2"/>
  <c r="G38" i="2"/>
  <c r="G40" i="2"/>
  <c r="G42" i="2"/>
  <c r="G44" i="2"/>
  <c r="P23" i="5"/>
  <c r="N33" i="5"/>
  <c r="P43" i="5"/>
  <c r="O46" i="5"/>
  <c r="E51" i="6"/>
  <c r="J5" i="10"/>
  <c r="I51" i="6"/>
  <c r="E69" i="6"/>
  <c r="J69" i="6"/>
  <c r="F73" i="6"/>
  <c r="G33" i="10" s="1"/>
  <c r="E140" i="7"/>
  <c r="E53" i="7"/>
  <c r="E52" i="7"/>
  <c r="I53" i="7"/>
  <c r="I52" i="7"/>
  <c r="F22" i="10"/>
  <c r="J22" i="10"/>
  <c r="I158" i="7"/>
  <c r="F21" i="10"/>
  <c r="E164" i="7"/>
  <c r="J20" i="10"/>
  <c r="J52" i="7"/>
  <c r="F140" i="7"/>
  <c r="J21" i="10"/>
  <c r="J23" i="10"/>
  <c r="D36" i="2"/>
  <c r="D38" i="2"/>
  <c r="D40" i="2"/>
  <c r="D42" i="2"/>
  <c r="D44" i="2"/>
  <c r="N12" i="5"/>
  <c r="F13" i="6"/>
  <c r="M27" i="6"/>
  <c r="F55" i="6"/>
  <c r="F69" i="6"/>
  <c r="G15" i="10"/>
  <c r="F133" i="7"/>
  <c r="J133" i="7"/>
  <c r="K24" i="10"/>
  <c r="K15" i="10"/>
  <c r="F142" i="7"/>
  <c r="J140" i="7"/>
  <c r="J18" i="7"/>
  <c r="Q3" i="7"/>
  <c r="F22" i="7"/>
  <c r="F98" i="7" s="1"/>
  <c r="E27" i="10"/>
  <c r="E16" i="10"/>
  <c r="D152" i="7"/>
  <c r="I27" i="10"/>
  <c r="I16" i="10"/>
  <c r="H152" i="7"/>
  <c r="G23" i="10"/>
  <c r="G21" i="10"/>
  <c r="G20" i="10"/>
  <c r="F41" i="7"/>
  <c r="K23" i="10"/>
  <c r="J164" i="7"/>
  <c r="K20" i="10"/>
  <c r="J41" i="7"/>
  <c r="F52" i="7"/>
  <c r="I96" i="7"/>
  <c r="E158" i="7"/>
  <c r="F164" i="7"/>
  <c r="F20" i="10"/>
  <c r="K21" i="10"/>
  <c r="G24" i="10"/>
  <c r="E5" i="10"/>
  <c r="I5" i="10"/>
  <c r="D10" i="6"/>
  <c r="H10" i="6"/>
  <c r="E133" i="7"/>
  <c r="J24" i="10"/>
  <c r="J15" i="10"/>
  <c r="D16" i="10"/>
  <c r="H16" i="10"/>
  <c r="G152" i="7"/>
  <c r="F158" i="7"/>
  <c r="G22" i="10"/>
  <c r="D20" i="10"/>
  <c r="D23" i="10"/>
  <c r="D21" i="10"/>
  <c r="G164" i="7"/>
  <c r="H23" i="10"/>
  <c r="I89" i="7"/>
  <c r="F24" i="10"/>
  <c r="H27" i="10"/>
  <c r="F118" i="8"/>
  <c r="D106" i="7" l="1"/>
  <c r="D116" i="7"/>
  <c r="D101" i="7"/>
  <c r="D87" i="7"/>
  <c r="D114" i="7"/>
  <c r="D88" i="7"/>
  <c r="D98" i="7"/>
  <c r="D121" i="7"/>
  <c r="D107" i="7"/>
  <c r="D94" i="7"/>
  <c r="D105" i="7"/>
  <c r="D100" i="7"/>
  <c r="D103" i="7"/>
  <c r="D92" i="7"/>
  <c r="D104" i="7"/>
  <c r="D111" i="7"/>
  <c r="D99" i="7"/>
  <c r="D90" i="7"/>
  <c r="D93" i="7"/>
  <c r="E36" i="10"/>
  <c r="D95" i="7"/>
  <c r="D86" i="7"/>
  <c r="D91" i="7"/>
  <c r="D120" i="7"/>
  <c r="D85" i="7"/>
  <c r="E19" i="10"/>
  <c r="D118" i="7"/>
  <c r="D115" i="7"/>
  <c r="D84" i="7"/>
  <c r="D89" i="7"/>
  <c r="D96" i="7"/>
  <c r="D110" i="7"/>
  <c r="D97" i="7"/>
  <c r="D117" i="7"/>
  <c r="D112" i="7"/>
  <c r="D109" i="7"/>
  <c r="D119" i="7"/>
  <c r="D102" i="7"/>
  <c r="D108" i="7"/>
  <c r="D113" i="7"/>
  <c r="E47" i="2"/>
  <c r="E50" i="2" s="1"/>
  <c r="E108" i="7"/>
  <c r="R27" i="5"/>
  <c r="Q6" i="5"/>
  <c r="E98" i="7"/>
  <c r="E120" i="7"/>
  <c r="E114" i="7"/>
  <c r="I114" i="7"/>
  <c r="E96" i="7"/>
  <c r="F50" i="2"/>
  <c r="J47" i="2"/>
  <c r="J50" i="2" s="1"/>
  <c r="P48" i="2"/>
  <c r="P51" i="2" s="1"/>
  <c r="D142" i="7"/>
  <c r="G40" i="4"/>
  <c r="E40" i="4"/>
  <c r="D36" i="10"/>
  <c r="C118" i="7"/>
  <c r="C119" i="7"/>
  <c r="C112" i="7"/>
  <c r="C104" i="7"/>
  <c r="C100" i="7"/>
  <c r="C92" i="7"/>
  <c r="C117" i="7"/>
  <c r="C111" i="7"/>
  <c r="C106" i="7"/>
  <c r="C99" i="7"/>
  <c r="C97" i="7"/>
  <c r="C91" i="7"/>
  <c r="C87" i="7"/>
  <c r="C103" i="7"/>
  <c r="C102" i="7"/>
  <c r="C85" i="7"/>
  <c r="C120" i="7"/>
  <c r="C115" i="7"/>
  <c r="C110" i="7"/>
  <c r="C109" i="7"/>
  <c r="D19" i="10"/>
  <c r="C93" i="7"/>
  <c r="C86" i="7"/>
  <c r="C113" i="7"/>
  <c r="C107" i="7"/>
  <c r="C95" i="7"/>
  <c r="C90" i="7"/>
  <c r="C116" i="7"/>
  <c r="C84" i="7"/>
  <c r="C101" i="7"/>
  <c r="C88" i="7"/>
  <c r="C105" i="7"/>
  <c r="C94" i="7"/>
  <c r="D146" i="7"/>
  <c r="C89" i="7"/>
  <c r="C114" i="7"/>
  <c r="D9" i="10"/>
  <c r="C96" i="7"/>
  <c r="C108" i="7"/>
  <c r="F165" i="7"/>
  <c r="F121" i="7"/>
  <c r="H73" i="6"/>
  <c r="I33" i="10" s="1"/>
  <c r="E62" i="7"/>
  <c r="I73" i="6"/>
  <c r="J33" i="10" s="1"/>
  <c r="H13" i="6"/>
  <c r="H55" i="6"/>
  <c r="G165" i="7"/>
  <c r="S32" i="5"/>
  <c r="R7" i="5"/>
  <c r="M37" i="7"/>
  <c r="L161" i="7"/>
  <c r="C31" i="9"/>
  <c r="J36" i="10"/>
  <c r="I116" i="7"/>
  <c r="I112" i="7"/>
  <c r="I110" i="7"/>
  <c r="I106" i="7"/>
  <c r="I102" i="7"/>
  <c r="I94" i="7"/>
  <c r="I111" i="7"/>
  <c r="I101" i="7"/>
  <c r="I99" i="7"/>
  <c r="I92" i="7"/>
  <c r="I85" i="7"/>
  <c r="I146" i="7"/>
  <c r="I119" i="7"/>
  <c r="I107" i="7"/>
  <c r="I95" i="7"/>
  <c r="I87" i="7"/>
  <c r="J19" i="10"/>
  <c r="I118" i="7"/>
  <c r="I113" i="7"/>
  <c r="I109" i="7"/>
  <c r="I103" i="7"/>
  <c r="I97" i="7"/>
  <c r="I91" i="7"/>
  <c r="I84" i="7"/>
  <c r="I115" i="7"/>
  <c r="I100" i="7"/>
  <c r="I105" i="7"/>
  <c r="I104" i="7"/>
  <c r="I93" i="7"/>
  <c r="I86" i="7"/>
  <c r="I90" i="7"/>
  <c r="I117" i="7"/>
  <c r="I88" i="7"/>
  <c r="G142" i="7"/>
  <c r="H142" i="7"/>
  <c r="I165" i="7"/>
  <c r="I121" i="7"/>
  <c r="I36" i="10"/>
  <c r="I19" i="10"/>
  <c r="H117" i="7"/>
  <c r="H113" i="7"/>
  <c r="H119" i="7"/>
  <c r="H112" i="7"/>
  <c r="H107" i="7"/>
  <c r="H103" i="7"/>
  <c r="H99" i="7"/>
  <c r="H95" i="7"/>
  <c r="H116" i="7"/>
  <c r="H115" i="7"/>
  <c r="H106" i="7"/>
  <c r="H104" i="7"/>
  <c r="H97" i="7"/>
  <c r="H90" i="7"/>
  <c r="H86" i="7"/>
  <c r="H111" i="7"/>
  <c r="H101" i="7"/>
  <c r="H100" i="7"/>
  <c r="H85" i="7"/>
  <c r="H108" i="7"/>
  <c r="H102" i="7"/>
  <c r="H96" i="7"/>
  <c r="H87" i="7"/>
  <c r="H118" i="7"/>
  <c r="H120" i="7"/>
  <c r="H110" i="7"/>
  <c r="H98" i="7"/>
  <c r="H84" i="7"/>
  <c r="H88" i="7"/>
  <c r="H92" i="7"/>
  <c r="H91" i="7"/>
  <c r="H105" i="7"/>
  <c r="H94" i="7"/>
  <c r="H93" i="7"/>
  <c r="H109" i="7"/>
  <c r="F48" i="2"/>
  <c r="F51" i="2" s="1"/>
  <c r="R37" i="5"/>
  <c r="Q8" i="5"/>
  <c r="E48" i="2"/>
  <c r="E51" i="2" s="1"/>
  <c r="P47" i="2"/>
  <c r="P50" i="2" s="1"/>
  <c r="B54" i="4"/>
  <c r="B55" i="4" s="1"/>
  <c r="B56" i="4" s="1"/>
  <c r="B52" i="4"/>
  <c r="B51" i="4" s="1"/>
  <c r="B50" i="4" s="1"/>
  <c r="K48" i="2"/>
  <c r="K51" i="2" s="1"/>
  <c r="K47" i="2"/>
  <c r="K50" i="2" s="1"/>
  <c r="R5" i="5"/>
  <c r="S22" i="5"/>
  <c r="F120" i="7"/>
  <c r="D73" i="6"/>
  <c r="E33" i="10" s="1"/>
  <c r="D55" i="6"/>
  <c r="D13" i="6"/>
  <c r="J142" i="7"/>
  <c r="J22" i="7"/>
  <c r="J98" i="7" s="1"/>
  <c r="D48" i="2"/>
  <c r="D51" i="2" s="1"/>
  <c r="D47" i="2"/>
  <c r="D50" i="2" s="1"/>
  <c r="N55" i="7"/>
  <c r="C121" i="7"/>
  <c r="H121" i="7"/>
  <c r="H165" i="7"/>
  <c r="D52" i="7"/>
  <c r="E73" i="6"/>
  <c r="F33" i="10" s="1"/>
  <c r="J9" i="10"/>
  <c r="J7" i="10"/>
  <c r="J30" i="10"/>
  <c r="J6" i="10"/>
  <c r="I76" i="6"/>
  <c r="I58" i="6"/>
  <c r="I15" i="6"/>
  <c r="I43" i="6"/>
  <c r="T45" i="5"/>
  <c r="S10" i="5"/>
  <c r="I48" i="2"/>
  <c r="I51" i="2" s="1"/>
  <c r="L48" i="2"/>
  <c r="L51" i="2" s="1"/>
  <c r="L47" i="2"/>
  <c r="L50" i="2" s="1"/>
  <c r="G22" i="7"/>
  <c r="G98" i="7" s="1"/>
  <c r="F30" i="10"/>
  <c r="F9" i="10"/>
  <c r="F6" i="10"/>
  <c r="E43" i="6"/>
  <c r="F7" i="10"/>
  <c r="E76" i="6"/>
  <c r="E58" i="6"/>
  <c r="E15" i="6"/>
  <c r="D62" i="7"/>
  <c r="G73" i="6"/>
  <c r="H33" i="10" s="1"/>
  <c r="G13" i="6"/>
  <c r="G52" i="7"/>
  <c r="G55" i="6"/>
  <c r="K7" i="10"/>
  <c r="K30" i="10"/>
  <c r="J58" i="6"/>
  <c r="J43" i="6"/>
  <c r="K6" i="10"/>
  <c r="J76" i="6"/>
  <c r="J15" i="6"/>
  <c r="B30" i="4"/>
  <c r="B29" i="4" s="1"/>
  <c r="B28" i="4" s="1"/>
  <c r="B32" i="4"/>
  <c r="B33" i="4" s="1"/>
  <c r="B34" i="4" s="1"/>
  <c r="G19" i="10"/>
  <c r="F146" i="7"/>
  <c r="F119" i="7"/>
  <c r="F115" i="7"/>
  <c r="F111" i="7"/>
  <c r="F113" i="7"/>
  <c r="F109" i="7"/>
  <c r="F105" i="7"/>
  <c r="F101" i="7"/>
  <c r="F97" i="7"/>
  <c r="F93" i="7"/>
  <c r="F107" i="7"/>
  <c r="F100" i="7"/>
  <c r="F88" i="7"/>
  <c r="F84" i="7"/>
  <c r="G36" i="10"/>
  <c r="F117" i="7"/>
  <c r="F112" i="7"/>
  <c r="F110" i="7"/>
  <c r="F99" i="7"/>
  <c r="F86" i="7"/>
  <c r="F106" i="7"/>
  <c r="F95" i="7"/>
  <c r="F94" i="7"/>
  <c r="F90" i="7"/>
  <c r="F116" i="7"/>
  <c r="F108" i="7"/>
  <c r="F96" i="7"/>
  <c r="F89" i="7"/>
  <c r="F102" i="7"/>
  <c r="F87" i="7"/>
  <c r="F118" i="7"/>
  <c r="F104" i="7"/>
  <c r="F103" i="7"/>
  <c r="F92" i="7"/>
  <c r="F91" i="7"/>
  <c r="F85" i="7"/>
  <c r="G6" i="10"/>
  <c r="G7" i="10"/>
  <c r="F58" i="6"/>
  <c r="F43" i="6"/>
  <c r="G9" i="10"/>
  <c r="F76" i="6"/>
  <c r="F15" i="6"/>
  <c r="G30" i="10"/>
  <c r="L143" i="7"/>
  <c r="M19" i="7"/>
  <c r="D13" i="9" s="1"/>
  <c r="T42" i="5"/>
  <c r="S9" i="5"/>
  <c r="C60" i="6"/>
  <c r="C17" i="6"/>
  <c r="F114" i="7"/>
  <c r="J165" i="7"/>
  <c r="J121" i="7"/>
  <c r="M20" i="6"/>
  <c r="N27" i="6"/>
  <c r="G48" i="2"/>
  <c r="G51" i="2" s="1"/>
  <c r="G47" i="2"/>
  <c r="G50" i="2" s="1"/>
  <c r="E116" i="7"/>
  <c r="E112" i="7"/>
  <c r="F36" i="10"/>
  <c r="E146" i="7"/>
  <c r="E118" i="7"/>
  <c r="E111" i="7"/>
  <c r="E110" i="7"/>
  <c r="E106" i="7"/>
  <c r="E102" i="7"/>
  <c r="E94" i="7"/>
  <c r="F19" i="10"/>
  <c r="E119" i="7"/>
  <c r="E113" i="7"/>
  <c r="E105" i="7"/>
  <c r="E103" i="7"/>
  <c r="E85" i="7"/>
  <c r="E104" i="7"/>
  <c r="E93" i="7"/>
  <c r="E92" i="7"/>
  <c r="E91" i="7"/>
  <c r="E84" i="7"/>
  <c r="E117" i="7"/>
  <c r="E100" i="7"/>
  <c r="E99" i="7"/>
  <c r="E88" i="7"/>
  <c r="E86" i="7"/>
  <c r="E109" i="7"/>
  <c r="E97" i="7"/>
  <c r="E101" i="7"/>
  <c r="E115" i="7"/>
  <c r="E87" i="7"/>
  <c r="E107" i="7"/>
  <c r="E95" i="7"/>
  <c r="E90" i="7"/>
  <c r="C98" i="7"/>
  <c r="I47" i="2"/>
  <c r="I50" i="2" s="1"/>
  <c r="I108" i="7"/>
  <c r="I98" i="7"/>
  <c r="N28" i="6"/>
  <c r="M24" i="6"/>
  <c r="O47" i="2"/>
  <c r="O50" i="2" s="1"/>
  <c r="E121" i="7"/>
  <c r="R17" i="5"/>
  <c r="Q4" i="5"/>
  <c r="Q11" i="5" s="1"/>
  <c r="F40" i="4"/>
  <c r="D40" i="4"/>
  <c r="G6" i="4"/>
  <c r="M47" i="2"/>
  <c r="M50" i="2" s="1"/>
  <c r="M48" i="2"/>
  <c r="M51" i="2" s="1"/>
  <c r="J48" i="2"/>
  <c r="J51" i="2" s="1"/>
  <c r="H146" i="7" l="1"/>
  <c r="K9" i="10"/>
  <c r="R6" i="5"/>
  <c r="S27" i="5"/>
  <c r="U45" i="5"/>
  <c r="U10" i="5" s="1"/>
  <c r="T10" i="5"/>
  <c r="T22" i="5"/>
  <c r="S5" i="5"/>
  <c r="O27" i="6"/>
  <c r="N20" i="6"/>
  <c r="N69" i="7"/>
  <c r="E37" i="9" s="1"/>
  <c r="T9" i="5"/>
  <c r="U42" i="5"/>
  <c r="U9" i="5" s="1"/>
  <c r="F17" i="6"/>
  <c r="F60" i="6"/>
  <c r="F78" i="6"/>
  <c r="H30" i="10"/>
  <c r="H6" i="10"/>
  <c r="H9" i="10"/>
  <c r="G15" i="6"/>
  <c r="G43" i="6"/>
  <c r="G76" i="6"/>
  <c r="H7" i="10"/>
  <c r="G58" i="6"/>
  <c r="S37" i="5"/>
  <c r="R8" i="5"/>
  <c r="N24" i="6"/>
  <c r="O28" i="6"/>
  <c r="O24" i="6" s="1"/>
  <c r="D11" i="10"/>
  <c r="D10" i="10"/>
  <c r="D8" i="10"/>
  <c r="C62" i="6"/>
  <c r="J17" i="6"/>
  <c r="J78" i="6"/>
  <c r="J60" i="6"/>
  <c r="E17" i="6"/>
  <c r="E60" i="6"/>
  <c r="I60" i="6"/>
  <c r="I17" i="6"/>
  <c r="E9" i="10"/>
  <c r="E7" i="10"/>
  <c r="E6" i="10"/>
  <c r="D76" i="6"/>
  <c r="E30" i="10"/>
  <c r="D58" i="6"/>
  <c r="D15" i="6"/>
  <c r="D43" i="6"/>
  <c r="T32" i="5"/>
  <c r="S7" i="5"/>
  <c r="I9" i="10"/>
  <c r="I7" i="10"/>
  <c r="I6" i="10"/>
  <c r="I30" i="10"/>
  <c r="H76" i="6"/>
  <c r="H58" i="6"/>
  <c r="H15" i="6"/>
  <c r="H43" i="6"/>
  <c r="Q12" i="5"/>
  <c r="K4" i="6"/>
  <c r="O55" i="7"/>
  <c r="S17" i="5"/>
  <c r="R4" i="5"/>
  <c r="R11" i="5" s="1"/>
  <c r="M143" i="7"/>
  <c r="N19" i="7"/>
  <c r="E13" i="9" s="1"/>
  <c r="G118" i="7"/>
  <c r="H19" i="10"/>
  <c r="G117" i="7"/>
  <c r="G115" i="7"/>
  <c r="G104" i="7"/>
  <c r="G100" i="7"/>
  <c r="G92" i="7"/>
  <c r="H36" i="10"/>
  <c r="G109" i="7"/>
  <c r="G102" i="7"/>
  <c r="G95" i="7"/>
  <c r="G93" i="7"/>
  <c r="G91" i="7"/>
  <c r="G87" i="7"/>
  <c r="G106" i="7"/>
  <c r="G105" i="7"/>
  <c r="G94" i="7"/>
  <c r="G90" i="7"/>
  <c r="G88" i="7"/>
  <c r="G146" i="7"/>
  <c r="G119" i="7"/>
  <c r="G116" i="7"/>
  <c r="G111" i="7"/>
  <c r="G107" i="7"/>
  <c r="G101" i="7"/>
  <c r="G85" i="7"/>
  <c r="G113" i="7"/>
  <c r="G89" i="7"/>
  <c r="G110" i="7"/>
  <c r="G99" i="7"/>
  <c r="G84" i="7"/>
  <c r="G103" i="7"/>
  <c r="G112" i="7"/>
  <c r="G86" i="7"/>
  <c r="G97" i="7"/>
  <c r="G120" i="7"/>
  <c r="G114" i="7"/>
  <c r="G108" i="7"/>
  <c r="G96" i="7"/>
  <c r="J146" i="7"/>
  <c r="J119" i="7"/>
  <c r="J115" i="7"/>
  <c r="J111" i="7"/>
  <c r="K19" i="10"/>
  <c r="J118" i="7"/>
  <c r="J116" i="7"/>
  <c r="J109" i="7"/>
  <c r="J105" i="7"/>
  <c r="J101" i="7"/>
  <c r="J97" i="7"/>
  <c r="J93" i="7"/>
  <c r="J117" i="7"/>
  <c r="J110" i="7"/>
  <c r="J103" i="7"/>
  <c r="J94" i="7"/>
  <c r="J88" i="7"/>
  <c r="J84" i="7"/>
  <c r="J113" i="7"/>
  <c r="J102" i="7"/>
  <c r="J91" i="7"/>
  <c r="J104" i="7"/>
  <c r="J92" i="7"/>
  <c r="J86" i="7"/>
  <c r="J120" i="7"/>
  <c r="J100" i="7"/>
  <c r="J114" i="7"/>
  <c r="J87" i="7"/>
  <c r="K36" i="10"/>
  <c r="J112" i="7"/>
  <c r="J90" i="7"/>
  <c r="J107" i="7"/>
  <c r="J106" i="7"/>
  <c r="J95" i="7"/>
  <c r="J85" i="7"/>
  <c r="J99" i="7"/>
  <c r="J96" i="7"/>
  <c r="J108" i="7"/>
  <c r="J89" i="7"/>
  <c r="D31" i="9"/>
  <c r="M161" i="7"/>
  <c r="N37" i="7"/>
  <c r="G121" i="7"/>
  <c r="S6" i="5" l="1"/>
  <c r="T27" i="5"/>
  <c r="D78" i="6"/>
  <c r="D60" i="6"/>
  <c r="D17" i="6"/>
  <c r="J11" i="10"/>
  <c r="J10" i="10"/>
  <c r="J8" i="10"/>
  <c r="I62" i="6"/>
  <c r="F8" i="10"/>
  <c r="F10" i="10"/>
  <c r="F11" i="10"/>
  <c r="E62" i="6"/>
  <c r="E80" i="6"/>
  <c r="H78" i="6"/>
  <c r="H60" i="6"/>
  <c r="H17" i="6"/>
  <c r="I80" i="6" s="1"/>
  <c r="G60" i="6"/>
  <c r="G17" i="6"/>
  <c r="G78" i="6"/>
  <c r="U22" i="5"/>
  <c r="U5" i="5" s="1"/>
  <c r="T5" i="5"/>
  <c r="N143" i="7"/>
  <c r="O19" i="7"/>
  <c r="F13" i="9" s="1"/>
  <c r="R12" i="5"/>
  <c r="L4" i="6"/>
  <c r="K7" i="7"/>
  <c r="K67" i="6"/>
  <c r="K61" i="6"/>
  <c r="K49" i="6"/>
  <c r="K7" i="6"/>
  <c r="K8" i="6"/>
  <c r="K6" i="7"/>
  <c r="K8" i="7"/>
  <c r="K5" i="6"/>
  <c r="K5" i="7"/>
  <c r="K54" i="6"/>
  <c r="K6" i="6"/>
  <c r="K21" i="7"/>
  <c r="U32" i="5"/>
  <c r="U7" i="5" s="1"/>
  <c r="T7" i="5"/>
  <c r="I78" i="6"/>
  <c r="K11" i="10"/>
  <c r="K10" i="10"/>
  <c r="K8" i="10"/>
  <c r="J68" i="7"/>
  <c r="J71" i="7" s="1"/>
  <c r="J62" i="6"/>
  <c r="J80" i="6"/>
  <c r="N161" i="7"/>
  <c r="O37" i="7"/>
  <c r="E31" i="9"/>
  <c r="T17" i="5"/>
  <c r="S4" i="5"/>
  <c r="E78" i="6"/>
  <c r="S8" i="5"/>
  <c r="T37" i="5"/>
  <c r="G10" i="10"/>
  <c r="G8" i="10"/>
  <c r="G11" i="10"/>
  <c r="F62" i="6"/>
  <c r="F80" i="6"/>
  <c r="O20" i="6"/>
  <c r="O69" i="7"/>
  <c r="F37" i="9" s="1"/>
  <c r="U27" i="5" l="1"/>
  <c r="U6" i="5" s="1"/>
  <c r="T6" i="5"/>
  <c r="B8" i="9"/>
  <c r="K132" i="7"/>
  <c r="T8" i="5"/>
  <c r="U37" i="5"/>
  <c r="U8" i="5" s="1"/>
  <c r="B6" i="9"/>
  <c r="C6" i="9"/>
  <c r="K130" i="7"/>
  <c r="K69" i="6"/>
  <c r="K51" i="6"/>
  <c r="K10" i="6"/>
  <c r="S11" i="5"/>
  <c r="B5" i="9"/>
  <c r="K71" i="6"/>
  <c r="K53" i="6"/>
  <c r="O143" i="7"/>
  <c r="I11" i="10"/>
  <c r="I10" i="10"/>
  <c r="I8" i="10"/>
  <c r="H80" i="6"/>
  <c r="H62" i="6"/>
  <c r="E11" i="10"/>
  <c r="E10" i="10"/>
  <c r="E8" i="10"/>
  <c r="D80" i="6"/>
  <c r="D62" i="6"/>
  <c r="L6" i="7"/>
  <c r="L6" i="6"/>
  <c r="L5" i="7"/>
  <c r="L61" i="6"/>
  <c r="L54" i="6"/>
  <c r="L5" i="6"/>
  <c r="L7" i="6"/>
  <c r="L7" i="7"/>
  <c r="L49" i="6"/>
  <c r="L8" i="6"/>
  <c r="L8" i="7"/>
  <c r="C8" i="9" s="1"/>
  <c r="L67" i="6"/>
  <c r="L21" i="7"/>
  <c r="T4" i="5"/>
  <c r="U17" i="5"/>
  <c r="U4" i="5" s="1"/>
  <c r="O161" i="7"/>
  <c r="F31" i="9"/>
  <c r="B15" i="9"/>
  <c r="K145" i="7"/>
  <c r="K12" i="6"/>
  <c r="K33" i="7"/>
  <c r="K68" i="6"/>
  <c r="K26" i="7"/>
  <c r="K25" i="7"/>
  <c r="K24" i="7"/>
  <c r="K50" i="6"/>
  <c r="J58" i="7"/>
  <c r="J57" i="7"/>
  <c r="K31" i="7"/>
  <c r="K29" i="7"/>
  <c r="K70" i="6"/>
  <c r="K52" i="6"/>
  <c r="B7" i="9"/>
  <c r="C7" i="9"/>
  <c r="G80" i="6"/>
  <c r="H10" i="10"/>
  <c r="H8" i="10"/>
  <c r="G62" i="6"/>
  <c r="H11" i="10"/>
  <c r="U11" i="5" l="1"/>
  <c r="T11" i="5"/>
  <c r="B23" i="9"/>
  <c r="K153" i="7"/>
  <c r="K11" i="6"/>
  <c r="K13" i="6" s="1"/>
  <c r="L10" i="6"/>
  <c r="L69" i="6"/>
  <c r="L51" i="6"/>
  <c r="B27" i="9"/>
  <c r="K157" i="7"/>
  <c r="L12" i="6"/>
  <c r="L145" i="7"/>
  <c r="L130" i="7"/>
  <c r="N4" i="6"/>
  <c r="T12" i="5"/>
  <c r="L31" i="7"/>
  <c r="L26" i="7"/>
  <c r="L25" i="7"/>
  <c r="L24" i="7"/>
  <c r="L29" i="7"/>
  <c r="L68" i="6"/>
  <c r="L33" i="7"/>
  <c r="L50" i="6"/>
  <c r="B25" i="9"/>
  <c r="K155" i="7"/>
  <c r="K149" i="7"/>
  <c r="B19" i="9"/>
  <c r="C15" i="9"/>
  <c r="L131" i="7"/>
  <c r="M4" i="6"/>
  <c r="S12" i="5"/>
  <c r="L71" i="6"/>
  <c r="L53" i="6"/>
  <c r="B18" i="9"/>
  <c r="K28" i="7"/>
  <c r="K148" i="7"/>
  <c r="K150" i="7"/>
  <c r="B20" i="9"/>
  <c r="K57" i="6"/>
  <c r="K75" i="6"/>
  <c r="O4" i="6"/>
  <c r="U12" i="5"/>
  <c r="L132" i="7"/>
  <c r="L52" i="6"/>
  <c r="L70" i="6"/>
  <c r="C5" i="9"/>
  <c r="L129" i="7"/>
  <c r="H62" i="7"/>
  <c r="K55" i="6"/>
  <c r="K73" i="6"/>
  <c r="K30" i="7"/>
  <c r="K16" i="7"/>
  <c r="O67" i="6" l="1"/>
  <c r="O61" i="6"/>
  <c r="O49" i="6"/>
  <c r="O7" i="6"/>
  <c r="O8" i="7"/>
  <c r="O5" i="6"/>
  <c r="O8" i="6"/>
  <c r="O5" i="7"/>
  <c r="O54" i="6"/>
  <c r="O6" i="7"/>
  <c r="O7" i="7"/>
  <c r="O21" i="7"/>
  <c r="K140" i="7"/>
  <c r="K17" i="7"/>
  <c r="K1" i="7"/>
  <c r="K18" i="7"/>
  <c r="B10" i="9"/>
  <c r="M5" i="7"/>
  <c r="M5" i="6"/>
  <c r="M6" i="6" s="1"/>
  <c r="M61" i="6"/>
  <c r="M54" i="6"/>
  <c r="M8" i="7"/>
  <c r="M7" i="7"/>
  <c r="M6" i="7"/>
  <c r="M49" i="6"/>
  <c r="M8" i="6"/>
  <c r="M67" i="6"/>
  <c r="M7" i="6"/>
  <c r="M21" i="7"/>
  <c r="C27" i="9"/>
  <c r="L157" i="7"/>
  <c r="C19" i="9"/>
  <c r="L149" i="7"/>
  <c r="N8" i="7"/>
  <c r="N54" i="6"/>
  <c r="N8" i="6"/>
  <c r="N7" i="7"/>
  <c r="N6" i="7"/>
  <c r="N5" i="7"/>
  <c r="N49" i="6"/>
  <c r="N67" i="6"/>
  <c r="N7" i="6"/>
  <c r="N5" i="6"/>
  <c r="N6" i="6" s="1"/>
  <c r="N61" i="6"/>
  <c r="N21" i="7"/>
  <c r="K56" i="6"/>
  <c r="K74" i="6"/>
  <c r="K154" i="7"/>
  <c r="B24" i="9"/>
  <c r="C20" i="9"/>
  <c r="L150" i="7"/>
  <c r="L16" i="7"/>
  <c r="C10" i="9" s="1"/>
  <c r="L73" i="6"/>
  <c r="L30" i="7"/>
  <c r="L55" i="6"/>
  <c r="I62" i="7"/>
  <c r="K14" i="6"/>
  <c r="K15" i="6" s="1"/>
  <c r="K58" i="6"/>
  <c r="K76" i="6"/>
  <c r="C18" i="9"/>
  <c r="L28" i="7"/>
  <c r="L148" i="7"/>
  <c r="K152" i="7"/>
  <c r="L153" i="7"/>
  <c r="C23" i="9"/>
  <c r="L11" i="6"/>
  <c r="C25" i="9"/>
  <c r="L155" i="7"/>
  <c r="L75" i="6"/>
  <c r="L57" i="6"/>
  <c r="K34" i="7"/>
  <c r="K60" i="6" l="1"/>
  <c r="K19" i="6"/>
  <c r="K17" i="6"/>
  <c r="K78" i="6"/>
  <c r="K23" i="6"/>
  <c r="N70" i="6"/>
  <c r="N52" i="6"/>
  <c r="K142" i="7"/>
  <c r="O130" i="7"/>
  <c r="O33" i="7"/>
  <c r="O68" i="6"/>
  <c r="O50" i="6"/>
  <c r="O26" i="7"/>
  <c r="O24" i="7"/>
  <c r="O31" i="7"/>
  <c r="O29" i="7"/>
  <c r="O25" i="7"/>
  <c r="L74" i="6"/>
  <c r="L56" i="6"/>
  <c r="N132" i="7"/>
  <c r="F8" i="9"/>
  <c r="M52" i="6"/>
  <c r="M70" i="6"/>
  <c r="O70" i="6"/>
  <c r="O52" i="6"/>
  <c r="N29" i="7"/>
  <c r="N24" i="7"/>
  <c r="N50" i="6"/>
  <c r="N33" i="7"/>
  <c r="N31" i="7"/>
  <c r="N25" i="7"/>
  <c r="N26" i="7"/>
  <c r="N68" i="6"/>
  <c r="N71" i="6"/>
  <c r="N53" i="6"/>
  <c r="M51" i="6"/>
  <c r="M10" i="6"/>
  <c r="M69" i="6"/>
  <c r="E7" i="9"/>
  <c r="M131" i="7"/>
  <c r="D7" i="9"/>
  <c r="M25" i="7"/>
  <c r="M29" i="7"/>
  <c r="M26" i="7"/>
  <c r="M68" i="6"/>
  <c r="M33" i="7"/>
  <c r="M31" i="7"/>
  <c r="M50" i="6"/>
  <c r="M24" i="7"/>
  <c r="O6" i="6"/>
  <c r="K77" i="6"/>
  <c r="K59" i="6"/>
  <c r="N145" i="7"/>
  <c r="F15" i="9"/>
  <c r="N12" i="6"/>
  <c r="F6" i="9"/>
  <c r="N130" i="7"/>
  <c r="O131" i="7"/>
  <c r="O71" i="6"/>
  <c r="O53" i="6"/>
  <c r="K158" i="7"/>
  <c r="L154" i="7"/>
  <c r="C24" i="9"/>
  <c r="N131" i="7"/>
  <c r="F7" i="9"/>
  <c r="M130" i="7"/>
  <c r="E6" i="9"/>
  <c r="D6" i="9"/>
  <c r="L34" i="7"/>
  <c r="L152" i="7"/>
  <c r="L13" i="6"/>
  <c r="L140" i="7"/>
  <c r="L17" i="7"/>
  <c r="L18" i="7" s="1"/>
  <c r="N69" i="6"/>
  <c r="N51" i="6"/>
  <c r="N10" i="6"/>
  <c r="E5" i="9"/>
  <c r="N129" i="7"/>
  <c r="E15" i="9"/>
  <c r="M145" i="7"/>
  <c r="M12" i="6"/>
  <c r="D15" i="9"/>
  <c r="M53" i="6"/>
  <c r="M71" i="6"/>
  <c r="M132" i="7"/>
  <c r="E8" i="9"/>
  <c r="D8" i="9"/>
  <c r="D5" i="9"/>
  <c r="M129" i="7"/>
  <c r="B11" i="9"/>
  <c r="K141" i="7"/>
  <c r="O145" i="7"/>
  <c r="O12" i="6"/>
  <c r="F5" i="9"/>
  <c r="O129" i="7"/>
  <c r="O132" i="7"/>
  <c r="L142" i="7" l="1"/>
  <c r="O57" i="6"/>
  <c r="O75" i="6"/>
  <c r="L76" i="6"/>
  <c r="L14" i="6"/>
  <c r="L15" i="6" s="1"/>
  <c r="L58" i="6"/>
  <c r="D25" i="9"/>
  <c r="M155" i="7"/>
  <c r="D23" i="9"/>
  <c r="M11" i="6"/>
  <c r="M153" i="7"/>
  <c r="N150" i="7"/>
  <c r="E20" i="9"/>
  <c r="F19" i="9"/>
  <c r="O149" i="7"/>
  <c r="F20" i="9"/>
  <c r="O150" i="7"/>
  <c r="K21" i="6"/>
  <c r="K68" i="7"/>
  <c r="K71" i="7" s="1"/>
  <c r="K38" i="7" s="1"/>
  <c r="K62" i="6"/>
  <c r="K80" i="6"/>
  <c r="B2" i="9"/>
  <c r="B40" i="9" s="1"/>
  <c r="K25" i="6"/>
  <c r="L158" i="7"/>
  <c r="M30" i="7"/>
  <c r="M55" i="6"/>
  <c r="M13" i="6"/>
  <c r="M73" i="6"/>
  <c r="J62" i="7"/>
  <c r="M16" i="7"/>
  <c r="N16" i="7" s="1"/>
  <c r="E27" i="9"/>
  <c r="N157" i="7"/>
  <c r="F27" i="9"/>
  <c r="O157" i="7"/>
  <c r="N30" i="7"/>
  <c r="N55" i="6"/>
  <c r="N73" i="6"/>
  <c r="O69" i="6"/>
  <c r="O51" i="6"/>
  <c r="O10" i="6"/>
  <c r="M157" i="7"/>
  <c r="D27" i="9"/>
  <c r="D19" i="9"/>
  <c r="M149" i="7"/>
  <c r="E19" i="9"/>
  <c r="N149" i="7"/>
  <c r="N148" i="7"/>
  <c r="E18" i="9"/>
  <c r="N28" i="7"/>
  <c r="F23" i="9"/>
  <c r="O153" i="7"/>
  <c r="O11" i="6"/>
  <c r="L141" i="7"/>
  <c r="N75" i="6"/>
  <c r="N57" i="6"/>
  <c r="D20" i="9"/>
  <c r="M150" i="7"/>
  <c r="F18" i="9"/>
  <c r="O148" i="7"/>
  <c r="O28" i="7"/>
  <c r="C11" i="9"/>
  <c r="M57" i="6"/>
  <c r="M75" i="6"/>
  <c r="D18" i="9"/>
  <c r="M28" i="7"/>
  <c r="M148" i="7"/>
  <c r="N155" i="7"/>
  <c r="E25" i="9"/>
  <c r="N34" i="7"/>
  <c r="N153" i="7"/>
  <c r="E23" i="9"/>
  <c r="N11" i="6"/>
  <c r="O155" i="7"/>
  <c r="F25" i="9"/>
  <c r="L78" i="6" l="1"/>
  <c r="L60" i="6"/>
  <c r="L19" i="6"/>
  <c r="L17" i="6"/>
  <c r="L23" i="6"/>
  <c r="M76" i="6"/>
  <c r="M58" i="6"/>
  <c r="M15" i="6"/>
  <c r="M14" i="6"/>
  <c r="O152" i="7"/>
  <c r="N140" i="7"/>
  <c r="N17" i="7"/>
  <c r="E10" i="9"/>
  <c r="M140" i="7"/>
  <c r="M17" i="7"/>
  <c r="M18" i="7" s="1"/>
  <c r="D10" i="9"/>
  <c r="K162" i="7"/>
  <c r="L67" i="7"/>
  <c r="K40" i="7"/>
  <c r="N74" i="6"/>
  <c r="N56" i="6"/>
  <c r="N152" i="7"/>
  <c r="N13" i="6"/>
  <c r="E24" i="9"/>
  <c r="N154" i="7"/>
  <c r="D24" i="9"/>
  <c r="M154" i="7"/>
  <c r="B45" i="9"/>
  <c r="C17" i="4" s="1"/>
  <c r="B43" i="9"/>
  <c r="K4" i="7" s="1"/>
  <c r="M34" i="7"/>
  <c r="N158" i="7" s="1"/>
  <c r="L77" i="6"/>
  <c r="L59" i="6"/>
  <c r="M152" i="7"/>
  <c r="O56" i="6"/>
  <c r="O74" i="6"/>
  <c r="O16" i="7"/>
  <c r="F10" i="9" s="1"/>
  <c r="O55" i="6"/>
  <c r="O13" i="6"/>
  <c r="O30" i="7"/>
  <c r="O73" i="6"/>
  <c r="M74" i="6"/>
  <c r="M56" i="6"/>
  <c r="M142" i="7" l="1"/>
  <c r="C41" i="4"/>
  <c r="C42" i="4" s="1"/>
  <c r="C18" i="4"/>
  <c r="L80" i="6"/>
  <c r="L25" i="6"/>
  <c r="L21" i="6"/>
  <c r="C2" i="9"/>
  <c r="C40" i="9" s="1"/>
  <c r="L62" i="6"/>
  <c r="L68" i="7"/>
  <c r="L71" i="7"/>
  <c r="L38" i="7" s="1"/>
  <c r="O154" i="7"/>
  <c r="F24" i="9"/>
  <c r="O34" i="7"/>
  <c r="M158" i="7"/>
  <c r="N141" i="7"/>
  <c r="N18" i="7"/>
  <c r="K164" i="7"/>
  <c r="K41" i="7"/>
  <c r="M19" i="6"/>
  <c r="M60" i="6"/>
  <c r="M23" i="6"/>
  <c r="M78" i="6"/>
  <c r="M17" i="6"/>
  <c r="O58" i="6"/>
  <c r="O14" i="6"/>
  <c r="O76" i="6"/>
  <c r="M141" i="7"/>
  <c r="E11" i="9"/>
  <c r="D11" i="9"/>
  <c r="O140" i="7"/>
  <c r="O17" i="7"/>
  <c r="F11" i="9" s="1"/>
  <c r="C42" i="9"/>
  <c r="K128" i="7"/>
  <c r="K9" i="7"/>
  <c r="N58" i="6"/>
  <c r="N76" i="6"/>
  <c r="N14" i="6"/>
  <c r="N15" i="6" s="1"/>
  <c r="M59" i="6"/>
  <c r="M77" i="6"/>
  <c r="O77" i="6" l="1"/>
  <c r="O59" i="6"/>
  <c r="L162" i="7"/>
  <c r="M67" i="7"/>
  <c r="L40" i="7"/>
  <c r="K165" i="7"/>
  <c r="C45" i="9"/>
  <c r="D17" i="4" s="1"/>
  <c r="C43" i="9"/>
  <c r="L4" i="7" s="1"/>
  <c r="O15" i="6"/>
  <c r="N23" i="6"/>
  <c r="N17" i="6"/>
  <c r="N78" i="6"/>
  <c r="N60" i="6"/>
  <c r="N19" i="6"/>
  <c r="O141" i="7"/>
  <c r="O158" i="7"/>
  <c r="N77" i="6"/>
  <c r="N59" i="6"/>
  <c r="K133" i="7"/>
  <c r="K22" i="7"/>
  <c r="O18" i="7"/>
  <c r="D2" i="9"/>
  <c r="D40" i="9" s="1"/>
  <c r="M80" i="6"/>
  <c r="M21" i="6"/>
  <c r="M25" i="6"/>
  <c r="M62" i="6"/>
  <c r="M68" i="7"/>
  <c r="N142" i="7"/>
  <c r="D45" i="9" l="1"/>
  <c r="E17" i="4" s="1"/>
  <c r="O78" i="6"/>
  <c r="O19" i="6"/>
  <c r="O23" i="6"/>
  <c r="O17" i="6"/>
  <c r="O60" i="6"/>
  <c r="B47" i="9"/>
  <c r="K100" i="7"/>
  <c r="K92" i="7"/>
  <c r="K146" i="7"/>
  <c r="K112" i="7"/>
  <c r="K107" i="7"/>
  <c r="K91" i="7"/>
  <c r="K116" i="7"/>
  <c r="K103" i="7"/>
  <c r="K115" i="7"/>
  <c r="K93" i="7"/>
  <c r="K90" i="7"/>
  <c r="K119" i="7"/>
  <c r="K102" i="7"/>
  <c r="K95" i="7"/>
  <c r="K94" i="7"/>
  <c r="K117" i="7"/>
  <c r="K99" i="7"/>
  <c r="K87" i="7"/>
  <c r="K86" i="7"/>
  <c r="K101" i="7"/>
  <c r="K85" i="7"/>
  <c r="K88" i="7"/>
  <c r="K111" i="7"/>
  <c r="K105" i="7"/>
  <c r="K106" i="7"/>
  <c r="K109" i="7"/>
  <c r="K113" i="7"/>
  <c r="K104" i="7"/>
  <c r="K110" i="7"/>
  <c r="K108" i="7"/>
  <c r="K96" i="7"/>
  <c r="K98" i="7"/>
  <c r="K114" i="7"/>
  <c r="K97" i="7"/>
  <c r="K118" i="7"/>
  <c r="K120" i="7"/>
  <c r="K84" i="7"/>
  <c r="K121" i="7"/>
  <c r="O142" i="7"/>
  <c r="D42" i="9"/>
  <c r="D43" i="9" s="1"/>
  <c r="M4" i="7" s="1"/>
  <c r="L128" i="7"/>
  <c r="L9" i="7"/>
  <c r="L41" i="7"/>
  <c r="L164" i="7"/>
  <c r="K89" i="7"/>
  <c r="E2" i="9"/>
  <c r="E40" i="9" s="1"/>
  <c r="N68" i="7"/>
  <c r="N62" i="6"/>
  <c r="N25" i="6"/>
  <c r="N80" i="6"/>
  <c r="N21" i="6"/>
  <c r="D41" i="4"/>
  <c r="D42" i="4" s="1"/>
  <c r="D18" i="4"/>
  <c r="M71" i="7"/>
  <c r="M38" i="7" s="1"/>
  <c r="M128" i="7" l="1"/>
  <c r="M9" i="7"/>
  <c r="E42" i="9"/>
  <c r="L165" i="7"/>
  <c r="L22" i="7"/>
  <c r="L133" i="7"/>
  <c r="F2" i="9"/>
  <c r="F40" i="9" s="1"/>
  <c r="O21" i="6"/>
  <c r="O68" i="7"/>
  <c r="O62" i="6"/>
  <c r="O25" i="6"/>
  <c r="O80" i="6"/>
  <c r="E18" i="4"/>
  <c r="E41" i="4"/>
  <c r="E42" i="4" s="1"/>
  <c r="M162" i="7"/>
  <c r="N67" i="7"/>
  <c r="N71" i="7" s="1"/>
  <c r="N38" i="7" s="1"/>
  <c r="M40" i="7"/>
  <c r="E45" i="9"/>
  <c r="F17" i="4" s="1"/>
  <c r="E43" i="9"/>
  <c r="N4" i="7" s="1"/>
  <c r="N162" i="7" l="1"/>
  <c r="O67" i="7"/>
  <c r="O71" i="7" s="1"/>
  <c r="O38" i="7" s="1"/>
  <c r="N40" i="7"/>
  <c r="L146" i="7"/>
  <c r="L115" i="7"/>
  <c r="L107" i="7"/>
  <c r="L103" i="7"/>
  <c r="L95" i="7"/>
  <c r="L91" i="7"/>
  <c r="L119" i="7"/>
  <c r="L102" i="7"/>
  <c r="L100" i="7"/>
  <c r="L93" i="7"/>
  <c r="L90" i="7"/>
  <c r="C47" i="9"/>
  <c r="L92" i="7"/>
  <c r="L112" i="7"/>
  <c r="L94" i="7"/>
  <c r="L116" i="7"/>
  <c r="L117" i="7"/>
  <c r="L99" i="7"/>
  <c r="L86" i="7"/>
  <c r="L85" i="7"/>
  <c r="L87" i="7"/>
  <c r="L88" i="7"/>
  <c r="L101" i="7"/>
  <c r="L105" i="7"/>
  <c r="L109" i="7"/>
  <c r="L106" i="7"/>
  <c r="L111" i="7"/>
  <c r="L113" i="7"/>
  <c r="L104" i="7"/>
  <c r="L108" i="7"/>
  <c r="L96" i="7"/>
  <c r="L110" i="7"/>
  <c r="L114" i="7"/>
  <c r="L98" i="7"/>
  <c r="L97" i="7"/>
  <c r="L118" i="7"/>
  <c r="L84" i="7"/>
  <c r="L120" i="7"/>
  <c r="F42" i="9"/>
  <c r="F43" i="9" s="1"/>
  <c r="O4" i="7" s="1"/>
  <c r="N128" i="7"/>
  <c r="N9" i="7"/>
  <c r="F18" i="4"/>
  <c r="F41" i="4"/>
  <c r="F42" i="4" s="1"/>
  <c r="F45" i="9"/>
  <c r="G17" i="4" s="1"/>
  <c r="M89" i="7"/>
  <c r="M133" i="7"/>
  <c r="M22" i="7"/>
  <c r="M120" i="7"/>
  <c r="M164" i="7"/>
  <c r="M41" i="7"/>
  <c r="L89" i="7"/>
  <c r="L121" i="7"/>
  <c r="O128" i="7" l="1"/>
  <c r="O9" i="7"/>
  <c r="N164" i="7"/>
  <c r="N41" i="7"/>
  <c r="G18" i="4"/>
  <c r="G41" i="4"/>
  <c r="B22" i="4"/>
  <c r="N133" i="7"/>
  <c r="N22" i="7"/>
  <c r="D47" i="9"/>
  <c r="M116" i="7"/>
  <c r="M112" i="7"/>
  <c r="M146" i="7"/>
  <c r="M119" i="7"/>
  <c r="M102" i="7"/>
  <c r="M94" i="7"/>
  <c r="M95" i="7"/>
  <c r="M115" i="7"/>
  <c r="M93" i="7"/>
  <c r="M90" i="7"/>
  <c r="M100" i="7"/>
  <c r="M103" i="7"/>
  <c r="M92" i="7"/>
  <c r="M91" i="7"/>
  <c r="M107" i="7"/>
  <c r="M99" i="7"/>
  <c r="M117" i="7"/>
  <c r="M101" i="7"/>
  <c r="M87" i="7"/>
  <c r="M88" i="7"/>
  <c r="M86" i="7"/>
  <c r="M85" i="7"/>
  <c r="M106" i="7"/>
  <c r="M111" i="7"/>
  <c r="M113" i="7"/>
  <c r="M105" i="7"/>
  <c r="M104" i="7"/>
  <c r="M109" i="7"/>
  <c r="M110" i="7"/>
  <c r="M108" i="7"/>
  <c r="M96" i="7"/>
  <c r="M98" i="7"/>
  <c r="M97" i="7"/>
  <c r="M114" i="7"/>
  <c r="M84" i="7"/>
  <c r="M118" i="7"/>
  <c r="O162" i="7"/>
  <c r="O40" i="7"/>
  <c r="M165" i="7"/>
  <c r="M121" i="7"/>
  <c r="N146" i="7" l="1"/>
  <c r="N119" i="7"/>
  <c r="N115" i="7"/>
  <c r="E47" i="9"/>
  <c r="N112" i="7"/>
  <c r="N93" i="7"/>
  <c r="N92" i="7"/>
  <c r="N100" i="7"/>
  <c r="N94" i="7"/>
  <c r="N107" i="7"/>
  <c r="N95" i="7"/>
  <c r="N116" i="7"/>
  <c r="N103" i="7"/>
  <c r="N90" i="7"/>
  <c r="N102" i="7"/>
  <c r="N91" i="7"/>
  <c r="N99" i="7"/>
  <c r="N117" i="7"/>
  <c r="N85" i="7"/>
  <c r="N87" i="7"/>
  <c r="N101" i="7"/>
  <c r="N86" i="7"/>
  <c r="N88" i="7"/>
  <c r="N104" i="7"/>
  <c r="N106" i="7"/>
  <c r="N113" i="7"/>
  <c r="N105" i="7"/>
  <c r="N109" i="7"/>
  <c r="N111" i="7"/>
  <c r="N96" i="7"/>
  <c r="N110" i="7"/>
  <c r="N114" i="7"/>
  <c r="N108" i="7"/>
  <c r="N97" i="7"/>
  <c r="N98" i="7"/>
  <c r="N84" i="7"/>
  <c r="N118" i="7"/>
  <c r="G42" i="4"/>
  <c r="B44" i="4"/>
  <c r="B45" i="4" s="1"/>
  <c r="N89" i="7"/>
  <c r="O164" i="7"/>
  <c r="O41" i="7"/>
  <c r="N165" i="7"/>
  <c r="N121" i="7"/>
  <c r="O133" i="7"/>
  <c r="O22" i="7"/>
  <c r="B23" i="4"/>
  <c r="B24" i="4" s="1"/>
  <c r="B25" i="4" s="1"/>
  <c r="C22" i="4"/>
  <c r="N120" i="7"/>
  <c r="B46" i="4" l="1"/>
  <c r="B47" i="4" s="1"/>
  <c r="I9" i="4" s="1"/>
  <c r="I10" i="4" s="1"/>
  <c r="O116" i="7"/>
  <c r="O100" i="7"/>
  <c r="O92" i="7"/>
  <c r="F47" i="9"/>
  <c r="O115" i="7"/>
  <c r="O103" i="7"/>
  <c r="O94" i="7"/>
  <c r="O112" i="7"/>
  <c r="O107" i="7"/>
  <c r="O95" i="7"/>
  <c r="O102" i="7"/>
  <c r="O91" i="7"/>
  <c r="O119" i="7"/>
  <c r="O90" i="7"/>
  <c r="O93" i="7"/>
  <c r="O146" i="7"/>
  <c r="O117" i="7"/>
  <c r="O99" i="7"/>
  <c r="O85" i="7"/>
  <c r="O101" i="7"/>
  <c r="O87" i="7"/>
  <c r="O86" i="7"/>
  <c r="O88" i="7"/>
  <c r="O106" i="7"/>
  <c r="O113" i="7"/>
  <c r="O111" i="7"/>
  <c r="O105" i="7"/>
  <c r="O104" i="7"/>
  <c r="O109" i="7"/>
  <c r="O108" i="7"/>
  <c r="O96" i="7"/>
  <c r="O110" i="7"/>
  <c r="O97" i="7"/>
  <c r="O114" i="7"/>
  <c r="O98" i="7"/>
  <c r="O84" i="7"/>
  <c r="O118" i="7"/>
  <c r="O165" i="7"/>
  <c r="O121" i="7"/>
  <c r="O120" i="7"/>
  <c r="B9" i="4"/>
  <c r="D7" i="1" s="1"/>
  <c r="D9" i="1" s="1"/>
  <c r="B27" i="4"/>
  <c r="O89" i="7"/>
  <c r="B49" i="4" l="1"/>
  <c r="D8" i="1"/>
  <c r="D10" i="1" s="1"/>
  <c r="B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Arial"/>
            <family val="2"/>
          </rPr>
          <t>You can get this figure from Yahoo Finance, WSJ, Morningstar, CapitalIQ, etc. c
	-SARAH KRONCKE
----
You can get this figure from Yahoo Finance, WSJ, Morningstar, CapitalIQ, etc. c
	-SARAH KRONCKE
----
You can get this figure from Yahoo Finance, WSJ, Morningstar, CapitalIQ, etc. c
	-SARAH KRONCKE
----
Baseline shares based on shares outstanding at filing of 2019 10-k
	-Sarah H. Kroncke
----
You can get this figure from Yahoo Finance, WSJ, Morningstar, CapitalIQ, etc. http://www.wsj.com/mdc/public/page/2_3021-peyield.html
	-SARAH KRONCKE
----
From slides, historic rp is 6.26% but using slightly "rounded" figure
	-SARAH KRONCKE
----
Current shares outstanding plus "in the money" dilutive shares
	-skroncke
----
You can get this figure from Yahoo Finance, WSJ, Morningstar, CapitalIQ, etc. c
	-SARAH KRONCKE
----
Pro-rate the first year of cash flows for the portion of the year remaining. If only 50% of the year is remaining then only 50% of the cash flows for the year are future cash flows
	-Sarah H. Kroncke
----
These numbers were hardcoded from the UA 10-k (pgs 71-72) where they listed the future lease obligation payments
	-Peyton Harrison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00000000-0006-0000-0200-000001000000}">
      <text>
        <r>
          <rPr>
            <sz val="11"/>
            <color theme="1"/>
            <rFont val="Arial"/>
            <family val="2"/>
          </rPr>
          <t>======
ID#AAAAGdL_Izk
SARAH KRONCKE    (2020-04-28 00:10:24)
You can get this figure from Yahoo Finance, WSJ, Morningstar, CapitalIQ, etc. http://www.wsj.com/mdc/public/page/2_3021-peyield.html</t>
        </r>
      </text>
    </comment>
    <comment ref="G8" authorId="0" shapeId="0" xr:uid="{00000000-0006-0000-0200-000002000000}">
      <text>
        <r>
          <rPr>
            <sz val="11"/>
            <color theme="1"/>
            <rFont val="Arial"/>
            <family val="2"/>
          </rPr>
          <t>======
ID#AAAAGdL_IzU
SARAH KRONCKE    (2020-04-28 00:10:24)
You can get this figure from Yahoo Finance, WSJ, Morningstar, CapitalIQ, etc. c</t>
        </r>
      </text>
    </comment>
    <comment ref="G16" authorId="0" shapeId="0" xr:uid="{00000000-0006-0000-0200-000003000000}">
      <text>
        <r>
          <rPr>
            <sz val="11"/>
            <color theme="1"/>
            <rFont val="Arial"/>
            <family val="2"/>
          </rPr>
          <t>======
ID#AAAAGdL_Izs
SARAH KRONCKE    (2020-04-28 00:10:24)
You can get this figure from Yahoo Finance, WSJ, Morningstar, CapitalIQ, etc. c</t>
        </r>
      </text>
    </comment>
    <comment ref="G17" authorId="0" shapeId="0" xr:uid="{00000000-0006-0000-0200-000004000000}">
      <text>
        <r>
          <rPr>
            <sz val="11"/>
            <color theme="1"/>
            <rFont val="Arial"/>
            <family val="2"/>
          </rPr>
          <t>======
ID#AAAAGdL_Iz0
SARAH KRONCKE    (2020-04-28 00:10:24)
You can get this figure from Yahoo Finance, WSJ, Morningstar, CapitalIQ, etc. c</t>
        </r>
      </text>
    </comment>
    <comment ref="G19" authorId="0" shapeId="0" xr:uid="{00000000-0006-0000-0200-000005000000}">
      <text>
        <r>
          <rPr>
            <sz val="11"/>
            <color theme="1"/>
            <rFont val="Arial"/>
            <family val="2"/>
          </rPr>
          <t>======
ID#AAAAGdL_Izw
SARAH KRONCKE    (2020-04-28 00:10:24)
You can get this figure from Yahoo Finance, WSJ, Morningstar, CapitalIQ, etc. c</t>
        </r>
      </text>
    </comment>
    <comment ref="E26" authorId="0" shapeId="0" xr:uid="{00000000-0006-0000-0200-000006000000}">
      <text>
        <r>
          <rPr>
            <sz val="11"/>
            <color theme="1"/>
            <rFont val="Arial"/>
            <family val="2"/>
          </rPr>
          <t>======
ID#AAAAGdL_Izc
SARAH KRONCKE    (2020-04-28 00:10:24)
From slides, historic rp is 6.26% but using slightly "rounded" figure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4" authorId="0" shapeId="0" xr:uid="{00000000-0006-0000-0300-000001000000}">
      <text>
        <r>
          <rPr>
            <sz val="11"/>
            <color theme="1"/>
            <rFont val="Arial"/>
            <family val="2"/>
          </rPr>
          <t>======
ID#AAAAGdL_Izo
Sarah H. Kroncke    (2020-04-28 00:10:24)
Baseline shares based on shares outstanding at filing of 2019 10-k</t>
        </r>
      </text>
    </comment>
    <comment ref="B5" authorId="0" shapeId="0" xr:uid="{00000000-0006-0000-0300-000002000000}">
      <text>
        <r>
          <rPr>
            <sz val="11"/>
            <color theme="1"/>
            <rFont val="Arial"/>
            <family val="2"/>
          </rPr>
          <t>======
ID#AAAAGdL_IzY
skroncke    (2020-04-28 00:10:24)
Current shares outstanding plus "in the money" dilutive shares</t>
        </r>
      </text>
    </comment>
    <comment ref="C18" authorId="0" shapeId="0" xr:uid="{00000000-0006-0000-0300-000003000000}">
      <text>
        <r>
          <rPr>
            <sz val="11"/>
            <color theme="1"/>
            <rFont val="Arial"/>
            <family val="2"/>
          </rPr>
          <t>======
ID#AAAAGdL_IzQ
Sarah H. Kroncke    (2020-04-28 00:10:24)
Pro-rate the first year of cash flows for the portion of the year remaining. If only 50% of the year is remaining then only 50% of the cash flows for the year are future cash flows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1" authorId="0" shapeId="0" xr:uid="{00000000-0006-0000-0600-000001000000}">
      <text>
        <r>
          <rPr>
            <sz val="11"/>
            <color theme="1"/>
            <rFont val="Arial"/>
            <family val="2"/>
          </rPr>
          <t>======
ID#AAAAJc5byJw
Peyton Harrison    (2020-04-23 12:56:37)
These numbers were hardcoded from the UA 10-k (pgs 71-72) where they listed the future lease obligation payments</t>
        </r>
      </text>
    </comment>
  </commentList>
</comments>
</file>

<file path=xl/sharedStrings.xml><?xml version="1.0" encoding="utf-8"?>
<sst xmlns="http://schemas.openxmlformats.org/spreadsheetml/2006/main" count="2604" uniqueCount="523">
  <si>
    <t>Company name</t>
  </si>
  <si>
    <t>Company ticker</t>
  </si>
  <si>
    <t>Target Finanical Analysis Model</t>
  </si>
  <si>
    <t>Note</t>
  </si>
  <si>
    <t>Price = est FCFE/(ke-g)</t>
  </si>
  <si>
    <t>Case Selection</t>
  </si>
  <si>
    <t>Target</t>
  </si>
  <si>
    <t>TGT</t>
  </si>
  <si>
    <t>Price = E*(1+g)/(ke-g)</t>
  </si>
  <si>
    <t>Cost of Equity</t>
  </si>
  <si>
    <t>Base</t>
  </si>
  <si>
    <t>P/E = (1+g)/(ke-g)</t>
  </si>
  <si>
    <t>Bull</t>
  </si>
  <si>
    <r>
      <t>(</t>
    </r>
    <r>
      <rPr>
        <sz val="11"/>
        <color rgb="FF0000FF"/>
        <rFont val="Calibri"/>
        <family val="2"/>
      </rPr>
      <t>Blue = input</t>
    </r>
    <r>
      <rPr>
        <sz val="11"/>
        <rFont val="Calibri"/>
        <family val="2"/>
      </rPr>
      <t>, Black = calculation)</t>
    </r>
  </si>
  <si>
    <t>ke = (1+g)/(P/E) + g</t>
  </si>
  <si>
    <t>Bear</t>
  </si>
  <si>
    <t>Current Price</t>
  </si>
  <si>
    <t>S&amp;P 500 data</t>
  </si>
  <si>
    <t>Valuation Price</t>
  </si>
  <si>
    <t>Source</t>
  </si>
  <si>
    <t>Reference</t>
  </si>
  <si>
    <t>12-month Valuation Price</t>
  </si>
  <si>
    <t>S&amp;P500 Forward P/E</t>
  </si>
  <si>
    <t>Valuation Appreciation</t>
  </si>
  <si>
    <t>WSJ</t>
  </si>
  <si>
    <t>1-Year Forward P/E for S&amp;P (5-11-2020)</t>
  </si>
  <si>
    <t>Projected EPS growth rate (g S&amp;P)</t>
  </si>
  <si>
    <t>12-mo Valuation Appreciation</t>
  </si>
  <si>
    <t>Yahoo! Finance</t>
  </si>
  <si>
    <t>5-Year Projected Earnings Growth Rate for S&amp;P</t>
  </si>
  <si>
    <t>Risk-free rate (Rf)</t>
  </si>
  <si>
    <t>Market quote</t>
  </si>
  <si>
    <t>10 yr T-Note (5-11-2020)</t>
  </si>
  <si>
    <t>https://www.cnbc.com/quotes/?symbol=US10Y</t>
  </si>
  <si>
    <t>USD</t>
  </si>
  <si>
    <t>COMPARABLE COMPANY ANALYSIS (Data from 5-10-2020)</t>
  </si>
  <si>
    <t>Implied required return on equity (Rs&amp;p500)</t>
  </si>
  <si>
    <t>{ (1+ gs&amp;p500 ) / (s&amp;p500P/E) } +g</t>
  </si>
  <si>
    <t>COMPANY DATA</t>
  </si>
  <si>
    <t>Implied equity risk premium (Rm)</t>
  </si>
  <si>
    <t>(in millions)</t>
  </si>
  <si>
    <t>Rs&amp;p500-Rm</t>
  </si>
  <si>
    <t>Price</t>
  </si>
  <si>
    <t>52 week</t>
  </si>
  <si>
    <t>Shares</t>
  </si>
  <si>
    <t>Market</t>
  </si>
  <si>
    <t>Total</t>
  </si>
  <si>
    <t>Cash and Short Term Investments</t>
  </si>
  <si>
    <t>Enterprise</t>
  </si>
  <si>
    <t>Shareholders' Equity</t>
  </si>
  <si>
    <t>WS 12-mo</t>
  </si>
  <si>
    <t>Company Name</t>
  </si>
  <si>
    <t>Ticker</t>
  </si>
  <si>
    <t>Forward Beta calculation:</t>
  </si>
  <si>
    <t>Close</t>
  </si>
  <si>
    <t>High</t>
  </si>
  <si>
    <t>Out</t>
  </si>
  <si>
    <t>Cap</t>
  </si>
  <si>
    <t>Debt (FY 0)</t>
  </si>
  <si>
    <t>(FY0)</t>
  </si>
  <si>
    <t>Value Mean (FY1)</t>
  </si>
  <si>
    <t>Beta</t>
  </si>
  <si>
    <t>Price Target</t>
  </si>
  <si>
    <t>Amazon.com Inc</t>
  </si>
  <si>
    <t>AMZN.O</t>
  </si>
  <si>
    <t>Target data</t>
  </si>
  <si>
    <t>Target Corporation [TGT]</t>
  </si>
  <si>
    <t>Current Price (P)</t>
  </si>
  <si>
    <t>Target Base Case Valuation</t>
  </si>
  <si>
    <t>Walmart Inc</t>
  </si>
  <si>
    <t>Yahoo!Finance</t>
  </si>
  <si>
    <t>WMT.N</t>
  </si>
  <si>
    <t>5-11-2020 close</t>
  </si>
  <si>
    <t>Forward EPS (E)</t>
  </si>
  <si>
    <t>Share count</t>
  </si>
  <si>
    <t>Costco Wholesale Corp</t>
  </si>
  <si>
    <t>COST.OQ</t>
  </si>
  <si>
    <t>Using FY'20 since more than 6 months still remain in the fiscal year (FY'20) (5-11-2020)</t>
  </si>
  <si>
    <t>P/E ratio</t>
  </si>
  <si>
    <t>Best Buy Co Inc</t>
  </si>
  <si>
    <t>BBY</t>
  </si>
  <si>
    <t>Lowe's Companies Inc</t>
  </si>
  <si>
    <t>LOW</t>
  </si>
  <si>
    <t>calc</t>
  </si>
  <si>
    <t>Today</t>
  </si>
  <si>
    <t>Total shares of Common Stock, par value $0.0833, outstanding as of March 5, 2020, were 500,961,951.</t>
  </si>
  <si>
    <t>Projected EPS growth rate (g)</t>
  </si>
  <si>
    <t>Macy's Inc</t>
  </si>
  <si>
    <t>M</t>
  </si>
  <si>
    <t>Number of Shares:</t>
  </si>
  <si>
    <t xml:space="preserve">5yr growth rate, Next 5 years per annum </t>
  </si>
  <si>
    <t>Kroger Co</t>
  </si>
  <si>
    <t>From 10K 2-1-2020</t>
  </si>
  <si>
    <t>Implied required return on equity (Re)</t>
  </si>
  <si>
    <t>KR.N</t>
  </si>
  <si>
    <t>{ (1+g) / (P/E) } +g</t>
  </si>
  <si>
    <t>One year</t>
  </si>
  <si>
    <t>Forward (Bf)</t>
  </si>
  <si>
    <t>Two year</t>
  </si>
  <si>
    <t>Gap Inc</t>
  </si>
  <si>
    <t>GPS</t>
  </si>
  <si>
    <t>(Re-Rf)/Rm</t>
  </si>
  <si>
    <t>Actual Price:</t>
  </si>
  <si>
    <t>Historic (Bh)</t>
  </si>
  <si>
    <t>Yahoo</t>
  </si>
  <si>
    <t>Yahoo Price Target</t>
  </si>
  <si>
    <t>12 month</t>
  </si>
  <si>
    <t>Three-year monthly beta</t>
  </si>
  <si>
    <t>Model Valuation:</t>
  </si>
  <si>
    <t>LVMH Moet Hennessy Louis Vuitton SE</t>
  </si>
  <si>
    <t>Cost of Equity:</t>
  </si>
  <si>
    <t>LVMUY.PA</t>
  </si>
  <si>
    <t>Price Appreciation</t>
  </si>
  <si>
    <t>Historic equity risk premium</t>
  </si>
  <si>
    <t>Model 12 Month Price Target:</t>
  </si>
  <si>
    <t>Based on long-term, historic, average risk premium</t>
  </si>
  <si>
    <t>Using Forward Beta</t>
  </si>
  <si>
    <t>Price Appreciation / current beta</t>
  </si>
  <si>
    <t>Rf+Rm*Bf</t>
  </si>
  <si>
    <t>Target Corp</t>
  </si>
  <si>
    <t>Using Historic Beta</t>
  </si>
  <si>
    <t>Rf+Rm*Bh</t>
  </si>
  <si>
    <t>Average COE</t>
  </si>
  <si>
    <t>Model Current Valuation with Sensitivity of Ke</t>
  </si>
  <si>
    <t>Market COE</t>
  </si>
  <si>
    <t>Assumes beta of 1.0</t>
  </si>
  <si>
    <t>Time period (years)</t>
  </si>
  <si>
    <t>I/B/E/S  ESTIMATES</t>
  </si>
  <si>
    <t>Nominal FCFE:</t>
  </si>
  <si>
    <t>PV FCFE:</t>
  </si>
  <si>
    <t>SALES (in Millions)</t>
  </si>
  <si>
    <t>EPS</t>
  </si>
  <si>
    <t>EBIT (in Millions)</t>
  </si>
  <si>
    <t>EBITDA (in Millions)</t>
  </si>
  <si>
    <t>Terminal Growth Rate</t>
  </si>
  <si>
    <t>EPS 5-yr</t>
  </si>
  <si>
    <t>Last FY</t>
  </si>
  <si>
    <t>FYR1</t>
  </si>
  <si>
    <t>FYR2</t>
  </si>
  <si>
    <t>FYR3</t>
  </si>
  <si>
    <t>Terminal Value in 2024</t>
  </si>
  <si>
    <t>Growth %</t>
  </si>
  <si>
    <t>&lt;== Implied terminal value / net income (or P/E) multiple for terminal value</t>
  </si>
  <si>
    <t>PV of Terminal Value</t>
  </si>
  <si>
    <t>Total PV:</t>
  </si>
  <si>
    <t>Valuation per Share ($):</t>
  </si>
  <si>
    <t>Growth step-up/down</t>
  </si>
  <si>
    <t>Ke step-up/down</t>
  </si>
  <si>
    <t>Cost Of Equity Ke</t>
  </si>
  <si>
    <t>Model 12 Month Price Target with Sensitivity of Ke</t>
  </si>
  <si>
    <t>Time period</t>
  </si>
  <si>
    <t>VALUATION MULTIPLES</t>
  </si>
  <si>
    <t>Recent</t>
  </si>
  <si>
    <t xml:space="preserve">Price / </t>
  </si>
  <si>
    <t>Price/Sales</t>
  </si>
  <si>
    <t>P/E</t>
  </si>
  <si>
    <t>PEG</t>
  </si>
  <si>
    <t>EV/EBITDA</t>
  </si>
  <si>
    <t>Book</t>
  </si>
  <si>
    <t>Average</t>
  </si>
  <si>
    <t>Skewed by outlier highlited in blue</t>
  </si>
  <si>
    <t>Median</t>
  </si>
  <si>
    <t>ws.OperatingProfitMargin[ws.cpa]</t>
  </si>
  <si>
    <t>ws.AssetTurnover[ws.cpa]</t>
  </si>
  <si>
    <t>ws.InventoryTurnover[ws.cpa]</t>
  </si>
  <si>
    <t>ws.ReceivablesTurnover[ws.cpa]</t>
  </si>
  <si>
    <t>ws.TotalDebtPctCommonEquity[ws.cpa]</t>
  </si>
  <si>
    <t>ws.LTDebtPctCommonEquity[ws.cpa]</t>
  </si>
  <si>
    <t>ws.LTDebtPctTotalCapital[ws.cpa]</t>
  </si>
  <si>
    <t>ws.QuickRatio[ws.cpa]</t>
  </si>
  <si>
    <t>ws.CurrentRatio[ws.cpa]</t>
  </si>
  <si>
    <t>RATIO ANALYSIS</t>
  </si>
  <si>
    <t>Gross</t>
  </si>
  <si>
    <t>Operating</t>
  </si>
  <si>
    <t>Net</t>
  </si>
  <si>
    <t>Asset</t>
  </si>
  <si>
    <t>Inventory</t>
  </si>
  <si>
    <t>A/R</t>
  </si>
  <si>
    <t>Quick</t>
  </si>
  <si>
    <t>Current</t>
  </si>
  <si>
    <t>Interest</t>
  </si>
  <si>
    <t>Margin</t>
  </si>
  <si>
    <t>ROA</t>
  </si>
  <si>
    <t>ROE</t>
  </si>
  <si>
    <t>Turnover</t>
  </si>
  <si>
    <t>Debt/E</t>
  </si>
  <si>
    <t>LTD/TC</t>
  </si>
  <si>
    <t>Ratio</t>
  </si>
  <si>
    <t>Coverage</t>
  </si>
  <si>
    <t>average</t>
  </si>
  <si>
    <t>Net Sales by Product (Detail) (USD  $)</t>
  </si>
  <si>
    <t>12 Months Ended December 31</t>
  </si>
  <si>
    <t>In thousands</t>
  </si>
  <si>
    <t>2015A</t>
  </si>
  <si>
    <t>2019A</t>
  </si>
  <si>
    <t>2021E</t>
  </si>
  <si>
    <t>2022E</t>
  </si>
  <si>
    <t>2023E</t>
  </si>
  <si>
    <t>2024E</t>
  </si>
  <si>
    <t>Notes</t>
  </si>
  <si>
    <t>Sales Revenue</t>
  </si>
  <si>
    <t>73,785.0 </t>
  </si>
  <si>
    <t>69,414.0 </t>
  </si>
  <si>
    <t>71,786.0 </t>
  </si>
  <si>
    <t>74,433.0 </t>
  </si>
  <si>
    <t>77,130.0 </t>
  </si>
  <si>
    <t xml:space="preserve">      Apparel &amp; Accessories</t>
  </si>
  <si>
    <t xml:space="preserve">      Beauty and household essentials</t>
  </si>
  <si>
    <t xml:space="preserve">      Food and Beverage</t>
  </si>
  <si>
    <t xml:space="preserve">      Hardlines</t>
  </si>
  <si>
    <t xml:space="preserve">      Home Furnishings and Décor</t>
  </si>
  <si>
    <t xml:space="preserve">      Other Sales Revenue</t>
  </si>
  <si>
    <t>Other Revenue (Including Credit Card Sales)</t>
  </si>
  <si>
    <t>Net Sales</t>
  </si>
  <si>
    <t>Change in net sales</t>
  </si>
  <si>
    <t>Assumptions</t>
  </si>
  <si>
    <t>Percent Change in sales</t>
  </si>
  <si>
    <t>2016A</t>
  </si>
  <si>
    <t>2017A</t>
  </si>
  <si>
    <t>2018A</t>
  </si>
  <si>
    <t>2020E</t>
  </si>
  <si>
    <t>Apparel &amp; Accessories</t>
  </si>
  <si>
    <t>%Change - Sales</t>
  </si>
  <si>
    <t>last 3 year average</t>
  </si>
  <si>
    <t>Base Case</t>
  </si>
  <si>
    <t>Best Case</t>
  </si>
  <si>
    <t>Worst Case</t>
  </si>
  <si>
    <t>Beauty and household essentials</t>
  </si>
  <si>
    <t>Consolidated Statements of Operations - USD ($) shares in Millions, $ in Millions</t>
  </si>
  <si>
    <t>12 Months Ended Saturday closest to January 31</t>
  </si>
  <si>
    <t>Total revenue</t>
  </si>
  <si>
    <t>Food and Beverage</t>
  </si>
  <si>
    <t>See Revenue Model</t>
  </si>
  <si>
    <t>Cost of sales</t>
  </si>
  <si>
    <t>% of sales</t>
  </si>
  <si>
    <t>Gross Margin</t>
  </si>
  <si>
    <t>calculation</t>
  </si>
  <si>
    <t>Selling, general and administrative expenses</t>
  </si>
  <si>
    <t>Depreciation and amortization (exclusive of depreciation included in cost of sales)</t>
  </si>
  <si>
    <t>Gain on sale</t>
  </si>
  <si>
    <t>Operating income</t>
  </si>
  <si>
    <t>Net interest expense</t>
  </si>
  <si>
    <t>Hardlines</t>
  </si>
  <si>
    <t>% of interest bearing debt</t>
  </si>
  <si>
    <t>Net other (income) / expense</t>
  </si>
  <si>
    <t>% of company's investment (other non current asset)</t>
  </si>
  <si>
    <t>Earnings from continuing operations before income taxes</t>
  </si>
  <si>
    <t>Provision for income taxes</t>
  </si>
  <si>
    <t>% of total sales</t>
  </si>
  <si>
    <t>Net earnings from continuing operations</t>
  </si>
  <si>
    <t>Discontinued operations, net of tax</t>
  </si>
  <si>
    <t>Gradually goes to 0</t>
  </si>
  <si>
    <t>Net earnings</t>
  </si>
  <si>
    <t>Home Furnishings and Décor</t>
  </si>
  <si>
    <t>Basic earnings per share</t>
  </si>
  <si>
    <t>Continuing operations (in dollars per share)</t>
  </si>
  <si>
    <t>Discontinued operations (in dollars per share)</t>
  </si>
  <si>
    <t>Net earnings per share (in dollars per share)</t>
  </si>
  <si>
    <t>Diluted earnings per share</t>
  </si>
  <si>
    <t>Weighted average common shares outstanding</t>
  </si>
  <si>
    <t>Basic (in shares)</t>
  </si>
  <si>
    <t>Other Sales Revenue</t>
  </si>
  <si>
    <t>See BS assumption for share repurchases</t>
  </si>
  <si>
    <t>Diluted (in shares)</t>
  </si>
  <si>
    <t>Antidilutive shares (in shares)</t>
  </si>
  <si>
    <t>Assumptions:</t>
  </si>
  <si>
    <t>Cost of good sold</t>
  </si>
  <si>
    <t>3 year average</t>
  </si>
  <si>
    <t>Adversely affect by COVID-19</t>
  </si>
  <si>
    <t>Consolidated Statements of Financial Position - USD ($) $ in Millions</t>
  </si>
  <si>
    <t>Assets</t>
  </si>
  <si>
    <t>Interest expense, net</t>
  </si>
  <si>
    <t>Cash and cash equivalents</t>
  </si>
  <si>
    <t>Keep at 2019 level</t>
  </si>
  <si>
    <t>Accounts receivable, net</t>
  </si>
  <si>
    <t>3 year average, conservitive side</t>
  </si>
  <si>
    <t>Income tax expense (benefit)</t>
  </si>
  <si>
    <t>Effective Tax Rate from 10-K</t>
  </si>
  <si>
    <t>% of revenue</t>
  </si>
  <si>
    <t>Inventories</t>
  </si>
  <si>
    <t>Common Size Income Statement</t>
  </si>
  <si>
    <t>Consolidated Statements of Income - USD ($) shares in Thousands, $ in Thousands</t>
  </si>
  <si>
    <t>Assets of discontinued operations</t>
  </si>
  <si>
    <t>Income Statement</t>
  </si>
  <si>
    <t>Other current assets</t>
  </si>
  <si>
    <t>Total Current Asset</t>
  </si>
  <si>
    <t>sum</t>
  </si>
  <si>
    <t>Property and equipment</t>
  </si>
  <si>
    <t>Land</t>
  </si>
  <si>
    <t>Buildings and improvements</t>
  </si>
  <si>
    <t>Fixtures and equipment</t>
  </si>
  <si>
    <t>Computer hardware and software</t>
  </si>
  <si>
    <t>Ignore individual item forecast for PP&amp;E</t>
  </si>
  <si>
    <t>Construction-in-progress</t>
  </si>
  <si>
    <t>Property and equipment, gross</t>
  </si>
  <si>
    <t>grow as % of operating income</t>
  </si>
  <si>
    <t>Accumulated depreciation</t>
  </si>
  <si>
    <t>% of gross PPE</t>
  </si>
  <si>
    <t>Property and equipment, net</t>
  </si>
  <si>
    <t>Operating lease assets</t>
  </si>
  <si>
    <t>Q1'19 amount then constant</t>
  </si>
  <si>
    <t>Noncurrent assets of discontinued operations</t>
  </si>
  <si>
    <t>Percent Change Income Statement</t>
  </si>
  <si>
    <t>Other noncurrent assets</t>
  </si>
  <si>
    <t>Total assets</t>
  </si>
  <si>
    <t>Liabilities and shareholders' investment</t>
  </si>
  <si>
    <t>Accounts payable</t>
  </si>
  <si>
    <t>% of operating expense</t>
  </si>
  <si>
    <t>Accrued and other current liabilities</t>
  </si>
  <si>
    <t>Current portion of long-term debt and other borrowings</t>
  </si>
  <si>
    <t>no maturities from 10K</t>
  </si>
  <si>
    <t>Liabilities of discontinued operations</t>
  </si>
  <si>
    <t>Total current liabilities</t>
  </si>
  <si>
    <t>Long-term debt and other borrowings</t>
  </si>
  <si>
    <t>% of operating income</t>
  </si>
  <si>
    <t>Deferred income taxes</t>
  </si>
  <si>
    <t>Noncurrent operating lease liabilities</t>
  </si>
  <si>
    <t>Noncurrent liabilities of discontinued operations</t>
  </si>
  <si>
    <t>Other noncurrent liabilities</t>
  </si>
  <si>
    <t>Total noncurrent liabilities</t>
  </si>
  <si>
    <t>Shareholders' investment</t>
  </si>
  <si>
    <t>Common stock</t>
  </si>
  <si>
    <t>Additional paid-in capital</t>
  </si>
  <si>
    <t>high?</t>
  </si>
  <si>
    <t>wht WAS THERE BEFORE</t>
  </si>
  <si>
    <t>Retained earnings</t>
  </si>
  <si>
    <t>See schedule below</t>
  </si>
  <si>
    <t>Accumulated other comprehensive loss</t>
  </si>
  <si>
    <t>what was there before</t>
  </si>
  <si>
    <t>Total shareholders' investment</t>
  </si>
  <si>
    <t>Total liabilities and stockholdersb's equity</t>
  </si>
  <si>
    <t>Accounts receivable</t>
  </si>
  <si>
    <t>Trending up, negatively affected by COVID-19 then keep at higher level</t>
  </si>
  <si>
    <t>3 year avg</t>
  </si>
  <si>
    <t>Prepaid expenses and other current assets</t>
  </si>
  <si>
    <t>No clear trend, average last 5 years to smooth out turbulence</t>
  </si>
  <si>
    <t>Property, plant and equipment, gross</t>
  </si>
  <si>
    <t>Static</t>
  </si>
  <si>
    <t>Other long term assets</t>
  </si>
  <si>
    <t>Current liabilities</t>
  </si>
  <si>
    <t>Due to COVID-19, there will be minimal increases to accrued expense</t>
  </si>
  <si>
    <t>Non Current Liabilities</t>
  </si>
  <si>
    <t xml:space="preserve">Lower trending refunds as sales decline </t>
  </si>
  <si>
    <t>Other non-current liabilities</t>
  </si>
  <si>
    <t>Trending up due to Covid-19</t>
  </si>
  <si>
    <t>Retained Earning</t>
  </si>
  <si>
    <t>Beginning RE</t>
  </si>
  <si>
    <t xml:space="preserve"> + Net Income</t>
  </si>
  <si>
    <t>- Cash dividend</t>
  </si>
  <si>
    <t>- Repurchases</t>
  </si>
  <si>
    <t>$5 billion share repurchase program (2019-9 Program)</t>
  </si>
  <si>
    <t xml:space="preserve"> = Ending RE</t>
  </si>
  <si>
    <t>Dividend</t>
  </si>
  <si>
    <t>Increase at 4% per year</t>
  </si>
  <si>
    <t>Shares repurchased</t>
  </si>
  <si>
    <t>Avg. repurchase price</t>
  </si>
  <si>
    <t>Common Size Balance Sheet</t>
  </si>
  <si>
    <t>Consolidated Statements of Cash Flows (USD $)</t>
  </si>
  <si>
    <t>(millions)</t>
  </si>
  <si>
    <t>Operating activities</t>
  </si>
  <si>
    <t/>
  </si>
  <si>
    <t>Net (loss)/earnings</t>
  </si>
  <si>
    <t>Losses from discontinued operations, net of tax</t>
  </si>
  <si>
    <t>Depreciation and amortization</t>
  </si>
  <si>
    <t>Share-based compensation expense</t>
  </si>
  <si>
    <t>Gain on receivables transaction</t>
  </si>
  <si>
    <t>-</t>
  </si>
  <si>
    <t>Loss on debt extinguishment</t>
  </si>
  <si>
    <t>—</t>
  </si>
  <si>
    <t>Noncash losses/(gains) and other, net</t>
  </si>
  <si>
    <t>Accounts receivable originated at Target</t>
  </si>
  <si>
    <t>Proceeds on sale of accounts receivable originated T TARGET</t>
  </si>
  <si>
    <t>Other assets</t>
  </si>
  <si>
    <t>Accounts payable and accrued liabilities</t>
  </si>
  <si>
    <t>Cash provided by operating activities-continuing ops</t>
  </si>
  <si>
    <t>Cash required for operating activities-discontinued ops</t>
  </si>
  <si>
    <t>Cash provided by operations</t>
  </si>
  <si>
    <t>Investing activities</t>
  </si>
  <si>
    <t>Expenditures for property and equipment</t>
  </si>
  <si>
    <t>Proceeds from disposal of property and</t>
  </si>
  <si>
    <t>Proceeds from sale of businesses EQUIPMENT</t>
  </si>
  <si>
    <t>Change in accounts receivable originated 3rd parties</t>
  </si>
  <si>
    <t>Proceeds from sale of accounts receivable 3rd parties</t>
  </si>
  <si>
    <t>Cash paid for acquisitions, net of cash assumed</t>
  </si>
  <si>
    <t>Other investments</t>
  </si>
  <si>
    <t>Cash (required for)/ provided by investing cont. ops</t>
  </si>
  <si>
    <t>Cash required for investing activities-discontinued ops</t>
  </si>
  <si>
    <t>Cash required for investing activities</t>
  </si>
  <si>
    <t>Financing activities</t>
  </si>
  <si>
    <t>Change in commercial paper, net</t>
  </si>
  <si>
    <t>Reductions of short-term debt</t>
  </si>
  <si>
    <t>Additions to long-term debt</t>
  </si>
  <si>
    <t>Reductions of long-term debt</t>
  </si>
  <si>
    <t>Dividends paid</t>
  </si>
  <si>
    <t>Repurchase of stock</t>
  </si>
  <si>
    <t>Stock option exercises and related tax benefit</t>
  </si>
  <si>
    <t>Cash required for financing activities</t>
  </si>
  <si>
    <t>Net increase/(decrease) in cash and cash equivalents</t>
  </si>
  <si>
    <t>Cash and cash equivalents at beginning of period</t>
  </si>
  <si>
    <t>Cash and cash equivalents at end of period</t>
  </si>
  <si>
    <t>Interest paid, net of capitalized interest</t>
  </si>
  <si>
    <t>Income taxes paid</t>
  </si>
  <si>
    <t>Property and equipment acquired through</t>
  </si>
  <si>
    <t>Leased assets obtained in exchange for new finance lease liabilities</t>
  </si>
  <si>
    <t>Leased assets obtained in exchange for new operating lease liabilities</t>
  </si>
  <si>
    <t>Common Size Cash Flows</t>
  </si>
  <si>
    <t>Percent Change Balance Sheet</t>
  </si>
  <si>
    <t>Percent Change Cash Flows</t>
  </si>
  <si>
    <t>Derived Cash Flow
 (USD in millions)</t>
  </si>
  <si>
    <t>Net Income</t>
  </si>
  <si>
    <t>Operating lease right-of-use assets</t>
  </si>
  <si>
    <t>Other current liabilities</t>
  </si>
  <si>
    <t>Long term debt, net of current maturities</t>
  </si>
  <si>
    <t>Operating lease liabilities, non-current</t>
  </si>
  <si>
    <t>Total liabilities</t>
  </si>
  <si>
    <t>Stockholders’ equity</t>
  </si>
  <si>
    <t>Accumulated other comprehensive income</t>
  </si>
  <si>
    <t>Total stockholdersb's equity</t>
  </si>
  <si>
    <t>Dividends</t>
  </si>
  <si>
    <t>Repurchases</t>
  </si>
  <si>
    <t>Free Cash Flow</t>
  </si>
  <si>
    <t>Cash at beginning of period</t>
  </si>
  <si>
    <t>Cash at end of period</t>
  </si>
  <si>
    <t>FCFE</t>
  </si>
  <si>
    <t>Balance Sheet Check</t>
  </si>
  <si>
    <t>Target Ratio Analysis</t>
  </si>
  <si>
    <t>Profitability</t>
  </si>
  <si>
    <t>Formula</t>
  </si>
  <si>
    <t>Gross margin</t>
  </si>
  <si>
    <t>gross profit/sales</t>
  </si>
  <si>
    <t>Pre-tax operating profit margin</t>
  </si>
  <si>
    <t>EBIT/sales or EBT/sales</t>
  </si>
  <si>
    <t>EBITDA margin</t>
  </si>
  <si>
    <t>EBITDA / sales</t>
  </si>
  <si>
    <t>Net profit margin</t>
  </si>
  <si>
    <t>Net income/sales</t>
  </si>
  <si>
    <t>(Net profit margin for ROA)(asset turnover) which is also [EBIT(1-t)/assets]</t>
  </si>
  <si>
    <t>Net income/equity</t>
  </si>
  <si>
    <t>ROCE</t>
  </si>
  <si>
    <t>(NI - preferred dividends)/(common equity), which aslo equals: ROA + D/E[ROA-i(1-t)]</t>
  </si>
  <si>
    <t>or ROA(common earnings leverage)(capital structure leverage)</t>
  </si>
  <si>
    <t>Liquidity</t>
  </si>
  <si>
    <t>Current Ratio</t>
  </si>
  <si>
    <t>Current assets/current liabilities</t>
  </si>
  <si>
    <t>Quick Ratio</t>
  </si>
  <si>
    <t>(Cash + marketable securities + receivables)/current liabilities</t>
  </si>
  <si>
    <t>Financial leverage</t>
  </si>
  <si>
    <t>Capital Structure Leverage</t>
  </si>
  <si>
    <t>assets/common equity</t>
  </si>
  <si>
    <t>Total debt to Equity</t>
  </si>
  <si>
    <t>TD/equity</t>
  </si>
  <si>
    <t>Long-term debt ratio</t>
  </si>
  <si>
    <t>(Long-term debt)/(Long-term debt + equity)</t>
  </si>
  <si>
    <t>Liabilities to Equity</t>
  </si>
  <si>
    <t>COMPARABLE COMPANY ANALYSIS</t>
  </si>
  <si>
    <t>Total liabilities/equity</t>
  </si>
  <si>
    <t>Total debt to total capital</t>
  </si>
  <si>
    <t>Total debt/(total debt + equity)</t>
  </si>
  <si>
    <t>Working capital to total capital</t>
  </si>
  <si>
    <t>Debt</t>
  </si>
  <si>
    <t>Cash</t>
  </si>
  <si>
    <t>Value</t>
  </si>
  <si>
    <t>Hardware</t>
  </si>
  <si>
    <t>SAMSUNG ELECTR/d</t>
  </si>
  <si>
    <t>005930.KS</t>
  </si>
  <si>
    <t>(Current assets - current liabilities) / (total debt + equity)</t>
  </si>
  <si>
    <t>yy</t>
  </si>
  <si>
    <t>Operating cash flow to total liabilities</t>
  </si>
  <si>
    <t>LENOVO GROUP/d</t>
  </si>
  <si>
    <t>0992.HK</t>
  </si>
  <si>
    <t>XIAOMI-W/d</t>
  </si>
  <si>
    <t>1810.HK</t>
  </si>
  <si>
    <t>NULL</t>
  </si>
  <si>
    <t>Software</t>
  </si>
  <si>
    <t>Ops CF/total liabilities</t>
  </si>
  <si>
    <t>ALPHABET INC A/d</t>
  </si>
  <si>
    <t>GOOGL.O</t>
  </si>
  <si>
    <t>Operating cash flow to total debt</t>
  </si>
  <si>
    <t>MICROSOFT CP/d</t>
  </si>
  <si>
    <t>MSFT.O</t>
  </si>
  <si>
    <t>Ops CF/total debt</t>
  </si>
  <si>
    <t>Operating cash flow to capital expenditures</t>
  </si>
  <si>
    <t>Services</t>
  </si>
  <si>
    <t>WALT DISNEY CO/d</t>
  </si>
  <si>
    <t>DIS</t>
  </si>
  <si>
    <t>NETFLIX INC/d</t>
  </si>
  <si>
    <t>NFLX.O</t>
  </si>
  <si>
    <t>Ops CF/capex</t>
  </si>
  <si>
    <t>Interest coverage</t>
  </si>
  <si>
    <t>APPLE INC/d</t>
  </si>
  <si>
    <t>AAPL.O</t>
  </si>
  <si>
    <t>EBIT/interest or EBITDA/interest</t>
  </si>
  <si>
    <t>Operating Leverage</t>
  </si>
  <si>
    <t>(% change in operating profit)/(% change in sales)</t>
  </si>
  <si>
    <t>Efficiency/Activity</t>
  </si>
  <si>
    <t>SALES</t>
  </si>
  <si>
    <t>EBIT</t>
  </si>
  <si>
    <t>EBITDA</t>
  </si>
  <si>
    <t>Asset turnover</t>
  </si>
  <si>
    <t>Sales/assets</t>
  </si>
  <si>
    <t>Receivables turnover</t>
  </si>
  <si>
    <t>Sales/AR</t>
  </si>
  <si>
    <t>A/P?</t>
  </si>
  <si>
    <t>Inventory turnover</t>
  </si>
  <si>
    <t>COGS/inventory</t>
  </si>
  <si>
    <t>Days sales outstanding</t>
  </si>
  <si>
    <t>=365/receivables turnover</t>
  </si>
  <si>
    <t>Days inventory on hand</t>
  </si>
  <si>
    <t>=365/inventory turnover</t>
  </si>
  <si>
    <t>Receivables</t>
  </si>
  <si>
    <t>Turnvover</t>
  </si>
  <si>
    <t>CY 2019A</t>
  </si>
  <si>
    <t>CY 2020E</t>
  </si>
  <si>
    <t>CY 2021E</t>
  </si>
  <si>
    <t>RATIOS</t>
  </si>
  <si>
    <t>TD/E</t>
  </si>
  <si>
    <t>FACEBOOK INC A/d</t>
  </si>
  <si>
    <t>FB.O</t>
  </si>
  <si>
    <t>AMAZON COM/d</t>
  </si>
  <si>
    <t xml:space="preserve"> </t>
  </si>
  <si>
    <t>ws.ReturnOnEquityTotalDollar[ws.cpa]</t>
  </si>
  <si>
    <t>ws.GrossProfitMargin[ws.cpa]</t>
  </si>
  <si>
    <t>By Xiaohui (Sophie) Li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</si>
</sst>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\x"/>
    <numFmt numFmtId="166" formatCode="0.000%"/>
    <numFmt numFmtId="167" formatCode="0.0%"/>
    <numFmt numFmtId="168" formatCode="_(* #,##0.00_);_(* \(#,##0.00\);_(* &quot;-&quot;??.0_);_(@_)"/>
    <numFmt numFmtId="169" formatCode="0.0\x"/>
    <numFmt numFmtId="170" formatCode="0&quot;A&quot;"/>
    <numFmt numFmtId="171" formatCode="0&quot;E&quot;"/>
    <numFmt numFmtId="172" formatCode="#,##0.0_);\(#,##0.0\)"/>
    <numFmt numFmtId="173" formatCode="_(&quot;$ &quot;#,##0_);_(&quot;$ &quot;\(#,##0\)"/>
    <numFmt numFmtId="174" formatCode="&quot;$&quot;#,##0;[Red]\(&quot;$&quot;##,#00\)"/>
    <numFmt numFmtId="175" formatCode="#,##0;[Red]\(#,##0\)"/>
    <numFmt numFmtId="176" formatCode="&quot;$&quot;#,##0"/>
    <numFmt numFmtId="177" formatCode="_(* #,##0.0_);_(* \(#,##0.0\);_(* &quot;-&quot;??_);_(@_)"/>
    <numFmt numFmtId="178" formatCode="_(&quot;$&quot;* #,##0.0_);_(&quot;$&quot;* \(#,##0.0\);_(&quot;$&quot;* &quot;-&quot;??_);_(@_)"/>
  </numFmts>
  <fonts count="63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8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Arial"/>
      <family val="2"/>
    </font>
    <font>
      <b/>
      <sz val="11"/>
      <color rgb="FF0000FF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Arial"/>
      <family val="2"/>
    </font>
    <font>
      <i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3366FF"/>
      <name val="Calibri"/>
      <family val="2"/>
    </font>
    <font>
      <sz val="11"/>
      <color rgb="FF0000FF"/>
      <name val="Calibri"/>
      <family val="2"/>
    </font>
    <font>
      <sz val="10"/>
      <color theme="1"/>
      <name val="Calibri"/>
      <family val="2"/>
    </font>
    <font>
      <u/>
      <sz val="11"/>
      <color rgb="FF7030A0"/>
      <name val="Arial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b/>
      <sz val="10"/>
      <color theme="1"/>
      <name val="Calibri"/>
      <family val="2"/>
    </font>
    <font>
      <sz val="11"/>
      <color theme="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</font>
    <font>
      <sz val="10"/>
      <color rgb="FF7030A0"/>
      <name val="Arial"/>
      <family val="2"/>
    </font>
    <font>
      <sz val="11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7030A0"/>
      <name val="Calibri"/>
      <family val="2"/>
    </font>
    <font>
      <sz val="10"/>
      <color rgb="FF7030A0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rgb="FF7030A0"/>
      <name val="Calibri"/>
      <family val="2"/>
    </font>
    <font>
      <b/>
      <u/>
      <sz val="10"/>
      <color rgb="FF7030A0"/>
      <name val="Calibri"/>
      <family val="2"/>
    </font>
    <font>
      <b/>
      <sz val="10"/>
      <color rgb="FFFF000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</font>
    <font>
      <b/>
      <sz val="11"/>
      <color rgb="FF274E13"/>
      <name val="Calibri"/>
      <family val="2"/>
    </font>
    <font>
      <i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0"/>
      <name val="Arial"/>
      <family val="2"/>
    </font>
    <font>
      <sz val="11"/>
      <color rgb="FF0070C0"/>
      <name val="Calibri"/>
      <family val="2"/>
    </font>
    <font>
      <sz val="11"/>
      <color rgb="FF000000"/>
      <name val="Inconsolata"/>
    </font>
    <font>
      <sz val="11"/>
      <color rgb="FF2501FF"/>
      <name val="Calibri"/>
      <family val="2"/>
    </font>
    <font>
      <b/>
      <sz val="11"/>
      <color rgb="FF2501FF"/>
      <name val="Calibri"/>
      <family val="2"/>
    </font>
    <font>
      <b/>
      <sz val="11"/>
      <color theme="1"/>
      <name val="Arial"/>
      <family val="2"/>
    </font>
    <font>
      <sz val="11"/>
      <color rgb="FFFFFFFF"/>
      <name val="Calibri"/>
      <family val="2"/>
    </font>
    <font>
      <sz val="9"/>
      <color rgb="FF000000"/>
      <name val="Courier New"/>
      <family val="1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sz val="11"/>
      <color rgb="FF000000"/>
      <name val="Calibri"/>
      <family val="2"/>
    </font>
    <font>
      <b/>
      <sz val="14"/>
      <color rgb="FFFFFFFF"/>
      <name val="Arial"/>
      <family val="2"/>
    </font>
    <font>
      <sz val="10"/>
      <color rgb="FFFFFFFF"/>
      <name val="Arial"/>
      <family val="2"/>
    </font>
    <font>
      <b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Inconsolata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2F2F2"/>
        <bgColor rgb="FFF2F2F2"/>
      </patternFill>
    </fill>
    <fill>
      <patternFill patternType="solid">
        <fgColor rgb="FF99CCFF"/>
        <bgColor rgb="FF99CCFF"/>
      </patternFill>
    </fill>
    <fill>
      <patternFill patternType="solid">
        <fgColor rgb="FFFFC000"/>
        <bgColor rgb="FFFFC000"/>
      </patternFill>
    </fill>
    <fill>
      <patternFill patternType="solid">
        <fgColor rgb="FFFFFFCC"/>
        <bgColor rgb="FFFFFFCC"/>
      </patternFill>
    </fill>
    <fill>
      <patternFill patternType="solid">
        <fgColor rgb="FFDBE5F1"/>
        <bgColor rgb="FFDBE5F1"/>
      </patternFill>
    </fill>
    <fill>
      <patternFill patternType="solid">
        <fgColor rgb="FF000080"/>
        <bgColor rgb="FF000080"/>
      </patternFill>
    </fill>
    <fill>
      <patternFill patternType="solid">
        <fgColor rgb="FFC9DAF8"/>
        <bgColor rgb="FFC9DAF8"/>
      </patternFill>
    </fill>
    <fill>
      <patternFill patternType="solid">
        <fgColor rgb="FFFFB6B0"/>
        <bgColor rgb="FFFFB6B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rgb="FF002060"/>
      </patternFill>
    </fill>
    <fill>
      <patternFill patternType="solid">
        <fgColor rgb="FFFFF2CC"/>
        <bgColor rgb="FFFFF2CC"/>
      </patternFill>
    </fill>
    <fill>
      <patternFill patternType="solid">
        <fgColor rgb="FFC6D9F0"/>
        <bgColor rgb="FFC6D9F0"/>
      </patternFill>
    </fill>
  </fills>
  <borders count="9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 applyAlignment="1">
      <alignment horizontal="center"/>
    </xf>
    <xf numFmtId="0" fontId="1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/>
    <xf numFmtId="0" fontId="10" fillId="0" borderId="0" xfId="0" applyFont="1"/>
    <xf numFmtId="0" fontId="8" fillId="3" borderId="7" xfId="0" applyFont="1" applyFill="1" applyBorder="1"/>
    <xf numFmtId="164" fontId="8" fillId="3" borderId="8" xfId="0" applyNumberFormat="1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1" fillId="2" borderId="10" xfId="0" applyFont="1" applyFill="1" applyBorder="1" applyAlignment="1">
      <alignment horizontal="right"/>
    </xf>
    <xf numFmtId="0" fontId="8" fillId="4" borderId="11" xfId="0" applyFont="1" applyFill="1" applyBorder="1"/>
    <xf numFmtId="0" fontId="11" fillId="2" borderId="12" xfId="0" applyFont="1" applyFill="1" applyBorder="1" applyAlignment="1">
      <alignment horizontal="left"/>
    </xf>
    <xf numFmtId="164" fontId="8" fillId="4" borderId="13" xfId="0" applyNumberFormat="1" applyFont="1" applyFill="1" applyBorder="1" applyAlignment="1">
      <alignment horizontal="right"/>
    </xf>
    <xf numFmtId="0" fontId="2" fillId="5" borderId="10" xfId="0" applyFont="1" applyFill="1" applyBorder="1" applyAlignment="1">
      <alignment horizontal="left"/>
    </xf>
    <xf numFmtId="0" fontId="0" fillId="0" borderId="6" xfId="0" applyBorder="1"/>
    <xf numFmtId="0" fontId="2" fillId="0" borderId="14" xfId="0" applyFont="1" applyBorder="1"/>
    <xf numFmtId="165" fontId="7" fillId="6" borderId="15" xfId="0" applyNumberFormat="1" applyFont="1" applyFill="1" applyBorder="1"/>
    <xf numFmtId="0" fontId="12" fillId="0" borderId="0" xfId="0" applyFont="1" applyAlignment="1">
      <alignment horizontal="right"/>
    </xf>
    <xf numFmtId="0" fontId="8" fillId="7" borderId="11" xfId="0" applyFont="1" applyFill="1" applyBorder="1"/>
    <xf numFmtId="0" fontId="13" fillId="0" borderId="6" xfId="0" applyFont="1" applyBorder="1"/>
    <xf numFmtId="10" fontId="8" fillId="7" borderId="13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16" xfId="0" applyFont="1" applyBorder="1" applyAlignment="1">
      <alignment horizontal="right" wrapText="1"/>
    </xf>
    <xf numFmtId="0" fontId="8" fillId="0" borderId="17" xfId="0" applyFont="1" applyBorder="1" applyAlignment="1">
      <alignment horizontal="right"/>
    </xf>
    <xf numFmtId="0" fontId="1" fillId="0" borderId="18" xfId="0" applyFont="1" applyBorder="1"/>
    <xf numFmtId="10" fontId="9" fillId="6" borderId="15" xfId="0" applyNumberFormat="1" applyFont="1" applyFill="1" applyBorder="1"/>
    <xf numFmtId="0" fontId="1" fillId="0" borderId="19" xfId="0" applyFont="1" applyBorder="1"/>
    <xf numFmtId="10" fontId="12" fillId="0" borderId="0" xfId="0" applyNumberFormat="1" applyFont="1" applyAlignment="1">
      <alignment horizontal="right"/>
    </xf>
    <xf numFmtId="0" fontId="8" fillId="7" borderId="20" xfId="0" applyFont="1" applyFill="1" applyBorder="1"/>
    <xf numFmtId="16" fontId="2" fillId="0" borderId="0" xfId="0" applyNumberFormat="1" applyFont="1" applyAlignment="1">
      <alignment horizontal="left"/>
    </xf>
    <xf numFmtId="10" fontId="8" fillId="7" borderId="21" xfId="0" applyNumberFormat="1" applyFont="1" applyFill="1" applyBorder="1" applyAlignment="1">
      <alignment horizontal="right"/>
    </xf>
    <xf numFmtId="166" fontId="7" fillId="6" borderId="15" xfId="0" applyNumberFormat="1" applyFont="1" applyFill="1" applyBorder="1"/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6" fillId="2" borderId="15" xfId="0" applyFont="1" applyFill="1" applyBorder="1"/>
    <xf numFmtId="0" fontId="17" fillId="2" borderId="15" xfId="0" applyFont="1" applyFill="1" applyBorder="1" applyAlignment="1">
      <alignment horizontal="center"/>
    </xf>
    <xf numFmtId="0" fontId="17" fillId="2" borderId="15" xfId="0" applyFont="1" applyFill="1" applyBorder="1"/>
    <xf numFmtId="10" fontId="4" fillId="0" borderId="0" xfId="0" applyNumberFormat="1" applyFont="1"/>
    <xf numFmtId="167" fontId="2" fillId="0" borderId="0" xfId="0" applyNumberFormat="1" applyFont="1" applyAlignment="1">
      <alignment horizontal="right"/>
    </xf>
    <xf numFmtId="167" fontId="2" fillId="0" borderId="6" xfId="0" applyNumberFormat="1" applyFont="1" applyBorder="1" applyAlignment="1">
      <alignment horizontal="left"/>
    </xf>
    <xf numFmtId="167" fontId="2" fillId="0" borderId="0" xfId="0" applyNumberFormat="1" applyFont="1" applyAlignment="1">
      <alignment horizontal="left"/>
    </xf>
    <xf numFmtId="0" fontId="18" fillId="8" borderId="15" xfId="0" applyFont="1" applyFill="1" applyBorder="1"/>
    <xf numFmtId="0" fontId="14" fillId="8" borderId="15" xfId="0" applyFont="1" applyFill="1" applyBorder="1" applyAlignment="1">
      <alignment horizontal="center"/>
    </xf>
    <xf numFmtId="0" fontId="14" fillId="0" borderId="22" xfId="0" applyFont="1" applyBorder="1"/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167" fontId="4" fillId="0" borderId="0" xfId="0" applyNumberFormat="1" applyFont="1"/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1" fillId="2" borderId="28" xfId="0" applyFont="1" applyFill="1" applyBorder="1"/>
    <xf numFmtId="0" fontId="18" fillId="0" borderId="29" xfId="0" applyFont="1" applyBorder="1" applyAlignment="1">
      <alignment horizontal="center"/>
    </xf>
    <xf numFmtId="0" fontId="19" fillId="2" borderId="15" xfId="0" applyFont="1" applyFill="1" applyBorder="1"/>
    <xf numFmtId="0" fontId="18" fillId="0" borderId="30" xfId="0" applyFont="1" applyBorder="1" applyAlignment="1">
      <alignment horizontal="center"/>
    </xf>
    <xf numFmtId="0" fontId="11" fillId="2" borderId="15" xfId="0" applyFont="1" applyFill="1" applyBorder="1"/>
    <xf numFmtId="0" fontId="19" fillId="2" borderId="15" xfId="0" applyFont="1" applyFill="1" applyBorder="1" applyAlignment="1">
      <alignment horizontal="right"/>
    </xf>
    <xf numFmtId="0" fontId="19" fillId="2" borderId="31" xfId="0" applyFont="1" applyFill="1" applyBorder="1" applyAlignment="1">
      <alignment horizontal="left"/>
    </xf>
    <xf numFmtId="0" fontId="18" fillId="0" borderId="32" xfId="0" applyFont="1" applyBorder="1"/>
    <xf numFmtId="0" fontId="19" fillId="5" borderId="15" xfId="0" applyFont="1" applyFill="1" applyBorder="1" applyAlignment="1">
      <alignment horizontal="left"/>
    </xf>
    <xf numFmtId="0" fontId="18" fillId="6" borderId="33" xfId="0" applyFont="1" applyFill="1" applyBorder="1" applyAlignment="1">
      <alignment horizontal="center"/>
    </xf>
    <xf numFmtId="164" fontId="14" fillId="0" borderId="34" xfId="0" applyNumberFormat="1" applyFont="1" applyBorder="1"/>
    <xf numFmtId="0" fontId="8" fillId="0" borderId="14" xfId="0" applyFont="1" applyBorder="1"/>
    <xf numFmtId="164" fontId="14" fillId="0" borderId="0" xfId="0" applyNumberFormat="1" applyFont="1"/>
    <xf numFmtId="168" fontId="14" fillId="0" borderId="0" xfId="0" applyNumberFormat="1" applyFont="1"/>
    <xf numFmtId="0" fontId="2" fillId="0" borderId="6" xfId="0" applyFont="1" applyBorder="1" applyAlignment="1">
      <alignment horizontal="left"/>
    </xf>
    <xf numFmtId="0" fontId="20" fillId="0" borderId="0" xfId="0" applyFont="1"/>
    <xf numFmtId="4" fontId="14" fillId="0" borderId="32" xfId="0" applyNumberFormat="1" applyFont="1" applyBorder="1"/>
    <xf numFmtId="44" fontId="9" fillId="6" borderId="15" xfId="0" applyNumberFormat="1" applyFont="1" applyFill="1" applyBorder="1" applyAlignment="1">
      <alignment horizontal="left"/>
    </xf>
    <xf numFmtId="8" fontId="14" fillId="0" borderId="23" xfId="0" applyNumberFormat="1" applyFont="1" applyBorder="1"/>
    <xf numFmtId="10" fontId="14" fillId="0" borderId="0" xfId="0" applyNumberFormat="1" applyFont="1"/>
    <xf numFmtId="44" fontId="12" fillId="0" borderId="0" xfId="0" applyNumberFormat="1" applyFont="1" applyAlignment="1">
      <alignment horizontal="right"/>
    </xf>
    <xf numFmtId="0" fontId="18" fillId="0" borderId="0" xfId="0" applyFont="1"/>
    <xf numFmtId="8" fontId="14" fillId="0" borderId="32" xfId="0" applyNumberFormat="1" applyFont="1" applyBorder="1"/>
    <xf numFmtId="44" fontId="9" fillId="6" borderId="15" xfId="0" applyNumberFormat="1" applyFont="1" applyFill="1" applyBorder="1"/>
    <xf numFmtId="0" fontId="18" fillId="0" borderId="29" xfId="0" applyFont="1" applyBorder="1" applyAlignment="1">
      <alignment horizontal="right"/>
    </xf>
    <xf numFmtId="0" fontId="21" fillId="3" borderId="15" xfId="0" applyFont="1" applyFill="1" applyBorder="1"/>
    <xf numFmtId="0" fontId="18" fillId="0" borderId="38" xfId="0" applyFont="1" applyBorder="1"/>
    <xf numFmtId="169" fontId="4" fillId="0" borderId="0" xfId="0" applyNumberFormat="1" applyFont="1"/>
    <xf numFmtId="43" fontId="2" fillId="0" borderId="0" xfId="0" applyNumberFormat="1" applyFont="1" applyAlignment="1">
      <alignment horizontal="right"/>
    </xf>
    <xf numFmtId="167" fontId="18" fillId="0" borderId="39" xfId="0" applyNumberFormat="1" applyFont="1" applyBorder="1"/>
    <xf numFmtId="43" fontId="2" fillId="0" borderId="6" xfId="0" applyNumberFormat="1" applyFont="1" applyBorder="1" applyAlignment="1">
      <alignment horizontal="left"/>
    </xf>
    <xf numFmtId="10" fontId="18" fillId="0" borderId="40" xfId="0" applyNumberFormat="1" applyFont="1" applyBorder="1"/>
    <xf numFmtId="43" fontId="2" fillId="0" borderId="0" xfId="0" applyNumberFormat="1" applyFont="1" applyAlignment="1">
      <alignment horizontal="left"/>
    </xf>
    <xf numFmtId="14" fontId="14" fillId="0" borderId="0" xfId="0" applyNumberFormat="1" applyFont="1"/>
    <xf numFmtId="3" fontId="22" fillId="0" borderId="0" xfId="0" applyNumberFormat="1" applyFont="1"/>
    <xf numFmtId="0" fontId="23" fillId="0" borderId="0" xfId="0" applyFont="1"/>
    <xf numFmtId="167" fontId="9" fillId="6" borderId="15" xfId="0" applyNumberFormat="1" applyFont="1" applyFill="1" applyBorder="1"/>
    <xf numFmtId="167" fontId="12" fillId="0" borderId="0" xfId="0" applyNumberFormat="1" applyFont="1" applyAlignment="1">
      <alignment horizontal="right"/>
    </xf>
    <xf numFmtId="0" fontId="14" fillId="0" borderId="14" xfId="0" applyFont="1" applyBorder="1"/>
    <xf numFmtId="0" fontId="24" fillId="0" borderId="0" xfId="0" applyFont="1"/>
    <xf numFmtId="0" fontId="18" fillId="0" borderId="27" xfId="0" applyFont="1" applyBorder="1"/>
    <xf numFmtId="0" fontId="22" fillId="0" borderId="6" xfId="0" applyFont="1" applyBorder="1" applyAlignment="1">
      <alignment horizontal="right"/>
    </xf>
    <xf numFmtId="0" fontId="18" fillId="6" borderId="41" xfId="0" applyFont="1" applyFill="1" applyBorder="1" applyAlignment="1">
      <alignment horizontal="center"/>
    </xf>
    <xf numFmtId="3" fontId="14" fillId="0" borderId="0" xfId="0" applyNumberFormat="1" applyFont="1"/>
    <xf numFmtId="164" fontId="14" fillId="0" borderId="26" xfId="0" applyNumberFormat="1" applyFont="1" applyBorder="1"/>
    <xf numFmtId="164" fontId="14" fillId="0" borderId="29" xfId="0" applyNumberFormat="1" applyFont="1" applyBorder="1"/>
    <xf numFmtId="168" fontId="14" fillId="0" borderId="29" xfId="0" applyNumberFormat="1" applyFont="1" applyBorder="1"/>
    <xf numFmtId="0" fontId="4" fillId="0" borderId="14" xfId="0" applyFont="1" applyBorder="1"/>
    <xf numFmtId="0" fontId="25" fillId="0" borderId="0" xfId="0" applyFont="1"/>
    <xf numFmtId="10" fontId="0" fillId="0" borderId="0" xfId="0" applyNumberFormat="1"/>
    <xf numFmtId="4" fontId="14" fillId="0" borderId="27" xfId="0" applyNumberFormat="1" applyFont="1" applyBorder="1"/>
    <xf numFmtId="0" fontId="14" fillId="0" borderId="6" xfId="0" applyFont="1" applyBorder="1"/>
    <xf numFmtId="8" fontId="14" fillId="0" borderId="27" xfId="0" applyNumberFormat="1" applyFont="1" applyBorder="1"/>
    <xf numFmtId="2" fontId="4" fillId="0" borderId="0" xfId="0" applyNumberFormat="1" applyFont="1"/>
    <xf numFmtId="2" fontId="2" fillId="0" borderId="0" xfId="0" applyNumberFormat="1" applyFont="1" applyAlignment="1">
      <alignment horizontal="right"/>
    </xf>
    <xf numFmtId="0" fontId="14" fillId="0" borderId="0" xfId="0" applyFont="1" applyAlignment="1">
      <alignment wrapText="1"/>
    </xf>
    <xf numFmtId="0" fontId="26" fillId="0" borderId="32" xfId="0" applyFont="1" applyBorder="1"/>
    <xf numFmtId="2" fontId="2" fillId="0" borderId="6" xfId="0" applyNumberFormat="1" applyFont="1" applyBorder="1" applyAlignment="1">
      <alignment horizontal="left"/>
    </xf>
    <xf numFmtId="0" fontId="26" fillId="10" borderId="33" xfId="0" applyFont="1" applyFill="1" applyBorder="1" applyAlignment="1">
      <alignment horizontal="center"/>
    </xf>
    <xf numFmtId="2" fontId="2" fillId="0" borderId="0" xfId="0" applyNumberFormat="1" applyFont="1" applyAlignment="1">
      <alignment horizontal="left"/>
    </xf>
    <xf numFmtId="164" fontId="27" fillId="0" borderId="34" xfId="0" applyNumberFormat="1" applyFont="1" applyBorder="1"/>
    <xf numFmtId="44" fontId="20" fillId="0" borderId="0" xfId="0" applyNumberFormat="1" applyFont="1"/>
    <xf numFmtId="164" fontId="27" fillId="0" borderId="0" xfId="0" applyNumberFormat="1" applyFont="1"/>
    <xf numFmtId="168" fontId="27" fillId="0" borderId="0" xfId="0" applyNumberFormat="1" applyFont="1"/>
    <xf numFmtId="2" fontId="7" fillId="0" borderId="0" xfId="0" applyNumberFormat="1" applyFont="1"/>
    <xf numFmtId="4" fontId="27" fillId="0" borderId="32" xfId="0" applyNumberFormat="1" applyFont="1" applyBorder="1"/>
    <xf numFmtId="0" fontId="28" fillId="0" borderId="14" xfId="0" applyFont="1" applyBorder="1"/>
    <xf numFmtId="8" fontId="27" fillId="0" borderId="32" xfId="0" applyNumberFormat="1" applyFont="1" applyBorder="1"/>
    <xf numFmtId="164" fontId="29" fillId="0" borderId="0" xfId="0" applyNumberFormat="1" applyFont="1"/>
    <xf numFmtId="10" fontId="27" fillId="0" borderId="0" xfId="0" applyNumberFormat="1" applyFont="1"/>
    <xf numFmtId="44" fontId="30" fillId="0" borderId="6" xfId="0" applyNumberFormat="1" applyFont="1" applyBorder="1" applyAlignment="1">
      <alignment horizontal="left"/>
    </xf>
    <xf numFmtId="0" fontId="27" fillId="0" borderId="0" xfId="0" applyFont="1"/>
    <xf numFmtId="0" fontId="31" fillId="0" borderId="0" xfId="0" applyFont="1"/>
    <xf numFmtId="2" fontId="18" fillId="9" borderId="15" xfId="0" applyNumberFormat="1" applyFont="1" applyFill="1" applyBorder="1"/>
    <xf numFmtId="0" fontId="14" fillId="0" borderId="38" xfId="0" applyFont="1" applyBorder="1"/>
    <xf numFmtId="0" fontId="14" fillId="0" borderId="39" xfId="0" applyFont="1" applyBorder="1"/>
    <xf numFmtId="0" fontId="32" fillId="10" borderId="33" xfId="0" applyFont="1" applyFill="1" applyBorder="1" applyAlignment="1">
      <alignment horizontal="center"/>
    </xf>
    <xf numFmtId="10" fontId="14" fillId="0" borderId="40" xfId="0" applyNumberFormat="1" applyFont="1" applyBorder="1"/>
    <xf numFmtId="0" fontId="14" fillId="0" borderId="42" xfId="0" applyFont="1" applyBorder="1"/>
    <xf numFmtId="10" fontId="7" fillId="11" borderId="15" xfId="0" applyNumberFormat="1" applyFont="1" applyFill="1" applyBorder="1"/>
    <xf numFmtId="10" fontId="12" fillId="0" borderId="6" xfId="0" applyNumberFormat="1" applyFont="1" applyBorder="1" applyAlignment="1">
      <alignment horizontal="left"/>
    </xf>
    <xf numFmtId="10" fontId="2" fillId="0" borderId="0" xfId="0" applyNumberFormat="1" applyFont="1" applyAlignment="1">
      <alignment horizontal="left"/>
    </xf>
    <xf numFmtId="2" fontId="18" fillId="9" borderId="43" xfId="0" applyNumberFormat="1" applyFont="1" applyFill="1" applyBorder="1"/>
    <xf numFmtId="0" fontId="14" fillId="0" borderId="19" xfId="0" applyFont="1" applyBorder="1"/>
    <xf numFmtId="167" fontId="4" fillId="0" borderId="0" xfId="0" applyNumberFormat="1" applyFont="1" applyAlignment="1">
      <alignment horizontal="right"/>
    </xf>
    <xf numFmtId="0" fontId="14" fillId="0" borderId="18" xfId="0" applyFont="1" applyBorder="1"/>
    <xf numFmtId="0" fontId="18" fillId="0" borderId="5" xfId="0" applyFont="1" applyBorder="1"/>
    <xf numFmtId="10" fontId="14" fillId="0" borderId="19" xfId="0" applyNumberFormat="1" applyFont="1" applyBorder="1"/>
    <xf numFmtId="0" fontId="18" fillId="6" borderId="5" xfId="0" applyFont="1" applyFill="1" applyBorder="1" applyAlignment="1">
      <alignment horizontal="center"/>
    </xf>
    <xf numFmtId="164" fontId="18" fillId="0" borderId="44" xfId="0" applyNumberFormat="1" applyFont="1" applyBorder="1"/>
    <xf numFmtId="2" fontId="18" fillId="0" borderId="0" xfId="0" applyNumberFormat="1" applyFont="1"/>
    <xf numFmtId="164" fontId="18" fillId="0" borderId="45" xfId="0" applyNumberFormat="1" applyFont="1" applyBorder="1"/>
    <xf numFmtId="9" fontId="14" fillId="0" borderId="0" xfId="0" applyNumberFormat="1" applyFont="1"/>
    <xf numFmtId="168" fontId="18" fillId="0" borderId="45" xfId="0" applyNumberFormat="1" applyFont="1" applyBorder="1"/>
    <xf numFmtId="0" fontId="2" fillId="0" borderId="42" xfId="0" applyFont="1" applyBorder="1"/>
    <xf numFmtId="4" fontId="18" fillId="0" borderId="5" xfId="0" applyNumberFormat="1" applyFont="1" applyBorder="1"/>
    <xf numFmtId="0" fontId="4" fillId="0" borderId="18" xfId="0" applyFont="1" applyBorder="1"/>
    <xf numFmtId="8" fontId="18" fillId="0" borderId="5" xfId="0" applyNumberFormat="1" applyFont="1" applyBorder="1"/>
    <xf numFmtId="0" fontId="2" fillId="0" borderId="18" xfId="0" applyFont="1" applyBorder="1"/>
    <xf numFmtId="10" fontId="18" fillId="0" borderId="0" xfId="0" applyNumberFormat="1" applyFont="1"/>
    <xf numFmtId="0" fontId="18" fillId="0" borderId="0" xfId="0" applyFont="1" applyAlignment="1">
      <alignment horizontal="center"/>
    </xf>
    <xf numFmtId="167" fontId="4" fillId="0" borderId="18" xfId="0" applyNumberFormat="1" applyFont="1" applyBorder="1"/>
    <xf numFmtId="167" fontId="2" fillId="0" borderId="18" xfId="0" applyNumberFormat="1" applyFont="1" applyBorder="1" applyAlignment="1">
      <alignment horizontal="right"/>
    </xf>
    <xf numFmtId="167" fontId="2" fillId="0" borderId="19" xfId="0" applyNumberFormat="1" applyFont="1" applyBorder="1" applyAlignment="1">
      <alignment horizontal="left"/>
    </xf>
    <xf numFmtId="167" fontId="2" fillId="0" borderId="18" xfId="0" applyNumberFormat="1" applyFont="1" applyBorder="1" applyAlignment="1">
      <alignment horizontal="left"/>
    </xf>
    <xf numFmtId="14" fontId="20" fillId="0" borderId="29" xfId="0" applyNumberFormat="1" applyFont="1" applyBorder="1"/>
    <xf numFmtId="2" fontId="14" fillId="0" borderId="0" xfId="0" applyNumberFormat="1" applyFont="1"/>
    <xf numFmtId="0" fontId="18" fillId="8" borderId="15" xfId="0" applyFont="1" applyFill="1" applyBorder="1" applyAlignment="1">
      <alignment horizontal="center"/>
    </xf>
    <xf numFmtId="0" fontId="18" fillId="0" borderId="29" xfId="0" applyFont="1" applyBorder="1"/>
    <xf numFmtId="0" fontId="14" fillId="0" borderId="29" xfId="0" applyFont="1" applyBorder="1"/>
    <xf numFmtId="37" fontId="14" fillId="0" borderId="29" xfId="0" applyNumberFormat="1" applyFont="1" applyBorder="1"/>
    <xf numFmtId="0" fontId="2" fillId="8" borderId="15" xfId="0" applyFont="1" applyFill="1" applyBorder="1"/>
    <xf numFmtId="0" fontId="14" fillId="8" borderId="15" xfId="0" applyFont="1" applyFill="1" applyBorder="1"/>
    <xf numFmtId="3" fontId="1" fillId="0" borderId="0" xfId="0" applyNumberFormat="1" applyFont="1"/>
    <xf numFmtId="0" fontId="14" fillId="0" borderId="23" xfId="0" applyFont="1" applyBorder="1"/>
    <xf numFmtId="0" fontId="14" fillId="0" borderId="23" xfId="0" applyFont="1" applyBorder="1" applyAlignment="1">
      <alignment horizontal="center"/>
    </xf>
    <xf numFmtId="37" fontId="14" fillId="0" borderId="0" xfId="0" applyNumberFormat="1" applyFont="1"/>
    <xf numFmtId="0" fontId="18" fillId="0" borderId="44" xfId="0" applyFont="1" applyBorder="1" applyAlignment="1">
      <alignment horizontal="center"/>
    </xf>
    <xf numFmtId="167" fontId="20" fillId="0" borderId="47" xfId="0" applyNumberFormat="1" applyFont="1" applyBorder="1"/>
    <xf numFmtId="167" fontId="18" fillId="0" borderId="0" xfId="0" applyNumberFormat="1" applyFont="1"/>
    <xf numFmtId="0" fontId="18" fillId="0" borderId="45" xfId="0" applyFont="1" applyBorder="1" applyAlignment="1">
      <alignment horizontal="center"/>
    </xf>
    <xf numFmtId="0" fontId="18" fillId="0" borderId="46" xfId="0" applyFont="1" applyBorder="1" applyAlignment="1">
      <alignment horizontal="center"/>
    </xf>
    <xf numFmtId="0" fontId="22" fillId="0" borderId="0" xfId="0" applyFont="1"/>
    <xf numFmtId="169" fontId="14" fillId="0" borderId="0" xfId="0" applyNumberFormat="1" applyFont="1"/>
    <xf numFmtId="4" fontId="14" fillId="0" borderId="0" xfId="0" applyNumberFormat="1" applyFont="1"/>
    <xf numFmtId="164" fontId="14" fillId="0" borderId="0" xfId="0" applyNumberFormat="1" applyFont="1" applyAlignment="1">
      <alignment horizontal="center"/>
    </xf>
    <xf numFmtId="164" fontId="14" fillId="0" borderId="25" xfId="0" applyNumberFormat="1" applyFont="1" applyBorder="1" applyAlignment="1">
      <alignment horizontal="center"/>
    </xf>
    <xf numFmtId="3" fontId="14" fillId="0" borderId="29" xfId="0" applyNumberFormat="1" applyFont="1" applyBorder="1"/>
    <xf numFmtId="164" fontId="14" fillId="0" borderId="48" xfId="0" applyNumberFormat="1" applyFont="1" applyBorder="1" applyAlignment="1">
      <alignment horizontal="center"/>
    </xf>
    <xf numFmtId="164" fontId="14" fillId="0" borderId="34" xfId="0" applyNumberFormat="1" applyFont="1" applyBorder="1" applyAlignment="1">
      <alignment horizontal="center"/>
    </xf>
    <xf numFmtId="167" fontId="14" fillId="0" borderId="32" xfId="0" applyNumberFormat="1" applyFont="1" applyBorder="1" applyAlignment="1">
      <alignment horizontal="center"/>
    </xf>
    <xf numFmtId="0" fontId="18" fillId="0" borderId="49" xfId="0" applyFont="1" applyBorder="1"/>
    <xf numFmtId="2" fontId="18" fillId="0" borderId="49" xfId="0" applyNumberFormat="1" applyFont="1" applyBorder="1"/>
    <xf numFmtId="2" fontId="33" fillId="0" borderId="0" xfId="0" applyNumberFormat="1" applyFont="1"/>
    <xf numFmtId="10" fontId="14" fillId="0" borderId="0" xfId="0" applyNumberFormat="1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4" fillId="0" borderId="50" xfId="0" applyFont="1" applyBorder="1"/>
    <xf numFmtId="10" fontId="14" fillId="0" borderId="51" xfId="0" applyNumberFormat="1" applyFont="1" applyBorder="1"/>
    <xf numFmtId="167" fontId="14" fillId="0" borderId="0" xfId="0" applyNumberFormat="1" applyFont="1"/>
    <xf numFmtId="164" fontId="14" fillId="0" borderId="52" xfId="0" applyNumberFormat="1" applyFont="1" applyBorder="1" applyAlignment="1">
      <alignment horizontal="center"/>
    </xf>
    <xf numFmtId="164" fontId="14" fillId="0" borderId="53" xfId="0" applyNumberFormat="1" applyFont="1" applyBorder="1" applyAlignment="1">
      <alignment horizontal="center"/>
    </xf>
    <xf numFmtId="164" fontId="14" fillId="12" borderId="54" xfId="0" applyNumberFormat="1" applyFont="1" applyFill="1" applyBorder="1" applyAlignment="1">
      <alignment horizontal="center"/>
    </xf>
    <xf numFmtId="164" fontId="14" fillId="0" borderId="55" xfId="0" applyNumberFormat="1" applyFont="1" applyBorder="1" applyAlignment="1">
      <alignment horizontal="center"/>
    </xf>
    <xf numFmtId="167" fontId="22" fillId="0" borderId="32" xfId="0" applyNumberFormat="1" applyFont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12" borderId="15" xfId="0" applyNumberFormat="1" applyFont="1" applyFill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9" borderId="9" xfId="0" applyNumberFormat="1" applyFont="1" applyFill="1" applyBorder="1" applyAlignment="1">
      <alignment horizontal="center"/>
    </xf>
    <xf numFmtId="164" fontId="14" fillId="9" borderId="10" xfId="0" applyNumberFormat="1" applyFont="1" applyFill="1" applyBorder="1" applyAlignment="1">
      <alignment horizontal="center"/>
    </xf>
    <xf numFmtId="164" fontId="14" fillId="9" borderId="12" xfId="0" applyNumberFormat="1" applyFont="1" applyFill="1" applyBorder="1" applyAlignment="1">
      <alignment horizontal="center"/>
    </xf>
    <xf numFmtId="164" fontId="14" fillId="12" borderId="58" xfId="0" applyNumberFormat="1" applyFont="1" applyFill="1" applyBorder="1" applyAlignment="1">
      <alignment horizontal="center"/>
    </xf>
    <xf numFmtId="164" fontId="14" fillId="9" borderId="28" xfId="0" applyNumberFormat="1" applyFont="1" applyFill="1" applyBorder="1" applyAlignment="1">
      <alignment horizontal="center"/>
    </xf>
    <xf numFmtId="164" fontId="16" fillId="13" borderId="15" xfId="0" applyNumberFormat="1" applyFont="1" applyFill="1" applyBorder="1" applyAlignment="1">
      <alignment horizontal="center"/>
    </xf>
    <xf numFmtId="164" fontId="14" fillId="9" borderId="31" xfId="0" applyNumberFormat="1" applyFont="1" applyFill="1" applyBorder="1" applyAlignment="1">
      <alignment horizontal="center"/>
    </xf>
    <xf numFmtId="164" fontId="14" fillId="12" borderId="59" xfId="0" applyNumberFormat="1" applyFont="1" applyFill="1" applyBorder="1" applyAlignment="1">
      <alignment horizontal="center"/>
    </xf>
    <xf numFmtId="164" fontId="14" fillId="0" borderId="29" xfId="0" applyNumberFormat="1" applyFont="1" applyBorder="1" applyAlignment="1">
      <alignment horizontal="center"/>
    </xf>
    <xf numFmtId="164" fontId="14" fillId="9" borderId="60" xfId="0" applyNumberFormat="1" applyFont="1" applyFill="1" applyBorder="1" applyAlignment="1">
      <alignment horizontal="center"/>
    </xf>
    <xf numFmtId="164" fontId="14" fillId="9" borderId="43" xfId="0" applyNumberFormat="1" applyFont="1" applyFill="1" applyBorder="1" applyAlignment="1">
      <alignment horizontal="center"/>
    </xf>
    <xf numFmtId="164" fontId="14" fillId="0" borderId="30" xfId="0" applyNumberFormat="1" applyFont="1" applyBorder="1" applyAlignment="1">
      <alignment horizontal="center"/>
    </xf>
    <xf numFmtId="164" fontId="14" fillId="9" borderId="61" xfId="0" applyNumberFormat="1" applyFont="1" applyFill="1" applyBorder="1" applyAlignment="1">
      <alignment horizontal="center"/>
    </xf>
    <xf numFmtId="164" fontId="14" fillId="0" borderId="26" xfId="0" applyNumberFormat="1" applyFont="1" applyBorder="1" applyAlignment="1">
      <alignment horizontal="center"/>
    </xf>
    <xf numFmtId="167" fontId="14" fillId="0" borderId="27" xfId="0" applyNumberFormat="1" applyFont="1" applyBorder="1" applyAlignment="1">
      <alignment horizontal="center"/>
    </xf>
    <xf numFmtId="164" fontId="14" fillId="0" borderId="62" xfId="0" applyNumberFormat="1" applyFont="1" applyBorder="1" applyAlignment="1">
      <alignment horizontal="center"/>
    </xf>
    <xf numFmtId="164" fontId="14" fillId="0" borderId="63" xfId="0" applyNumberFormat="1" applyFont="1" applyBorder="1" applyAlignment="1">
      <alignment horizontal="center"/>
    </xf>
    <xf numFmtId="164" fontId="14" fillId="12" borderId="64" xfId="0" applyNumberFormat="1" applyFont="1" applyFill="1" applyBorder="1" applyAlignment="1">
      <alignment horizontal="center"/>
    </xf>
    <xf numFmtId="164" fontId="14" fillId="0" borderId="65" xfId="0" applyNumberFormat="1" applyFont="1" applyBorder="1" applyAlignme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48" xfId="0" applyNumberFormat="1" applyFont="1" applyBorder="1" applyAlignment="1">
      <alignment horizontal="center"/>
    </xf>
    <xf numFmtId="164" fontId="27" fillId="0" borderId="34" xfId="0" applyNumberFormat="1" applyFont="1" applyBorder="1" applyAlignment="1">
      <alignment horizontal="center"/>
    </xf>
    <xf numFmtId="167" fontId="27" fillId="0" borderId="32" xfId="0" applyNumberFormat="1" applyFont="1" applyBorder="1" applyAlignment="1">
      <alignment horizontal="center"/>
    </xf>
    <xf numFmtId="14" fontId="18" fillId="0" borderId="29" xfId="0" applyNumberFormat="1" applyFont="1" applyBorder="1"/>
    <xf numFmtId="167" fontId="27" fillId="0" borderId="27" xfId="0" applyNumberFormat="1" applyFont="1" applyBorder="1" applyAlignment="1">
      <alignment horizontal="center"/>
    </xf>
    <xf numFmtId="164" fontId="18" fillId="0" borderId="44" xfId="0" applyNumberFormat="1" applyFont="1" applyBorder="1" applyAlignment="1">
      <alignment horizontal="center"/>
    </xf>
    <xf numFmtId="164" fontId="18" fillId="0" borderId="45" xfId="0" applyNumberFormat="1" applyFont="1" applyBorder="1" applyAlignment="1">
      <alignment horizontal="center"/>
    </xf>
    <xf numFmtId="164" fontId="18" fillId="0" borderId="46" xfId="0" applyNumberFormat="1" applyFont="1" applyBorder="1" applyAlignment="1">
      <alignment horizontal="center"/>
    </xf>
    <xf numFmtId="4" fontId="14" fillId="0" borderId="0" xfId="0" applyNumberFormat="1" applyFont="1" applyAlignment="1">
      <alignment horizontal="center"/>
    </xf>
    <xf numFmtId="167" fontId="18" fillId="0" borderId="27" xfId="0" applyNumberFormat="1" applyFont="1" applyBorder="1" applyAlignment="1">
      <alignment horizontal="center"/>
    </xf>
    <xf numFmtId="4" fontId="18" fillId="0" borderId="49" xfId="0" applyNumberFormat="1" applyFont="1" applyBorder="1"/>
    <xf numFmtId="4" fontId="18" fillId="0" borderId="0" xfId="0" applyNumberFormat="1" applyFont="1"/>
    <xf numFmtId="4" fontId="2" fillId="0" borderId="0" xfId="0" applyNumberFormat="1" applyFont="1"/>
    <xf numFmtId="4" fontId="33" fillId="0" borderId="0" xfId="0" applyNumberFormat="1" applyFont="1"/>
    <xf numFmtId="10" fontId="14" fillId="0" borderId="29" xfId="0" applyNumberFormat="1" applyFont="1" applyBorder="1" applyAlignment="1">
      <alignment horizontal="center"/>
    </xf>
    <xf numFmtId="167" fontId="18" fillId="0" borderId="29" xfId="0" applyNumberFormat="1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8" fillId="0" borderId="32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48" xfId="0" applyFont="1" applyBorder="1" applyAlignment="1">
      <alignment horizontal="center"/>
    </xf>
    <xf numFmtId="164" fontId="14" fillId="0" borderId="22" xfId="0" applyNumberFormat="1" applyFont="1" applyBorder="1"/>
    <xf numFmtId="165" fontId="22" fillId="14" borderId="23" xfId="0" applyNumberFormat="1" applyFont="1" applyFill="1" applyBorder="1" applyAlignment="1">
      <alignment horizontal="right"/>
    </xf>
    <xf numFmtId="165" fontId="14" fillId="0" borderId="22" xfId="0" applyNumberFormat="1" applyFont="1" applyBorder="1" applyAlignment="1">
      <alignment horizontal="center"/>
    </xf>
    <xf numFmtId="165" fontId="14" fillId="0" borderId="24" xfId="0" applyNumberFormat="1" applyFont="1" applyBorder="1" applyAlignment="1">
      <alignment horizontal="center"/>
    </xf>
    <xf numFmtId="165" fontId="14" fillId="0" borderId="25" xfId="0" applyNumberFormat="1" applyFont="1" applyBorder="1" applyAlignment="1">
      <alignment horizontal="center"/>
    </xf>
    <xf numFmtId="165" fontId="14" fillId="14" borderId="22" xfId="0" applyNumberFormat="1" applyFont="1" applyFill="1" applyBorder="1" applyAlignment="1">
      <alignment horizontal="center"/>
    </xf>
    <xf numFmtId="165" fontId="14" fillId="14" borderId="24" xfId="0" applyNumberFormat="1" applyFont="1" applyFill="1" applyBorder="1" applyAlignment="1">
      <alignment horizontal="center"/>
    </xf>
    <xf numFmtId="165" fontId="22" fillId="0" borderId="32" xfId="0" applyNumberFormat="1" applyFont="1" applyBorder="1" applyAlignment="1">
      <alignment horizontal="right"/>
    </xf>
    <xf numFmtId="165" fontId="14" fillId="0" borderId="34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14" fillId="0" borderId="48" xfId="0" applyNumberFormat="1" applyFont="1" applyBorder="1" applyAlignment="1">
      <alignment horizontal="center"/>
    </xf>
    <xf numFmtId="165" fontId="22" fillId="14" borderId="32" xfId="0" applyNumberFormat="1" applyFont="1" applyFill="1" applyBorder="1" applyAlignment="1">
      <alignment horizontal="right"/>
    </xf>
    <xf numFmtId="165" fontId="22" fillId="0" borderId="27" xfId="0" applyNumberFormat="1" applyFont="1" applyBorder="1" applyAlignment="1">
      <alignment horizontal="right"/>
    </xf>
    <xf numFmtId="165" fontId="14" fillId="0" borderId="26" xfId="0" applyNumberFormat="1" applyFont="1" applyBorder="1" applyAlignment="1">
      <alignment horizontal="center"/>
    </xf>
    <xf numFmtId="165" fontId="14" fillId="0" borderId="29" xfId="0" applyNumberFormat="1" applyFont="1" applyBorder="1" applyAlignment="1">
      <alignment horizontal="center"/>
    </xf>
    <xf numFmtId="165" fontId="14" fillId="0" borderId="30" xfId="0" applyNumberFormat="1" applyFont="1" applyBorder="1" applyAlignment="1">
      <alignment horizontal="center"/>
    </xf>
    <xf numFmtId="165" fontId="20" fillId="0" borderId="44" xfId="0" applyNumberFormat="1" applyFont="1" applyBorder="1" applyAlignment="1">
      <alignment horizontal="right"/>
    </xf>
    <xf numFmtId="165" fontId="18" fillId="0" borderId="44" xfId="0" applyNumberFormat="1" applyFont="1" applyBorder="1" applyAlignment="1">
      <alignment horizontal="center"/>
    </xf>
    <xf numFmtId="165" fontId="18" fillId="0" borderId="45" xfId="0" applyNumberFormat="1" applyFont="1" applyBorder="1" applyAlignment="1">
      <alignment horizontal="center"/>
    </xf>
    <xf numFmtId="165" fontId="18" fillId="0" borderId="46" xfId="0" applyNumberFormat="1" applyFont="1" applyBorder="1" applyAlignment="1">
      <alignment horizontal="center"/>
    </xf>
    <xf numFmtId="165" fontId="18" fillId="0" borderId="26" xfId="0" applyNumberFormat="1" applyFont="1" applyBorder="1" applyAlignment="1">
      <alignment horizontal="center"/>
    </xf>
    <xf numFmtId="165" fontId="18" fillId="0" borderId="29" xfId="0" applyNumberFormat="1" applyFont="1" applyBorder="1" applyAlignment="1">
      <alignment horizontal="center"/>
    </xf>
    <xf numFmtId="165" fontId="18" fillId="0" borderId="30" xfId="0" applyNumberFormat="1" applyFont="1" applyBorder="1" applyAlignment="1">
      <alignment horizontal="center"/>
    </xf>
    <xf numFmtId="165" fontId="14" fillId="0" borderId="23" xfId="0" applyNumberFormat="1" applyFont="1" applyBorder="1" applyAlignment="1">
      <alignment horizontal="center"/>
    </xf>
    <xf numFmtId="165" fontId="14" fillId="0" borderId="27" xfId="0" applyNumberFormat="1" applyFont="1" applyBorder="1" applyAlignment="1">
      <alignment horizontal="center"/>
    </xf>
    <xf numFmtId="44" fontId="22" fillId="0" borderId="23" xfId="0" applyNumberFormat="1" applyFont="1" applyBorder="1" applyAlignment="1">
      <alignment horizontal="center"/>
    </xf>
    <xf numFmtId="44" fontId="22" fillId="0" borderId="5" xfId="0" applyNumberFormat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  <xf numFmtId="164" fontId="35" fillId="0" borderId="0" xfId="0" applyNumberFormat="1" applyFont="1"/>
    <xf numFmtId="167" fontId="14" fillId="0" borderId="22" xfId="0" applyNumberFormat="1" applyFont="1" applyBorder="1" applyAlignment="1">
      <alignment horizontal="center"/>
    </xf>
    <xf numFmtId="167" fontId="14" fillId="0" borderId="24" xfId="0" applyNumberFormat="1" applyFont="1" applyBorder="1" applyAlignment="1">
      <alignment horizontal="center"/>
    </xf>
    <xf numFmtId="2" fontId="14" fillId="0" borderId="22" xfId="0" applyNumberFormat="1" applyFont="1" applyBorder="1" applyAlignment="1">
      <alignment horizontal="center"/>
    </xf>
    <xf numFmtId="2" fontId="14" fillId="0" borderId="24" xfId="0" applyNumberFormat="1" applyFont="1" applyBorder="1" applyAlignment="1">
      <alignment horizontal="center"/>
    </xf>
    <xf numFmtId="167" fontId="14" fillId="0" borderId="34" xfId="0" applyNumberFormat="1" applyFont="1" applyBorder="1" applyAlignment="1">
      <alignment horizontal="center"/>
    </xf>
    <xf numFmtId="167" fontId="14" fillId="0" borderId="48" xfId="0" applyNumberFormat="1" applyFont="1" applyBorder="1" applyAlignment="1">
      <alignment horizontal="center"/>
    </xf>
    <xf numFmtId="2" fontId="14" fillId="0" borderId="34" xfId="0" applyNumberFormat="1" applyFont="1" applyBorder="1" applyAlignment="1">
      <alignment horizontal="center"/>
    </xf>
    <xf numFmtId="2" fontId="14" fillId="0" borderId="48" xfId="0" applyNumberFormat="1" applyFont="1" applyBorder="1" applyAlignment="1">
      <alignment horizontal="center"/>
    </xf>
    <xf numFmtId="167" fontId="14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2" fontId="14" fillId="0" borderId="32" xfId="0" applyNumberFormat="1" applyFont="1" applyBorder="1" applyAlignment="1">
      <alignment horizontal="center"/>
    </xf>
    <xf numFmtId="167" fontId="14" fillId="0" borderId="26" xfId="0" applyNumberFormat="1" applyFont="1" applyBorder="1" applyAlignment="1">
      <alignment horizontal="center"/>
    </xf>
    <xf numFmtId="167" fontId="14" fillId="0" borderId="29" xfId="0" applyNumberFormat="1" applyFont="1" applyBorder="1" applyAlignment="1">
      <alignment horizontal="center"/>
    </xf>
    <xf numFmtId="167" fontId="14" fillId="0" borderId="30" xfId="0" applyNumberFormat="1" applyFont="1" applyBorder="1" applyAlignment="1">
      <alignment horizontal="center"/>
    </xf>
    <xf numFmtId="2" fontId="14" fillId="0" borderId="26" xfId="0" applyNumberFormat="1" applyFont="1" applyBorder="1" applyAlignment="1">
      <alignment horizontal="center"/>
    </xf>
    <xf numFmtId="2" fontId="14" fillId="0" borderId="29" xfId="0" applyNumberFormat="1" applyFont="1" applyBorder="1" applyAlignment="1">
      <alignment horizontal="center"/>
    </xf>
    <xf numFmtId="2" fontId="14" fillId="0" borderId="30" xfId="0" applyNumberFormat="1" applyFont="1" applyBorder="1" applyAlignment="1">
      <alignment horizontal="center"/>
    </xf>
    <xf numFmtId="2" fontId="14" fillId="0" borderId="27" xfId="0" applyNumberFormat="1" applyFont="1" applyBorder="1" applyAlignment="1">
      <alignment horizontal="center"/>
    </xf>
    <xf numFmtId="167" fontId="18" fillId="0" borderId="44" xfId="0" applyNumberFormat="1" applyFont="1" applyBorder="1" applyAlignment="1">
      <alignment horizontal="center"/>
    </xf>
    <xf numFmtId="167" fontId="18" fillId="0" borderId="45" xfId="0" applyNumberFormat="1" applyFont="1" applyBorder="1" applyAlignment="1">
      <alignment horizontal="center"/>
    </xf>
    <xf numFmtId="167" fontId="18" fillId="0" borderId="46" xfId="0" applyNumberFormat="1" applyFont="1" applyBorder="1" applyAlignment="1">
      <alignment horizontal="center"/>
    </xf>
    <xf numFmtId="2" fontId="18" fillId="0" borderId="44" xfId="0" applyNumberFormat="1" applyFont="1" applyBorder="1" applyAlignment="1">
      <alignment horizontal="center"/>
    </xf>
    <xf numFmtId="2" fontId="18" fillId="0" borderId="45" xfId="0" applyNumberFormat="1" applyFont="1" applyBorder="1" applyAlignment="1">
      <alignment horizontal="center"/>
    </xf>
    <xf numFmtId="2" fontId="18" fillId="0" borderId="46" xfId="0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wrapText="1"/>
    </xf>
    <xf numFmtId="0" fontId="2" fillId="3" borderId="15" xfId="0" applyFont="1" applyFill="1" applyBorder="1"/>
    <xf numFmtId="170" fontId="4" fillId="3" borderId="15" xfId="0" applyNumberFormat="1" applyFont="1" applyFill="1" applyBorder="1" applyAlignment="1">
      <alignment horizontal="right" wrapText="1"/>
    </xf>
    <xf numFmtId="170" fontId="4" fillId="0" borderId="0" xfId="0" applyNumberFormat="1" applyFont="1" applyAlignment="1">
      <alignment horizontal="right" wrapText="1"/>
    </xf>
    <xf numFmtId="170" fontId="4" fillId="3" borderId="15" xfId="0" applyNumberFormat="1" applyFont="1" applyFill="1" applyBorder="1" applyAlignment="1">
      <alignment horizontal="right"/>
    </xf>
    <xf numFmtId="171" fontId="4" fillId="3" borderId="15" xfId="0" applyNumberFormat="1" applyFont="1" applyFill="1" applyBorder="1" applyAlignment="1">
      <alignment horizontal="right"/>
    </xf>
    <xf numFmtId="0" fontId="4" fillId="3" borderId="15" xfId="0" applyFont="1" applyFill="1" applyBorder="1"/>
    <xf numFmtId="0" fontId="2" fillId="3" borderId="15" xfId="0" applyFont="1" applyFill="1" applyBorder="1" applyAlignment="1">
      <alignment wrapText="1"/>
    </xf>
    <xf numFmtId="172" fontId="13" fillId="0" borderId="0" xfId="0" applyNumberFormat="1" applyFont="1" applyAlignment="1">
      <alignment horizontal="right"/>
    </xf>
    <xf numFmtId="172" fontId="13" fillId="0" borderId="0" xfId="0" applyNumberFormat="1" applyFont="1"/>
    <xf numFmtId="4" fontId="13" fillId="0" borderId="0" xfId="0" applyNumberFormat="1" applyFont="1"/>
    <xf numFmtId="171" fontId="2" fillId="3" borderId="15" xfId="0" applyNumberFormat="1" applyFont="1" applyFill="1" applyBorder="1"/>
    <xf numFmtId="0" fontId="1" fillId="3" borderId="15" xfId="0" applyFont="1" applyFill="1" applyBorder="1" applyAlignment="1">
      <alignment wrapText="1"/>
    </xf>
    <xf numFmtId="172" fontId="2" fillId="8" borderId="15" xfId="0" applyNumberFormat="1" applyFont="1" applyFill="1" applyBorder="1"/>
    <xf numFmtId="172" fontId="13" fillId="3" borderId="15" xfId="0" applyNumberFormat="1" applyFont="1" applyFill="1" applyBorder="1" applyAlignment="1">
      <alignment horizontal="right"/>
    </xf>
    <xf numFmtId="172" fontId="2" fillId="3" borderId="15" xfId="0" applyNumberFormat="1" applyFont="1" applyFill="1" applyBorder="1" applyAlignment="1">
      <alignment horizontal="right"/>
    </xf>
    <xf numFmtId="0" fontId="36" fillId="8" borderId="15" xfId="0" applyFont="1" applyFill="1" applyBorder="1" applyAlignment="1">
      <alignment wrapText="1"/>
    </xf>
    <xf numFmtId="0" fontId="37" fillId="15" borderId="15" xfId="0" applyFont="1" applyFill="1" applyBorder="1" applyAlignment="1">
      <alignment vertical="top" wrapText="1"/>
    </xf>
    <xf numFmtId="0" fontId="2" fillId="15" borderId="15" xfId="0" applyFont="1" applyFill="1" applyBorder="1"/>
    <xf numFmtId="172" fontId="2" fillId="15" borderId="15" xfId="0" applyNumberFormat="1" applyFont="1" applyFill="1" applyBorder="1"/>
    <xf numFmtId="10" fontId="10" fillId="15" borderId="15" xfId="0" applyNumberFormat="1" applyFont="1" applyFill="1" applyBorder="1" applyAlignment="1">
      <alignment horizontal="right" wrapText="1"/>
    </xf>
    <xf numFmtId="172" fontId="2" fillId="3" borderId="15" xfId="0" applyNumberFormat="1" applyFont="1" applyFill="1" applyBorder="1"/>
    <xf numFmtId="10" fontId="2" fillId="3" borderId="15" xfId="0" applyNumberFormat="1" applyFont="1" applyFill="1" applyBorder="1"/>
    <xf numFmtId="0" fontId="5" fillId="2" borderId="15" xfId="0" applyFont="1" applyFill="1" applyBorder="1"/>
    <xf numFmtId="0" fontId="2" fillId="2" borderId="15" xfId="0" applyFont="1" applyFill="1" applyBorder="1"/>
    <xf numFmtId="0" fontId="5" fillId="16" borderId="15" xfId="0" applyFont="1" applyFill="1" applyBorder="1"/>
    <xf numFmtId="0" fontId="2" fillId="16" borderId="15" xfId="0" applyFont="1" applyFill="1" applyBorder="1"/>
    <xf numFmtId="0" fontId="4" fillId="3" borderId="15" xfId="0" applyFont="1" applyFill="1" applyBorder="1" applyAlignment="1">
      <alignment horizontal="right"/>
    </xf>
    <xf numFmtId="9" fontId="2" fillId="3" borderId="15" xfId="0" applyNumberFormat="1" applyFont="1" applyFill="1" applyBorder="1"/>
    <xf numFmtId="167" fontId="2" fillId="3" borderId="15" xfId="0" applyNumberFormat="1" applyFont="1" applyFill="1" applyBorder="1"/>
    <xf numFmtId="167" fontId="2" fillId="3" borderId="15" xfId="0" applyNumberFormat="1" applyFont="1" applyFill="1" applyBorder="1" applyAlignment="1">
      <alignment horizontal="right"/>
    </xf>
    <xf numFmtId="167" fontId="38" fillId="17" borderId="15" xfId="0" applyNumberFormat="1" applyFont="1" applyFill="1" applyBorder="1"/>
    <xf numFmtId="0" fontId="39" fillId="15" borderId="15" xfId="0" applyFont="1" applyFill="1" applyBorder="1" applyAlignment="1">
      <alignment horizontal="right"/>
    </xf>
    <xf numFmtId="167" fontId="13" fillId="3" borderId="15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11" fillId="17" borderId="15" xfId="0" applyFont="1" applyFill="1" applyBorder="1" applyAlignment="1">
      <alignment horizontal="center" vertical="center" wrapText="1"/>
    </xf>
    <xf numFmtId="0" fontId="11" fillId="17" borderId="15" xfId="0" applyFont="1" applyFill="1" applyBorder="1"/>
    <xf numFmtId="170" fontId="11" fillId="2" borderId="15" xfId="0" applyNumberFormat="1" applyFont="1" applyFill="1" applyBorder="1" applyAlignment="1">
      <alignment horizontal="right"/>
    </xf>
    <xf numFmtId="170" fontId="11" fillId="2" borderId="66" xfId="0" applyNumberFormat="1" applyFont="1" applyFill="1" applyBorder="1" applyAlignment="1">
      <alignment horizontal="right"/>
    </xf>
    <xf numFmtId="171" fontId="11" fillId="2" borderId="15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11" fillId="17" borderId="15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67" xfId="0" applyFont="1" applyBorder="1"/>
    <xf numFmtId="17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9" fillId="17" borderId="15" xfId="0" applyFont="1" applyFill="1" applyBorder="1" applyAlignment="1">
      <alignment vertical="top" wrapText="1"/>
    </xf>
    <xf numFmtId="172" fontId="13" fillId="0" borderId="0" xfId="0" applyNumberFormat="1" applyFont="1" applyAlignment="1">
      <alignment horizontal="right" wrapText="1"/>
    </xf>
    <xf numFmtId="172" fontId="13" fillId="0" borderId="67" xfId="0" applyNumberFormat="1" applyFont="1" applyBorder="1" applyAlignment="1">
      <alignment horizontal="right" wrapText="1"/>
    </xf>
    <xf numFmtId="172" fontId="2" fillId="0" borderId="0" xfId="0" applyNumberFormat="1" applyFont="1" applyAlignment="1">
      <alignment horizontal="right" wrapText="1"/>
    </xf>
    <xf numFmtId="3" fontId="19" fillId="17" borderId="15" xfId="0" applyNumberFormat="1" applyFont="1" applyFill="1" applyBorder="1" applyAlignment="1">
      <alignment wrapText="1"/>
    </xf>
    <xf numFmtId="172" fontId="2" fillId="0" borderId="24" xfId="0" applyNumberFormat="1" applyFont="1" applyBorder="1" applyAlignment="1">
      <alignment horizontal="right" wrapText="1"/>
    </xf>
    <xf numFmtId="172" fontId="2" fillId="0" borderId="68" xfId="0" applyNumberFormat="1" applyFont="1" applyBorder="1" applyAlignment="1">
      <alignment horizontal="right" wrapText="1"/>
    </xf>
    <xf numFmtId="172" fontId="2" fillId="0" borderId="0" xfId="0" applyNumberFormat="1" applyFont="1" applyAlignment="1">
      <alignment horizontal="right" vertical="top"/>
    </xf>
    <xf numFmtId="172" fontId="13" fillId="18" borderId="15" xfId="0" applyNumberFormat="1" applyFont="1" applyFill="1" applyBorder="1" applyAlignment="1">
      <alignment horizontal="right" wrapText="1"/>
    </xf>
    <xf numFmtId="172" fontId="13" fillId="18" borderId="66" xfId="0" applyNumberFormat="1" applyFont="1" applyFill="1" applyBorder="1" applyAlignment="1">
      <alignment horizontal="right" wrapText="1"/>
    </xf>
    <xf numFmtId="172" fontId="1" fillId="0" borderId="0" xfId="0" applyNumberFormat="1" applyFont="1" applyAlignment="1">
      <alignment horizontal="right" wrapText="1"/>
    </xf>
    <xf numFmtId="172" fontId="13" fillId="0" borderId="69" xfId="0" applyNumberFormat="1" applyFont="1" applyBorder="1" applyAlignment="1">
      <alignment horizontal="right" wrapText="1"/>
    </xf>
    <xf numFmtId="6" fontId="19" fillId="17" borderId="15" xfId="0" applyNumberFormat="1" applyFont="1" applyFill="1" applyBorder="1" applyAlignment="1">
      <alignment wrapText="1"/>
    </xf>
    <xf numFmtId="172" fontId="2" fillId="0" borderId="67" xfId="0" applyNumberFormat="1" applyFont="1" applyBorder="1" applyAlignment="1">
      <alignment horizontal="right" wrapText="1"/>
    </xf>
    <xf numFmtId="172" fontId="2" fillId="0" borderId="70" xfId="0" applyNumberFormat="1" applyFont="1" applyBorder="1" applyAlignment="1">
      <alignment horizontal="right" wrapText="1"/>
    </xf>
    <xf numFmtId="172" fontId="2" fillId="0" borderId="71" xfId="0" applyNumberFormat="1" applyFont="1" applyBorder="1" applyAlignment="1">
      <alignment horizontal="right" wrapText="1"/>
    </xf>
    <xf numFmtId="0" fontId="4" fillId="0" borderId="0" xfId="0" applyFont="1" applyAlignment="1">
      <alignment vertical="top" wrapText="1"/>
    </xf>
    <xf numFmtId="172" fontId="2" fillId="0" borderId="0" xfId="0" applyNumberFormat="1" applyFont="1" applyAlignment="1">
      <alignment horizontal="right"/>
    </xf>
    <xf numFmtId="172" fontId="2" fillId="0" borderId="67" xfId="0" applyNumberFormat="1" applyFont="1" applyBorder="1" applyAlignment="1">
      <alignment horizontal="right" vertical="top"/>
    </xf>
    <xf numFmtId="8" fontId="19" fillId="17" borderId="15" xfId="0" applyNumberFormat="1" applyFont="1" applyFill="1" applyBorder="1" applyAlignment="1">
      <alignment wrapText="1"/>
    </xf>
    <xf numFmtId="0" fontId="19" fillId="17" borderId="15" xfId="0" applyFont="1" applyFill="1" applyBorder="1"/>
    <xf numFmtId="0" fontId="0" fillId="0" borderId="67" xfId="0" applyBorder="1"/>
    <xf numFmtId="37" fontId="2" fillId="0" borderId="0" xfId="0" applyNumberFormat="1" applyFont="1" applyAlignment="1">
      <alignment horizontal="right" vertical="top"/>
    </xf>
    <xf numFmtId="0" fontId="11" fillId="19" borderId="15" xfId="0" applyFont="1" applyFill="1" applyBorder="1" applyAlignment="1">
      <alignment vertical="top" wrapText="1"/>
    </xf>
    <xf numFmtId="0" fontId="19" fillId="19" borderId="15" xfId="0" applyFont="1" applyFill="1" applyBorder="1"/>
    <xf numFmtId="0" fontId="19" fillId="19" borderId="66" xfId="0" applyFont="1" applyFill="1" applyBorder="1"/>
    <xf numFmtId="167" fontId="2" fillId="0" borderId="0" xfId="0" applyNumberFormat="1" applyFont="1"/>
    <xf numFmtId="167" fontId="2" fillId="0" borderId="67" xfId="0" applyNumberFormat="1" applyFont="1" applyBorder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9" fillId="20" borderId="72" xfId="0" applyFont="1" applyFill="1" applyBorder="1" applyAlignment="1">
      <alignment horizontal="right"/>
    </xf>
    <xf numFmtId="0" fontId="19" fillId="17" borderId="72" xfId="0" applyFont="1" applyFill="1" applyBorder="1"/>
    <xf numFmtId="167" fontId="2" fillId="0" borderId="24" xfId="0" applyNumberFormat="1" applyFont="1" applyBorder="1"/>
    <xf numFmtId="167" fontId="2" fillId="0" borderId="68" xfId="0" applyNumberFormat="1" applyFont="1" applyBorder="1"/>
    <xf numFmtId="167" fontId="13" fillId="0" borderId="24" xfId="0" applyNumberFormat="1" applyFont="1" applyBorder="1"/>
    <xf numFmtId="0" fontId="39" fillId="20" borderId="15" xfId="0" applyFont="1" applyFill="1" applyBorder="1" applyAlignment="1">
      <alignment horizontal="right"/>
    </xf>
    <xf numFmtId="167" fontId="13" fillId="0" borderId="0" xfId="0" applyNumberFormat="1" applyFont="1"/>
    <xf numFmtId="0" fontId="39" fillId="20" borderId="73" xfId="0" applyFont="1" applyFill="1" applyBorder="1" applyAlignment="1">
      <alignment horizontal="right"/>
    </xf>
    <xf numFmtId="0" fontId="19" fillId="17" borderId="73" xfId="0" applyFont="1" applyFill="1" applyBorder="1"/>
    <xf numFmtId="167" fontId="2" fillId="0" borderId="29" xfId="0" applyNumberFormat="1" applyFont="1" applyBorder="1"/>
    <xf numFmtId="167" fontId="2" fillId="3" borderId="15" xfId="0" applyNumberFormat="1" applyFont="1" applyFill="1" applyBorder="1" applyAlignment="1">
      <alignment horizontal="center"/>
    </xf>
    <xf numFmtId="167" fontId="2" fillId="0" borderId="69" xfId="0" applyNumberFormat="1" applyFont="1" applyBorder="1"/>
    <xf numFmtId="167" fontId="13" fillId="3" borderId="15" xfId="0" applyNumberFormat="1" applyFont="1" applyFill="1" applyBorder="1" applyAlignment="1">
      <alignment horizontal="center"/>
    </xf>
    <xf numFmtId="167" fontId="13" fillId="0" borderId="29" xfId="0" applyNumberFormat="1" applyFont="1" applyBorder="1"/>
    <xf numFmtId="0" fontId="10" fillId="3" borderId="15" xfId="0" applyFont="1" applyFill="1" applyBorder="1" applyAlignment="1">
      <alignment wrapText="1"/>
    </xf>
    <xf numFmtId="172" fontId="2" fillId="3" borderId="15" xfId="0" applyNumberFormat="1" applyFont="1" applyFill="1" applyBorder="1" applyAlignment="1">
      <alignment horizontal="center"/>
    </xf>
    <xf numFmtId="167" fontId="1" fillId="0" borderId="24" xfId="0" applyNumberFormat="1" applyFont="1" applyBorder="1"/>
    <xf numFmtId="167" fontId="1" fillId="0" borderId="68" xfId="0" applyNumberFormat="1" applyFont="1" applyBorder="1"/>
    <xf numFmtId="0" fontId="4" fillId="0" borderId="0" xfId="0" applyFont="1" applyAlignment="1">
      <alignment horizontal="left"/>
    </xf>
    <xf numFmtId="0" fontId="19" fillId="0" borderId="0" xfId="0" applyFont="1"/>
    <xf numFmtId="167" fontId="1" fillId="0" borderId="0" xfId="0" applyNumberFormat="1" applyFont="1"/>
    <xf numFmtId="167" fontId="1" fillId="0" borderId="67" xfId="0" applyNumberFormat="1" applyFont="1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167" fontId="1" fillId="0" borderId="29" xfId="0" applyNumberFormat="1" applyFont="1" applyBorder="1"/>
    <xf numFmtId="167" fontId="1" fillId="0" borderId="69" xfId="0" applyNumberFormat="1" applyFont="1" applyBorder="1"/>
    <xf numFmtId="170" fontId="11" fillId="2" borderId="13" xfId="0" applyNumberFormat="1" applyFont="1" applyFill="1" applyBorder="1" applyAlignment="1">
      <alignment horizontal="right"/>
    </xf>
    <xf numFmtId="0" fontId="1" fillId="0" borderId="0" xfId="0" applyFont="1" applyAlignment="1">
      <alignment vertical="top" wrapText="1"/>
    </xf>
    <xf numFmtId="0" fontId="2" fillId="0" borderId="48" xfId="0" applyFont="1" applyBorder="1"/>
    <xf numFmtId="0" fontId="40" fillId="0" borderId="0" xfId="0" applyFont="1"/>
    <xf numFmtId="172" fontId="13" fillId="0" borderId="0" xfId="0" applyNumberFormat="1" applyFont="1" applyAlignment="1">
      <alignment wrapText="1"/>
    </xf>
    <xf numFmtId="172" fontId="13" fillId="0" borderId="0" xfId="0" applyNumberFormat="1" applyFont="1" applyAlignment="1">
      <alignment horizontal="right" vertical="top"/>
    </xf>
    <xf numFmtId="172" fontId="13" fillId="0" borderId="48" xfId="0" applyNumberFormat="1" applyFont="1" applyBorder="1" applyAlignment="1">
      <alignment horizontal="right" vertical="top"/>
    </xf>
    <xf numFmtId="172" fontId="2" fillId="0" borderId="0" xfId="0" applyNumberFormat="1" applyFont="1"/>
    <xf numFmtId="172" fontId="13" fillId="21" borderId="15" xfId="0" applyNumberFormat="1" applyFont="1" applyFill="1" applyBorder="1" applyAlignment="1">
      <alignment wrapText="1"/>
    </xf>
    <xf numFmtId="172" fontId="13" fillId="21" borderId="15" xfId="0" applyNumberFormat="1" applyFont="1" applyFill="1" applyBorder="1" applyAlignment="1">
      <alignment horizontal="right" vertical="top"/>
    </xf>
    <xf numFmtId="172" fontId="13" fillId="21" borderId="13" xfId="0" applyNumberFormat="1" applyFont="1" applyFill="1" applyBorder="1" applyAlignment="1">
      <alignment horizontal="right" vertical="top"/>
    </xf>
    <xf numFmtId="0" fontId="41" fillId="17" borderId="15" xfId="0" applyFont="1" applyFill="1" applyBorder="1"/>
    <xf numFmtId="0" fontId="42" fillId="0" borderId="0" xfId="0" applyFont="1"/>
    <xf numFmtId="0" fontId="42" fillId="0" borderId="67" xfId="0" applyFont="1" applyBorder="1"/>
    <xf numFmtId="10" fontId="42" fillId="0" borderId="0" xfId="0" applyNumberFormat="1" applyFont="1"/>
    <xf numFmtId="10" fontId="13" fillId="0" borderId="0" xfId="0" applyNumberFormat="1" applyFont="1"/>
    <xf numFmtId="10" fontId="2" fillId="0" borderId="0" xfId="0" applyNumberFormat="1" applyFont="1"/>
    <xf numFmtId="167" fontId="2" fillId="0" borderId="0" xfId="0" applyNumberFormat="1" applyFont="1" applyAlignment="1">
      <alignment wrapText="1"/>
    </xf>
    <xf numFmtId="167" fontId="2" fillId="0" borderId="67" xfId="0" applyNumberFormat="1" applyFont="1" applyBorder="1" applyAlignment="1">
      <alignment wrapText="1"/>
    </xf>
    <xf numFmtId="172" fontId="1" fillId="3" borderId="15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/>
    </xf>
    <xf numFmtId="3" fontId="19" fillId="0" borderId="0" xfId="0" applyNumberFormat="1" applyFont="1" applyAlignment="1">
      <alignment wrapText="1"/>
    </xf>
    <xf numFmtId="172" fontId="1" fillId="0" borderId="24" xfId="0" applyNumberFormat="1" applyFont="1" applyBorder="1" applyAlignment="1">
      <alignment horizontal="right" vertical="top"/>
    </xf>
    <xf numFmtId="172" fontId="1" fillId="0" borderId="25" xfId="0" applyNumberFormat="1" applyFont="1" applyBorder="1" applyAlignment="1">
      <alignment horizontal="right" vertical="top"/>
    </xf>
    <xf numFmtId="172" fontId="2" fillId="0" borderId="24" xfId="0" applyNumberFormat="1" applyFont="1" applyBorder="1" applyAlignment="1">
      <alignment wrapText="1"/>
    </xf>
    <xf numFmtId="0" fontId="4" fillId="0" borderId="0" xfId="0" applyFont="1" applyAlignment="1">
      <alignment vertical="top"/>
    </xf>
    <xf numFmtId="172" fontId="1" fillId="0" borderId="0" xfId="0" applyNumberFormat="1" applyFont="1" applyAlignment="1">
      <alignment horizontal="right" vertical="top"/>
    </xf>
    <xf numFmtId="172" fontId="1" fillId="0" borderId="48" xfId="0" applyNumberFormat="1" applyFont="1" applyBorder="1" applyAlignment="1">
      <alignment horizontal="right" vertical="top"/>
    </xf>
    <xf numFmtId="172" fontId="1" fillId="0" borderId="0" xfId="0" applyNumberFormat="1" applyFont="1"/>
    <xf numFmtId="3" fontId="2" fillId="0" borderId="0" xfId="0" applyNumberFormat="1" applyFont="1" applyAlignment="1">
      <alignment vertical="top"/>
    </xf>
    <xf numFmtId="172" fontId="2" fillId="0" borderId="24" xfId="0" applyNumberFormat="1" applyFont="1" applyBorder="1" applyAlignment="1">
      <alignment horizontal="right" vertical="top"/>
    </xf>
    <xf numFmtId="172" fontId="13" fillId="18" borderId="15" xfId="0" applyNumberFormat="1" applyFont="1" applyFill="1" applyBorder="1" applyAlignment="1">
      <alignment wrapText="1"/>
    </xf>
    <xf numFmtId="172" fontId="13" fillId="18" borderId="15" xfId="0" applyNumberFormat="1" applyFont="1" applyFill="1" applyBorder="1" applyAlignment="1">
      <alignment horizontal="right" vertical="top"/>
    </xf>
    <xf numFmtId="172" fontId="2" fillId="21" borderId="15" xfId="0" applyNumberFormat="1" applyFont="1" applyFill="1" applyBorder="1" applyAlignment="1">
      <alignment horizontal="right" wrapText="1"/>
    </xf>
    <xf numFmtId="6" fontId="2" fillId="18" borderId="15" xfId="0" applyNumberFormat="1" applyFont="1" applyFill="1" applyBorder="1" applyAlignment="1">
      <alignment wrapText="1"/>
    </xf>
    <xf numFmtId="167" fontId="2" fillId="0" borderId="0" xfId="0" applyNumberFormat="1" applyFont="1" applyAlignment="1">
      <alignment horizontal="right" vertical="top"/>
    </xf>
    <xf numFmtId="172" fontId="2" fillId="0" borderId="74" xfId="0" applyNumberFormat="1" applyFont="1" applyBorder="1" applyAlignment="1">
      <alignment wrapText="1"/>
    </xf>
    <xf numFmtId="167" fontId="2" fillId="0" borderId="67" xfId="0" applyNumberFormat="1" applyFont="1" applyBorder="1" applyAlignment="1">
      <alignment horizontal="right" vertical="top"/>
    </xf>
    <xf numFmtId="172" fontId="2" fillId="0" borderId="75" xfId="0" applyNumberFormat="1" applyFont="1" applyBorder="1" applyAlignment="1">
      <alignment wrapText="1"/>
    </xf>
    <xf numFmtId="3" fontId="4" fillId="0" borderId="0" xfId="0" applyNumberFormat="1" applyFont="1" applyAlignment="1">
      <alignment vertical="top"/>
    </xf>
    <xf numFmtId="172" fontId="2" fillId="0" borderId="0" xfId="0" applyNumberFormat="1" applyFont="1" applyAlignment="1">
      <alignment wrapText="1"/>
    </xf>
    <xf numFmtId="172" fontId="2" fillId="0" borderId="48" xfId="0" applyNumberFormat="1" applyFont="1" applyBorder="1"/>
    <xf numFmtId="167" fontId="2" fillId="21" borderId="15" xfId="0" applyNumberFormat="1" applyFont="1" applyFill="1" applyBorder="1" applyAlignment="1">
      <alignment horizontal="right" vertical="top"/>
    </xf>
    <xf numFmtId="167" fontId="2" fillId="21" borderId="66" xfId="0" applyNumberFormat="1" applyFont="1" applyFill="1" applyBorder="1" applyAlignment="1">
      <alignment horizontal="right" vertical="top"/>
    </xf>
    <xf numFmtId="172" fontId="2" fillId="0" borderId="25" xfId="0" applyNumberFormat="1" applyFont="1" applyBorder="1" applyAlignment="1">
      <alignment wrapText="1"/>
    </xf>
    <xf numFmtId="0" fontId="2" fillId="3" borderId="15" xfId="0" applyFont="1" applyFill="1" applyBorder="1" applyAlignment="1">
      <alignment vertical="top"/>
    </xf>
    <xf numFmtId="172" fontId="13" fillId="0" borderId="48" xfId="0" applyNumberFormat="1" applyFont="1" applyBorder="1" applyAlignment="1">
      <alignment wrapText="1"/>
    </xf>
    <xf numFmtId="172" fontId="1" fillId="0" borderId="0" xfId="0" applyNumberFormat="1" applyFont="1" applyAlignment="1">
      <alignment wrapText="1"/>
    </xf>
    <xf numFmtId="0" fontId="43" fillId="3" borderId="15" xfId="0" applyFont="1" applyFill="1" applyBorder="1"/>
    <xf numFmtId="172" fontId="13" fillId="0" borderId="29" xfId="0" applyNumberFormat="1" applyFont="1" applyBorder="1" applyAlignment="1">
      <alignment horizontal="right" vertical="top"/>
    </xf>
    <xf numFmtId="0" fontId="11" fillId="0" borderId="0" xfId="0" applyFont="1" applyAlignment="1">
      <alignment vertical="top" wrapText="1"/>
    </xf>
    <xf numFmtId="0" fontId="11" fillId="19" borderId="15" xfId="0" applyFont="1" applyFill="1" applyBorder="1"/>
    <xf numFmtId="0" fontId="19" fillId="19" borderId="13" xfId="0" applyFont="1" applyFill="1" applyBorder="1"/>
    <xf numFmtId="0" fontId="1" fillId="19" borderId="15" xfId="0" applyFont="1" applyFill="1" applyBorder="1"/>
    <xf numFmtId="167" fontId="2" fillId="0" borderId="48" xfId="0" applyNumberFormat="1" applyFont="1" applyBorder="1" applyAlignment="1">
      <alignment wrapText="1"/>
    </xf>
    <xf numFmtId="167" fontId="13" fillId="0" borderId="0" xfId="0" applyNumberFormat="1" applyFont="1" applyAlignment="1">
      <alignment wrapText="1"/>
    </xf>
    <xf numFmtId="167" fontId="2" fillId="0" borderId="48" xfId="0" applyNumberFormat="1" applyFont="1" applyBorder="1"/>
    <xf numFmtId="167" fontId="2" fillId="0" borderId="48" xfId="0" applyNumberFormat="1" applyFont="1" applyBorder="1" applyAlignment="1">
      <alignment horizontal="right" vertical="top"/>
    </xf>
    <xf numFmtId="167" fontId="44" fillId="0" borderId="0" xfId="0" applyNumberFormat="1" applyFont="1"/>
    <xf numFmtId="0" fontId="11" fillId="0" borderId="0" xfId="0" applyFont="1"/>
    <xf numFmtId="167" fontId="4" fillId="0" borderId="0" xfId="0" applyNumberFormat="1" applyFont="1" applyAlignment="1">
      <alignment wrapText="1"/>
    </xf>
    <xf numFmtId="167" fontId="4" fillId="0" borderId="48" xfId="0" applyNumberFormat="1" applyFont="1" applyBorder="1" applyAlignment="1">
      <alignment wrapText="1"/>
    </xf>
    <xf numFmtId="167" fontId="45" fillId="0" borderId="0" xfId="0" applyNumberFormat="1" applyFont="1"/>
    <xf numFmtId="0" fontId="46" fillId="0" borderId="0" xfId="0" applyFont="1"/>
    <xf numFmtId="0" fontId="5" fillId="0" borderId="0" xfId="0" applyFont="1" applyAlignment="1">
      <alignment vertical="top" wrapText="1"/>
    </xf>
    <xf numFmtId="0" fontId="19" fillId="0" borderId="48" xfId="0" applyFont="1" applyBorder="1"/>
    <xf numFmtId="49" fontId="2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 wrapText="1"/>
    </xf>
    <xf numFmtId="0" fontId="5" fillId="0" borderId="0" xfId="0" applyFont="1"/>
    <xf numFmtId="172" fontId="1" fillId="0" borderId="48" xfId="0" applyNumberFormat="1" applyFont="1" applyBorder="1"/>
    <xf numFmtId="0" fontId="1" fillId="0" borderId="48" xfId="0" applyFont="1" applyBorder="1"/>
    <xf numFmtId="2" fontId="2" fillId="0" borderId="0" xfId="0" applyNumberFormat="1" applyFont="1"/>
    <xf numFmtId="0" fontId="47" fillId="0" borderId="0" xfId="0" applyFont="1"/>
    <xf numFmtId="0" fontId="4" fillId="0" borderId="0" xfId="0" applyFont="1" applyAlignment="1">
      <alignment horizontal="center"/>
    </xf>
    <xf numFmtId="0" fontId="11" fillId="2" borderId="15" xfId="0" applyFont="1" applyFill="1" applyBorder="1" applyAlignment="1">
      <alignment vertical="top" wrapText="1"/>
    </xf>
    <xf numFmtId="0" fontId="48" fillId="0" borderId="0" xfId="0" applyFont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40" fillId="0" borderId="18" xfId="0" applyFont="1" applyBorder="1" applyAlignment="1">
      <alignment vertical="top" wrapText="1"/>
    </xf>
    <xf numFmtId="9" fontId="48" fillId="0" borderId="0" xfId="0" applyNumberFormat="1" applyFont="1" applyAlignment="1">
      <alignment horizontal="right"/>
    </xf>
    <xf numFmtId="174" fontId="48" fillId="0" borderId="0" xfId="0" applyNumberFormat="1" applyFont="1" applyAlignment="1">
      <alignment horizontal="right"/>
    </xf>
    <xf numFmtId="175" fontId="48" fillId="0" borderId="0" xfId="0" applyNumberFormat="1" applyFont="1" applyAlignment="1">
      <alignment horizontal="right"/>
    </xf>
    <xf numFmtId="0" fontId="48" fillId="0" borderId="0" xfId="0" applyFont="1"/>
    <xf numFmtId="37" fontId="49" fillId="0" borderId="0" xfId="0" applyNumberFormat="1" applyFont="1" applyAlignment="1">
      <alignment horizontal="right" vertical="top"/>
    </xf>
    <xf numFmtId="0" fontId="50" fillId="0" borderId="0" xfId="0" applyFont="1" applyAlignment="1">
      <alignment vertical="top" wrapText="1"/>
    </xf>
    <xf numFmtId="37" fontId="19" fillId="0" borderId="0" xfId="0" applyNumberFormat="1" applyFont="1" applyAlignment="1">
      <alignment horizontal="right" vertical="top"/>
    </xf>
    <xf numFmtId="37" fontId="50" fillId="0" borderId="0" xfId="0" applyNumberFormat="1" applyFont="1" applyAlignment="1">
      <alignment horizontal="right" vertical="top"/>
    </xf>
    <xf numFmtId="0" fontId="50" fillId="0" borderId="0" xfId="0" applyFont="1"/>
    <xf numFmtId="9" fontId="2" fillId="0" borderId="0" xfId="0" applyNumberFormat="1" applyFont="1" applyAlignment="1">
      <alignment horizontal="right" vertical="top"/>
    </xf>
    <xf numFmtId="10" fontId="2" fillId="0" borderId="0" xfId="0" applyNumberFormat="1" applyFont="1" applyAlignment="1">
      <alignment horizontal="right" vertical="top"/>
    </xf>
    <xf numFmtId="6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2" fillId="18" borderId="15" xfId="0" applyNumberFormat="1" applyFont="1" applyFill="1" applyBorder="1" applyAlignment="1">
      <alignment wrapText="1"/>
    </xf>
    <xf numFmtId="0" fontId="5" fillId="2" borderId="76" xfId="0" applyFont="1" applyFill="1" applyBorder="1" applyAlignment="1">
      <alignment horizontal="center" vertical="center" wrapText="1"/>
    </xf>
    <xf numFmtId="171" fontId="11" fillId="2" borderId="77" xfId="0" applyNumberFormat="1" applyFont="1" applyFill="1" applyBorder="1" applyAlignment="1">
      <alignment horizontal="right"/>
    </xf>
    <xf numFmtId="171" fontId="11" fillId="2" borderId="78" xfId="0" applyNumberFormat="1" applyFont="1" applyFill="1" applyBorder="1" applyAlignment="1">
      <alignment horizontal="right"/>
    </xf>
    <xf numFmtId="0" fontId="8" fillId="0" borderId="34" xfId="0" applyFont="1" applyBorder="1" applyAlignment="1">
      <alignment horizontal="left" vertical="center" wrapText="1"/>
    </xf>
    <xf numFmtId="0" fontId="4" fillId="0" borderId="34" xfId="0" applyFont="1" applyBorder="1" applyAlignment="1">
      <alignment vertical="top" wrapText="1"/>
    </xf>
    <xf numFmtId="0" fontId="2" fillId="21" borderId="11" xfId="0" applyFont="1" applyFill="1" applyBorder="1" applyAlignment="1">
      <alignment vertical="top" wrapText="1"/>
    </xf>
    <xf numFmtId="172" fontId="2" fillId="22" borderId="15" xfId="0" applyNumberFormat="1" applyFont="1" applyFill="1" applyBorder="1"/>
    <xf numFmtId="172" fontId="2" fillId="22" borderId="13" xfId="0" applyNumberFormat="1" applyFont="1" applyFill="1" applyBorder="1"/>
    <xf numFmtId="0" fontId="2" fillId="0" borderId="34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172" fontId="2" fillId="0" borderId="29" xfId="0" applyNumberFormat="1" applyFont="1" applyBorder="1"/>
    <xf numFmtId="172" fontId="2" fillId="0" borderId="30" xfId="0" applyNumberFormat="1" applyFont="1" applyBorder="1"/>
    <xf numFmtId="0" fontId="1" fillId="21" borderId="11" xfId="0" applyFont="1" applyFill="1" applyBorder="1" applyAlignment="1">
      <alignment horizontal="left" vertical="top"/>
    </xf>
    <xf numFmtId="172" fontId="2" fillId="23" borderId="15" xfId="0" applyNumberFormat="1" applyFont="1" applyFill="1" applyBorder="1"/>
    <xf numFmtId="172" fontId="2" fillId="23" borderId="13" xfId="0" applyNumberFormat="1" applyFont="1" applyFill="1" applyBorder="1"/>
    <xf numFmtId="0" fontId="1" fillId="0" borderId="34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2" fillId="0" borderId="34" xfId="0" applyFont="1" applyBorder="1" applyAlignment="1">
      <alignment vertical="top"/>
    </xf>
    <xf numFmtId="0" fontId="51" fillId="0" borderId="0" xfId="0" applyFont="1"/>
    <xf numFmtId="0" fontId="2" fillId="24" borderId="11" xfId="0" applyFont="1" applyFill="1" applyBorder="1" applyAlignment="1">
      <alignment vertical="top" wrapText="1"/>
    </xf>
    <xf numFmtId="0" fontId="2" fillId="22" borderId="20" xfId="0" applyFont="1" applyFill="1" applyBorder="1" applyAlignment="1">
      <alignment vertical="top" wrapText="1"/>
    </xf>
    <xf numFmtId="172" fontId="2" fillId="23" borderId="73" xfId="0" applyNumberFormat="1" applyFont="1" applyFill="1" applyBorder="1"/>
    <xf numFmtId="172" fontId="2" fillId="23" borderId="21" xfId="0" applyNumberFormat="1" applyFont="1" applyFill="1" applyBorder="1"/>
    <xf numFmtId="0" fontId="4" fillId="22" borderId="11" xfId="0" applyFont="1" applyFill="1" applyBorder="1" applyAlignment="1">
      <alignment vertical="top" wrapText="1"/>
    </xf>
    <xf numFmtId="0" fontId="1" fillId="0" borderId="79" xfId="0" applyFont="1" applyBorder="1" applyAlignment="1">
      <alignment horizontal="left" vertical="top"/>
    </xf>
    <xf numFmtId="172" fontId="2" fillId="0" borderId="39" xfId="0" applyNumberFormat="1" applyFont="1" applyBorder="1"/>
    <xf numFmtId="172" fontId="2" fillId="0" borderId="80" xfId="0" applyNumberFormat="1" applyFont="1" applyBorder="1"/>
    <xf numFmtId="0" fontId="1" fillId="0" borderId="34" xfId="0" applyFont="1" applyBorder="1"/>
    <xf numFmtId="0" fontId="2" fillId="0" borderId="34" xfId="0" applyFont="1" applyBorder="1"/>
    <xf numFmtId="0" fontId="2" fillId="0" borderId="44" xfId="0" applyFont="1" applyBorder="1"/>
    <xf numFmtId="172" fontId="2" fillId="0" borderId="45" xfId="0" applyNumberFormat="1" applyFont="1" applyBorder="1"/>
    <xf numFmtId="172" fontId="2" fillId="0" borderId="46" xfId="0" applyNumberFormat="1" applyFont="1" applyBorder="1"/>
    <xf numFmtId="0" fontId="2" fillId="0" borderId="22" xfId="0" applyFont="1" applyBorder="1"/>
    <xf numFmtId="172" fontId="2" fillId="0" borderId="24" xfId="0" applyNumberFormat="1" applyFont="1" applyBorder="1"/>
    <xf numFmtId="172" fontId="2" fillId="0" borderId="25" xfId="0" applyNumberFormat="1" applyFont="1" applyBorder="1"/>
    <xf numFmtId="0" fontId="2" fillId="0" borderId="26" xfId="0" applyFont="1" applyBorder="1"/>
    <xf numFmtId="0" fontId="8" fillId="0" borderId="44" xfId="0" applyFont="1" applyBorder="1"/>
    <xf numFmtId="176" fontId="8" fillId="0" borderId="45" xfId="0" applyNumberFormat="1" applyFont="1" applyBorder="1" applyAlignment="1">
      <alignment horizontal="right"/>
    </xf>
    <xf numFmtId="176" fontId="8" fillId="0" borderId="46" xfId="0" applyNumberFormat="1" applyFont="1" applyBorder="1" applyAlignment="1">
      <alignment horizontal="right"/>
    </xf>
    <xf numFmtId="0" fontId="2" fillId="5" borderId="60" xfId="0" applyFont="1" applyFill="1" applyBorder="1"/>
    <xf numFmtId="172" fontId="2" fillId="5" borderId="43" xfId="0" applyNumberFormat="1" applyFont="1" applyFill="1" applyBorder="1"/>
    <xf numFmtId="0" fontId="0" fillId="0" borderId="48" xfId="0" applyBorder="1"/>
    <xf numFmtId="0" fontId="28" fillId="0" borderId="0" xfId="0" applyFont="1"/>
    <xf numFmtId="0" fontId="52" fillId="2" borderId="9" xfId="0" applyFont="1" applyFill="1" applyBorder="1"/>
    <xf numFmtId="0" fontId="53" fillId="2" borderId="10" xfId="0" applyFont="1" applyFill="1" applyBorder="1"/>
    <xf numFmtId="0" fontId="53" fillId="2" borderId="10" xfId="0" applyFont="1" applyFill="1" applyBorder="1" applyAlignment="1">
      <alignment horizontal="right"/>
    </xf>
    <xf numFmtId="0" fontId="53" fillId="2" borderId="12" xfId="0" applyFont="1" applyFill="1" applyBorder="1"/>
    <xf numFmtId="0" fontId="28" fillId="0" borderId="6" xfId="0" applyFont="1" applyBorder="1"/>
    <xf numFmtId="0" fontId="54" fillId="5" borderId="28" xfId="0" applyFont="1" applyFill="1" applyBorder="1"/>
    <xf numFmtId="0" fontId="55" fillId="5" borderId="15" xfId="0" applyFont="1" applyFill="1" applyBorder="1"/>
    <xf numFmtId="0" fontId="11" fillId="2" borderId="15" xfId="0" applyFont="1" applyFill="1" applyBorder="1" applyAlignment="1">
      <alignment horizontal="center" vertical="center" wrapText="1"/>
    </xf>
    <xf numFmtId="0" fontId="56" fillId="5" borderId="15" xfId="0" applyFont="1" applyFill="1" applyBorder="1"/>
    <xf numFmtId="0" fontId="57" fillId="5" borderId="31" xfId="0" applyFont="1" applyFill="1" applyBorder="1"/>
    <xf numFmtId="167" fontId="28" fillId="0" borderId="0" xfId="0" applyNumberFormat="1" applyFont="1"/>
    <xf numFmtId="0" fontId="28" fillId="0" borderId="6" xfId="0" applyFont="1" applyBorder="1" applyAlignment="1">
      <alignment horizontal="left"/>
    </xf>
    <xf numFmtId="0" fontId="28" fillId="5" borderId="15" xfId="0" applyFont="1" applyFill="1" applyBorder="1"/>
    <xf numFmtId="0" fontId="28" fillId="5" borderId="31" xfId="0" applyFont="1" applyFill="1" applyBorder="1"/>
    <xf numFmtId="43" fontId="28" fillId="0" borderId="0" xfId="0" applyNumberFormat="1" applyFont="1"/>
    <xf numFmtId="2" fontId="28" fillId="0" borderId="0" xfId="0" applyNumberFormat="1" applyFont="1"/>
    <xf numFmtId="2" fontId="28" fillId="5" borderId="15" xfId="0" applyNumberFormat="1" applyFont="1" applyFill="1" applyBorder="1"/>
    <xf numFmtId="0" fontId="34" fillId="25" borderId="15" xfId="0" applyFont="1" applyFill="1" applyBorder="1"/>
    <xf numFmtId="0" fontId="34" fillId="25" borderId="15" xfId="0" applyFont="1" applyFill="1" applyBorder="1" applyAlignment="1">
      <alignment horizontal="center"/>
    </xf>
    <xf numFmtId="2" fontId="28" fillId="26" borderId="15" xfId="0" applyNumberFormat="1" applyFont="1" applyFill="1" applyBorder="1"/>
    <xf numFmtId="0" fontId="14" fillId="0" borderId="32" xfId="0" applyFont="1" applyBorder="1"/>
    <xf numFmtId="0" fontId="14" fillId="6" borderId="33" xfId="0" quotePrefix="1" applyFont="1" applyFill="1" applyBorder="1" applyAlignment="1">
      <alignment horizontal="center"/>
    </xf>
    <xf numFmtId="164" fontId="14" fillId="0" borderId="24" xfId="0" applyNumberFormat="1" applyFont="1" applyBorder="1"/>
    <xf numFmtId="177" fontId="14" fillId="0" borderId="0" xfId="0" applyNumberFormat="1" applyFont="1"/>
    <xf numFmtId="176" fontId="14" fillId="0" borderId="24" xfId="0" applyNumberFormat="1" applyFont="1" applyBorder="1"/>
    <xf numFmtId="176" fontId="14" fillId="0" borderId="0" xfId="0" applyNumberFormat="1" applyFont="1"/>
    <xf numFmtId="4" fontId="14" fillId="0" borderId="23" xfId="0" applyNumberFormat="1" applyFont="1" applyBorder="1"/>
    <xf numFmtId="0" fontId="14" fillId="6" borderId="33" xfId="0" applyFont="1" applyFill="1" applyBorder="1" applyAlignment="1">
      <alignment horizontal="center"/>
    </xf>
    <xf numFmtId="2" fontId="28" fillId="0" borderId="0" xfId="0" applyNumberFormat="1" applyFont="1" applyAlignment="1">
      <alignment horizontal="right"/>
    </xf>
    <xf numFmtId="2" fontId="58" fillId="3" borderId="15" xfId="0" applyNumberFormat="1" applyFont="1" applyFill="1" applyBorder="1"/>
    <xf numFmtId="0" fontId="18" fillId="0" borderId="84" xfId="0" applyFont="1" applyBorder="1"/>
    <xf numFmtId="0" fontId="18" fillId="6" borderId="85" xfId="0" applyFont="1" applyFill="1" applyBorder="1" applyAlignment="1">
      <alignment horizontal="center"/>
    </xf>
    <xf numFmtId="164" fontId="18" fillId="0" borderId="86" xfId="0" applyNumberFormat="1" applyFont="1" applyBorder="1"/>
    <xf numFmtId="164" fontId="18" fillId="0" borderId="87" xfId="0" applyNumberFormat="1" applyFont="1" applyBorder="1"/>
    <xf numFmtId="177" fontId="18" fillId="0" borderId="87" xfId="0" applyNumberFormat="1" applyFont="1" applyBorder="1"/>
    <xf numFmtId="176" fontId="18" fillId="0" borderId="87" xfId="0" applyNumberFormat="1" applyFont="1" applyBorder="1"/>
    <xf numFmtId="0" fontId="59" fillId="0" borderId="14" xfId="0" applyFont="1" applyBorder="1"/>
    <xf numFmtId="4" fontId="18" fillId="0" borderId="85" xfId="0" applyNumberFormat="1" applyFont="1" applyBorder="1"/>
    <xf numFmtId="8" fontId="18" fillId="0" borderId="88" xfId="0" applyNumberFormat="1" applyFont="1" applyBorder="1"/>
    <xf numFmtId="0" fontId="28" fillId="5" borderId="28" xfId="0" applyFont="1" applyFill="1" applyBorder="1"/>
    <xf numFmtId="0" fontId="14" fillId="0" borderId="32" xfId="0" applyFont="1" applyBorder="1" applyAlignment="1">
      <alignment horizontal="center"/>
    </xf>
    <xf numFmtId="176" fontId="14" fillId="0" borderId="0" xfId="0" applyNumberFormat="1" applyFont="1" applyAlignment="1">
      <alignment horizontal="center"/>
    </xf>
    <xf numFmtId="176" fontId="14" fillId="0" borderId="25" xfId="0" applyNumberFormat="1" applyFont="1" applyBorder="1" applyAlignment="1">
      <alignment horizontal="center"/>
    </xf>
    <xf numFmtId="0" fontId="60" fillId="0" borderId="0" xfId="0" applyFont="1"/>
    <xf numFmtId="3" fontId="14" fillId="0" borderId="0" xfId="0" applyNumberFormat="1" applyFont="1" applyAlignment="1">
      <alignment horizontal="center"/>
    </xf>
    <xf numFmtId="3" fontId="14" fillId="0" borderId="48" xfId="0" applyNumberFormat="1" applyFont="1" applyBorder="1" applyAlignment="1">
      <alignment horizontal="center"/>
    </xf>
    <xf numFmtId="3" fontId="14" fillId="0" borderId="34" xfId="0" applyNumberFormat="1" applyFont="1" applyBorder="1" applyAlignment="1">
      <alignment horizontal="center"/>
    </xf>
    <xf numFmtId="176" fontId="14" fillId="0" borderId="48" xfId="0" applyNumberFormat="1" applyFont="1" applyBorder="1" applyAlignment="1">
      <alignment horizontal="center"/>
    </xf>
    <xf numFmtId="0" fontId="28" fillId="0" borderId="6" xfId="0" quotePrefix="1" applyFont="1" applyBorder="1"/>
    <xf numFmtId="0" fontId="28" fillId="0" borderId="42" xfId="0" applyFont="1" applyBorder="1"/>
    <xf numFmtId="2" fontId="28" fillId="0" borderId="18" xfId="0" applyNumberFormat="1" applyFont="1" applyBorder="1"/>
    <xf numFmtId="176" fontId="14" fillId="0" borderId="34" xfId="0" applyNumberFormat="1" applyFont="1" applyBorder="1" applyAlignment="1">
      <alignment horizontal="center"/>
    </xf>
    <xf numFmtId="167" fontId="28" fillId="0" borderId="18" xfId="0" applyNumberFormat="1" applyFont="1" applyBorder="1"/>
    <xf numFmtId="0" fontId="28" fillId="0" borderId="19" xfId="0" quotePrefix="1" applyFont="1" applyBorder="1"/>
    <xf numFmtId="3" fontId="18" fillId="0" borderId="86" xfId="0" applyNumberFormat="1" applyFont="1" applyBorder="1" applyAlignment="1">
      <alignment horizontal="center"/>
    </xf>
    <xf numFmtId="3" fontId="18" fillId="0" borderId="87" xfId="0" applyNumberFormat="1" applyFont="1" applyBorder="1" applyAlignment="1">
      <alignment horizontal="center"/>
    </xf>
    <xf numFmtId="3" fontId="18" fillId="0" borderId="89" xfId="0" applyNumberFormat="1" applyFont="1" applyBorder="1" applyAlignment="1">
      <alignment horizontal="center"/>
    </xf>
    <xf numFmtId="4" fontId="18" fillId="0" borderId="86" xfId="0" applyNumberFormat="1" applyFont="1" applyBorder="1" applyAlignment="1">
      <alignment horizontal="center"/>
    </xf>
    <xf numFmtId="4" fontId="18" fillId="0" borderId="87" xfId="0" applyNumberFormat="1" applyFont="1" applyBorder="1" applyAlignment="1">
      <alignment horizontal="center"/>
    </xf>
    <xf numFmtId="4" fontId="18" fillId="0" borderId="89" xfId="0" applyNumberFormat="1" applyFont="1" applyBorder="1" applyAlignment="1">
      <alignment horizontal="center"/>
    </xf>
    <xf numFmtId="167" fontId="18" fillId="0" borderId="88" xfId="0" applyNumberFormat="1" applyFont="1" applyBorder="1" applyAlignment="1">
      <alignment horizontal="center"/>
    </xf>
    <xf numFmtId="0" fontId="56" fillId="8" borderId="15" xfId="0" applyFont="1" applyFill="1" applyBorder="1"/>
    <xf numFmtId="0" fontId="14" fillId="0" borderId="34" xfId="0" applyFont="1" applyBorder="1" applyAlignment="1">
      <alignment horizontal="center"/>
    </xf>
    <xf numFmtId="164" fontId="14" fillId="0" borderId="32" xfId="0" applyNumberFormat="1" applyFont="1" applyBorder="1" applyAlignment="1">
      <alignment horizontal="center"/>
    </xf>
    <xf numFmtId="164" fontId="18" fillId="0" borderId="85" xfId="0" applyNumberFormat="1" applyFont="1" applyBorder="1" applyAlignment="1">
      <alignment horizontal="center"/>
    </xf>
    <xf numFmtId="165" fontId="18" fillId="0" borderId="86" xfId="0" applyNumberFormat="1" applyFont="1" applyBorder="1" applyAlignment="1">
      <alignment horizontal="center"/>
    </xf>
    <xf numFmtId="165" fontId="18" fillId="0" borderId="87" xfId="0" applyNumberFormat="1" applyFont="1" applyBorder="1" applyAlignment="1">
      <alignment horizontal="center"/>
    </xf>
    <xf numFmtId="165" fontId="18" fillId="0" borderId="89" xfId="0" applyNumberFormat="1" applyFont="1" applyBorder="1" applyAlignment="1">
      <alignment horizontal="center"/>
    </xf>
    <xf numFmtId="165" fontId="18" fillId="0" borderId="51" xfId="0" applyNumberFormat="1" applyFont="1" applyBorder="1" applyAlignment="1">
      <alignment horizontal="center"/>
    </xf>
    <xf numFmtId="0" fontId="17" fillId="25" borderId="15" xfId="0" applyFont="1" applyFill="1" applyBorder="1"/>
    <xf numFmtId="0" fontId="28" fillId="0" borderId="0" xfId="0" applyFont="1" applyAlignment="1">
      <alignment horizontal="center"/>
    </xf>
    <xf numFmtId="44" fontId="14" fillId="0" borderId="22" xfId="0" applyNumberFormat="1" applyFont="1" applyBorder="1" applyAlignment="1">
      <alignment horizontal="center"/>
    </xf>
    <xf numFmtId="44" fontId="14" fillId="0" borderId="24" xfId="0" applyNumberFormat="1" applyFont="1" applyBorder="1" applyAlignment="1">
      <alignment horizontal="center"/>
    </xf>
    <xf numFmtId="44" fontId="14" fillId="0" borderId="25" xfId="0" applyNumberFormat="1" applyFont="1" applyBorder="1" applyAlignment="1">
      <alignment horizontal="center"/>
    </xf>
    <xf numFmtId="44" fontId="14" fillId="0" borderId="26" xfId="0" applyNumberFormat="1" applyFont="1" applyBorder="1" applyAlignment="1">
      <alignment horizontal="center"/>
    </xf>
    <xf numFmtId="44" fontId="14" fillId="0" borderId="29" xfId="0" applyNumberFormat="1" applyFont="1" applyBorder="1" applyAlignment="1">
      <alignment horizontal="center"/>
    </xf>
    <xf numFmtId="44" fontId="14" fillId="0" borderId="30" xfId="0" applyNumberFormat="1" applyFont="1" applyBorder="1" applyAlignment="1">
      <alignment horizontal="center"/>
    </xf>
    <xf numFmtId="43" fontId="14" fillId="0" borderId="32" xfId="0" applyNumberFormat="1" applyFont="1" applyBorder="1"/>
    <xf numFmtId="0" fontId="18" fillId="0" borderId="85" xfId="0" applyFont="1" applyBorder="1" applyAlignment="1">
      <alignment horizontal="center"/>
    </xf>
    <xf numFmtId="167" fontId="18" fillId="0" borderId="86" xfId="0" applyNumberFormat="1" applyFont="1" applyBorder="1" applyAlignment="1">
      <alignment horizontal="center"/>
    </xf>
    <xf numFmtId="167" fontId="18" fillId="0" borderId="87" xfId="0" applyNumberFormat="1" applyFont="1" applyBorder="1" applyAlignment="1">
      <alignment horizontal="center"/>
    </xf>
    <xf numFmtId="167" fontId="18" fillId="0" borderId="89" xfId="0" applyNumberFormat="1" applyFont="1" applyBorder="1" applyAlignment="1">
      <alignment horizontal="center"/>
    </xf>
    <xf numFmtId="2" fontId="18" fillId="0" borderId="86" xfId="0" applyNumberFormat="1" applyFont="1" applyBorder="1" applyAlignment="1">
      <alignment horizontal="center"/>
    </xf>
    <xf numFmtId="2" fontId="18" fillId="0" borderId="87" xfId="0" applyNumberFormat="1" applyFont="1" applyBorder="1" applyAlignment="1">
      <alignment horizontal="center"/>
    </xf>
    <xf numFmtId="2" fontId="18" fillId="0" borderId="89" xfId="0" applyNumberFormat="1" applyFont="1" applyBorder="1" applyAlignment="1">
      <alignment horizontal="center"/>
    </xf>
    <xf numFmtId="2" fontId="18" fillId="0" borderId="88" xfId="0" applyNumberFormat="1" applyFont="1" applyBorder="1" applyAlignment="1">
      <alignment horizontal="center"/>
    </xf>
    <xf numFmtId="0" fontId="17" fillId="25" borderId="15" xfId="0" applyFont="1" applyFill="1" applyBorder="1" applyAlignment="1">
      <alignment horizontal="center"/>
    </xf>
    <xf numFmtId="0" fontId="14" fillId="0" borderId="5" xfId="0" applyFont="1" applyBorder="1"/>
    <xf numFmtId="0" fontId="14" fillId="6" borderId="5" xfId="0" applyFont="1" applyFill="1" applyBorder="1" applyAlignment="1">
      <alignment horizontal="center"/>
    </xf>
    <xf numFmtId="164" fontId="14" fillId="0" borderId="44" xfId="0" applyNumberFormat="1" applyFont="1" applyBorder="1"/>
    <xf numFmtId="164" fontId="14" fillId="0" borderId="45" xfId="0" applyNumberFormat="1" applyFont="1" applyBorder="1"/>
    <xf numFmtId="177" fontId="14" fillId="0" borderId="45" xfId="0" applyNumberFormat="1" applyFont="1" applyBorder="1"/>
    <xf numFmtId="176" fontId="14" fillId="0" borderId="45" xfId="0" applyNumberFormat="1" applyFont="1" applyBorder="1"/>
    <xf numFmtId="4" fontId="14" fillId="0" borderId="5" xfId="0" applyNumberFormat="1" applyFont="1" applyBorder="1"/>
    <xf numFmtId="8" fontId="14" fillId="0" borderId="5" xfId="0" applyNumberFormat="1" applyFont="1" applyBorder="1"/>
    <xf numFmtId="176" fontId="14" fillId="0" borderId="22" xfId="0" applyNumberFormat="1" applyFont="1" applyBorder="1" applyAlignment="1">
      <alignment horizontal="center"/>
    </xf>
    <xf numFmtId="176" fontId="14" fillId="0" borderId="24" xfId="0" applyNumberFormat="1" applyFont="1" applyBorder="1" applyAlignment="1">
      <alignment horizontal="center"/>
    </xf>
    <xf numFmtId="0" fontId="14" fillId="0" borderId="27" xfId="0" applyFont="1" applyBorder="1"/>
    <xf numFmtId="0" fontId="14" fillId="0" borderId="27" xfId="0" applyFont="1" applyBorder="1" applyAlignment="1">
      <alignment horizontal="center"/>
    </xf>
    <xf numFmtId="176" fontId="14" fillId="0" borderId="26" xfId="0" applyNumberFormat="1" applyFont="1" applyBorder="1" applyAlignment="1">
      <alignment horizontal="center"/>
    </xf>
    <xf numFmtId="176" fontId="14" fillId="0" borderId="29" xfId="0" applyNumberFormat="1" applyFont="1" applyBorder="1" applyAlignment="1">
      <alignment horizontal="center"/>
    </xf>
    <xf numFmtId="176" fontId="14" fillId="0" borderId="30" xfId="0" applyNumberFormat="1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164" fontId="14" fillId="0" borderId="23" xfId="0" applyNumberFormat="1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164" fontId="14" fillId="0" borderId="27" xfId="0" applyNumberFormat="1" applyFont="1" applyBorder="1" applyAlignment="1">
      <alignment horizontal="center"/>
    </xf>
    <xf numFmtId="165" fontId="14" fillId="0" borderId="44" xfId="0" applyNumberFormat="1" applyFont="1" applyBorder="1" applyAlignment="1">
      <alignment horizontal="center"/>
    </xf>
    <xf numFmtId="165" fontId="14" fillId="0" borderId="45" xfId="0" applyNumberFormat="1" applyFont="1" applyBorder="1" applyAlignment="1">
      <alignment horizontal="center"/>
    </xf>
    <xf numFmtId="165" fontId="14" fillId="0" borderId="46" xfId="0" applyNumberFormat="1" applyFont="1" applyBorder="1" applyAlignment="1">
      <alignment horizontal="center"/>
    </xf>
    <xf numFmtId="178" fontId="14" fillId="0" borderId="25" xfId="0" applyNumberFormat="1" applyFont="1" applyBorder="1" applyAlignment="1">
      <alignment horizontal="center"/>
    </xf>
    <xf numFmtId="43" fontId="14" fillId="0" borderId="23" xfId="0" applyNumberFormat="1" applyFont="1" applyBorder="1"/>
    <xf numFmtId="167" fontId="14" fillId="0" borderId="44" xfId="0" applyNumberFormat="1" applyFont="1" applyBorder="1" applyAlignment="1">
      <alignment horizontal="center"/>
    </xf>
    <xf numFmtId="167" fontId="14" fillId="0" borderId="45" xfId="0" applyNumberFormat="1" applyFont="1" applyBorder="1" applyAlignment="1">
      <alignment horizontal="center"/>
    </xf>
    <xf numFmtId="167" fontId="14" fillId="0" borderId="46" xfId="0" applyNumberFormat="1" applyFont="1" applyBorder="1" applyAlignment="1">
      <alignment horizontal="center"/>
    </xf>
    <xf numFmtId="2" fontId="14" fillId="0" borderId="44" xfId="0" applyNumberFormat="1" applyFont="1" applyBorder="1" applyAlignment="1">
      <alignment horizontal="center"/>
    </xf>
    <xf numFmtId="2" fontId="14" fillId="0" borderId="45" xfId="0" applyNumberFormat="1" applyFont="1" applyBorder="1" applyAlignment="1">
      <alignment horizontal="center"/>
    </xf>
    <xf numFmtId="2" fontId="14" fillId="0" borderId="46" xfId="0" applyNumberFormat="1" applyFont="1" applyBorder="1" applyAlignment="1">
      <alignment horizontal="center"/>
    </xf>
    <xf numFmtId="2" fontId="14" fillId="0" borderId="5" xfId="0" applyNumberFormat="1" applyFont="1" applyBorder="1" applyAlignment="1">
      <alignment horizontal="center"/>
    </xf>
    <xf numFmtId="0" fontId="14" fillId="0" borderId="32" xfId="0" quotePrefix="1" applyFont="1" applyBorder="1" applyAlignment="1">
      <alignment horizontal="center"/>
    </xf>
    <xf numFmtId="177" fontId="14" fillId="0" borderId="29" xfId="0" applyNumberFormat="1" applyFont="1" applyBorder="1"/>
    <xf numFmtId="176" fontId="14" fillId="0" borderId="29" xfId="0" applyNumberFormat="1" applyFont="1" applyBorder="1"/>
    <xf numFmtId="0" fontId="14" fillId="0" borderId="5" xfId="0" applyFont="1" applyBorder="1" applyAlignment="1">
      <alignment horizontal="center"/>
    </xf>
    <xf numFmtId="3" fontId="14" fillId="0" borderId="44" xfId="0" applyNumberFormat="1" applyFont="1" applyBorder="1" applyAlignment="1">
      <alignment horizontal="center"/>
    </xf>
    <xf numFmtId="3" fontId="14" fillId="0" borderId="45" xfId="0" applyNumberFormat="1" applyFont="1" applyBorder="1" applyAlignment="1">
      <alignment horizontal="center"/>
    </xf>
    <xf numFmtId="3" fontId="14" fillId="0" borderId="46" xfId="0" applyNumberFormat="1" applyFont="1" applyBorder="1" applyAlignment="1">
      <alignment horizontal="center"/>
    </xf>
    <xf numFmtId="4" fontId="14" fillId="0" borderId="44" xfId="0" applyNumberFormat="1" applyFont="1" applyBorder="1" applyAlignment="1">
      <alignment horizontal="center"/>
    </xf>
    <xf numFmtId="4" fontId="14" fillId="0" borderId="45" xfId="0" applyNumberFormat="1" applyFont="1" applyBorder="1" applyAlignment="1">
      <alignment horizontal="center"/>
    </xf>
    <xf numFmtId="4" fontId="14" fillId="0" borderId="46" xfId="0" applyNumberFormat="1" applyFont="1" applyBorder="1" applyAlignment="1">
      <alignment horizontal="center"/>
    </xf>
    <xf numFmtId="167" fontId="14" fillId="0" borderId="5" xfId="0" applyNumberFormat="1" applyFont="1" applyBorder="1" applyAlignment="1">
      <alignment horizontal="center"/>
    </xf>
    <xf numFmtId="164" fontId="14" fillId="0" borderId="5" xfId="0" applyNumberFormat="1" applyFont="1" applyBorder="1" applyAlignment="1">
      <alignment horizontal="center"/>
    </xf>
    <xf numFmtId="0" fontId="35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8" fillId="0" borderId="44" xfId="0" applyFont="1" applyBorder="1" applyAlignment="1">
      <alignment horizontal="center"/>
    </xf>
    <xf numFmtId="0" fontId="6" fillId="0" borderId="45" xfId="0" applyFont="1" applyBorder="1"/>
    <xf numFmtId="0" fontId="6" fillId="0" borderId="46" xfId="0" applyFont="1" applyBorder="1"/>
    <xf numFmtId="0" fontId="14" fillId="0" borderId="0" xfId="0" applyFont="1" applyAlignment="1">
      <alignment horizontal="center"/>
    </xf>
    <xf numFmtId="0" fontId="0" fillId="0" borderId="0" xfId="0"/>
    <xf numFmtId="0" fontId="20" fillId="9" borderId="35" xfId="0" applyFont="1" applyFill="1" applyBorder="1" applyAlignment="1">
      <alignment horizontal="center"/>
    </xf>
    <xf numFmtId="0" fontId="6" fillId="0" borderId="36" xfId="0" applyFont="1" applyBorder="1"/>
    <xf numFmtId="0" fontId="6" fillId="0" borderId="37" xfId="0" applyFont="1" applyBorder="1"/>
    <xf numFmtId="0" fontId="18" fillId="9" borderId="35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18" fillId="27" borderId="35" xfId="0" applyFont="1" applyFill="1" applyBorder="1" applyAlignment="1">
      <alignment horizontal="left"/>
    </xf>
    <xf numFmtId="0" fontId="18" fillId="27" borderId="81" xfId="0" applyFont="1" applyFill="1" applyBorder="1" applyAlignment="1">
      <alignment horizontal="left"/>
    </xf>
    <xf numFmtId="0" fontId="6" fillId="0" borderId="82" xfId="0" applyFont="1" applyBorder="1"/>
    <xf numFmtId="0" fontId="6" fillId="0" borderId="83" xfId="0" applyFont="1" applyBorder="1"/>
    <xf numFmtId="0" fontId="18" fillId="0" borderId="45" xfId="0" applyFont="1" applyBorder="1" applyAlignment="1">
      <alignment horizontal="center"/>
    </xf>
  </cellXfs>
  <cellStyles count="1">
    <cellStyle name="Normal" xfId="0" builtinId="0"/>
  </cellStyles>
  <dxfs count="2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/>
              <a:t>P/E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TGT_Comps!$A$36:$A$45</c:f>
              <c:strCache>
                <c:ptCount val="10"/>
                <c:pt idx="0">
                  <c:v>Amazon.com Inc</c:v>
                </c:pt>
                <c:pt idx="1">
                  <c:v>Walmart Inc</c:v>
                </c:pt>
                <c:pt idx="2">
                  <c:v>Costco Wholesale Corp</c:v>
                </c:pt>
                <c:pt idx="3">
                  <c:v>Best Buy Co Inc</c:v>
                </c:pt>
                <c:pt idx="4">
                  <c:v>Lowe's Companies Inc</c:v>
                </c:pt>
                <c:pt idx="5">
                  <c:v>Macy's Inc</c:v>
                </c:pt>
                <c:pt idx="6">
                  <c:v>Kroger Co</c:v>
                </c:pt>
                <c:pt idx="7">
                  <c:v>Gap Inc</c:v>
                </c:pt>
                <c:pt idx="8">
                  <c:v>LVMH Moet Hennessy Louis Vuitton SE</c:v>
                </c:pt>
                <c:pt idx="9">
                  <c:v>Target Corp</c:v>
                </c:pt>
              </c:strCache>
            </c:strRef>
          </c:cat>
          <c:val>
            <c:numRef>
              <c:f>TGT_Comps!$H$36:$H$45</c:f>
              <c:numCache>
                <c:formatCode>0.00\x</c:formatCode>
                <c:ptCount val="10"/>
                <c:pt idx="0">
                  <c:v>126.23175705210087</c:v>
                </c:pt>
                <c:pt idx="1">
                  <c:v>24.367957345173089</c:v>
                </c:pt>
                <c:pt idx="2">
                  <c:v>35.55445023318299</c:v>
                </c:pt>
                <c:pt idx="3">
                  <c:v>17.639932697700505</c:v>
                </c:pt>
                <c:pt idx="4">
                  <c:v>19.479976875734359</c:v>
                </c:pt>
                <c:pt idx="5">
                  <c:v>-9.6854483803477383</c:v>
                </c:pt>
                <c:pt idx="6">
                  <c:v>13.268542728766949</c:v>
                </c:pt>
                <c:pt idx="7">
                  <c:v>17.996400719856027</c:v>
                </c:pt>
                <c:pt idx="8">
                  <c:v>33.673815907059875</c:v>
                </c:pt>
                <c:pt idx="9">
                  <c:v>24.694332221168093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731-044B-B72E-95AD4FEB7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4278487"/>
        <c:axId val="1714529833"/>
      </c:barChart>
      <c:catAx>
        <c:axId val="1914278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4529833"/>
        <c:crosses val="autoZero"/>
        <c:auto val="1"/>
        <c:lblAlgn val="ctr"/>
        <c:lblOffset val="100"/>
        <c:noMultiLvlLbl val="1"/>
      </c:catAx>
      <c:valAx>
        <c:axId val="1714529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427848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/>
              <a:t>PEG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TGT_Comps!$A$36:$A$45</c:f>
              <c:strCache>
                <c:ptCount val="10"/>
                <c:pt idx="0">
                  <c:v>Amazon.com Inc</c:v>
                </c:pt>
                <c:pt idx="1">
                  <c:v>Walmart Inc</c:v>
                </c:pt>
                <c:pt idx="2">
                  <c:v>Costco Wholesale Corp</c:v>
                </c:pt>
                <c:pt idx="3">
                  <c:v>Best Buy Co Inc</c:v>
                </c:pt>
                <c:pt idx="4">
                  <c:v>Lowe's Companies Inc</c:v>
                </c:pt>
                <c:pt idx="5">
                  <c:v>Macy's Inc</c:v>
                </c:pt>
                <c:pt idx="6">
                  <c:v>Kroger Co</c:v>
                </c:pt>
                <c:pt idx="7">
                  <c:v>Gap Inc</c:v>
                </c:pt>
                <c:pt idx="8">
                  <c:v>LVMH Moet Hennessy Louis Vuitton SE</c:v>
                </c:pt>
                <c:pt idx="9">
                  <c:v>Target Corp</c:v>
                </c:pt>
              </c:strCache>
            </c:strRef>
          </c:cat>
          <c:val>
            <c:numRef>
              <c:f>TGT_Comps!$K$36:$K$45</c:f>
              <c:numCache>
                <c:formatCode>0.00\x</c:formatCode>
                <c:ptCount val="10"/>
                <c:pt idx="0">
                  <c:v>3.7126987368264963</c:v>
                </c:pt>
                <c:pt idx="1">
                  <c:v>4.2920224297971092</c:v>
                </c:pt>
                <c:pt idx="2">
                  <c:v>5.4834130526192153</c:v>
                </c:pt>
                <c:pt idx="3">
                  <c:v>2.2329028731266463</c:v>
                </c:pt>
                <c:pt idx="4">
                  <c:v>1.1950906058732735</c:v>
                </c:pt>
                <c:pt idx="5">
                  <c:v>0.66434243640494817</c:v>
                </c:pt>
                <c:pt idx="6">
                  <c:v>2.1309211390304847</c:v>
                </c:pt>
                <c:pt idx="7">
                  <c:v>-1.1091088820322956</c:v>
                </c:pt>
                <c:pt idx="8">
                  <c:v>2.4579427669386771</c:v>
                </c:pt>
                <c:pt idx="9">
                  <c:v>3.6463999735934283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2B5-5949-B613-C5776A83B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9184820"/>
        <c:axId val="1362347397"/>
      </c:barChart>
      <c:catAx>
        <c:axId val="1859184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2347397"/>
        <c:crosses val="autoZero"/>
        <c:auto val="1"/>
        <c:lblAlgn val="ctr"/>
        <c:lblOffset val="100"/>
        <c:noMultiLvlLbl val="1"/>
      </c:catAx>
      <c:valAx>
        <c:axId val="13623473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91848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Gross Margin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8531040234595"/>
          <c:y val="0.17301086780832101"/>
          <c:w val="0.65040317686127502"/>
          <c:h val="0.67474238445245105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val>
            <c:numRef>
              <c:f>TGT_Ratio!$D$5:$K$5</c:f>
              <c:numCache>
                <c:formatCode>0.0%</c:formatCode>
                <c:ptCount val="8"/>
                <c:pt idx="0">
                  <c:v>0.31013219464945907</c:v>
                </c:pt>
                <c:pt idx="1">
                  <c:v>0.29798397845087615</c:v>
                </c:pt>
                <c:pt idx="2">
                  <c:v>0.29386653446803823</c:v>
                </c:pt>
                <c:pt idx="3">
                  <c:v>0.29198346547401233</c:v>
                </c:pt>
                <c:pt idx="4">
                  <c:v>0.30063610877887037</c:v>
                </c:pt>
                <c:pt idx="5">
                  <c:v>0.29690293478559837</c:v>
                </c:pt>
                <c:pt idx="6">
                  <c:v>0.2927039651786188</c:v>
                </c:pt>
                <c:pt idx="7">
                  <c:v>0.29762392462105697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AFB-5248-9F9B-EE4E8B05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552592"/>
        <c:axId val="401027016"/>
      </c:barChart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TGT_IS!$C$4:$J$4</c:f>
              <c:numCache>
                <c:formatCode>#,##0.0_);\(#,##0.0\)</c:formatCode>
                <c:ptCount val="8"/>
                <c:pt idx="0">
                  <c:v>73301</c:v>
                </c:pt>
                <c:pt idx="1">
                  <c:v>71279</c:v>
                </c:pt>
                <c:pt idx="2">
                  <c:v>72618</c:v>
                </c:pt>
                <c:pt idx="3">
                  <c:v>73785</c:v>
                </c:pt>
                <c:pt idx="4">
                  <c:v>70271</c:v>
                </c:pt>
                <c:pt idx="5">
                  <c:v>72714</c:v>
                </c:pt>
                <c:pt idx="6">
                  <c:v>75356</c:v>
                </c:pt>
                <c:pt idx="7">
                  <c:v>78112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B-5248-9F9B-EE4E8B05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2592"/>
        <c:axId val="401027016"/>
      </c:lineChart>
      <c:catAx>
        <c:axId val="6155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01027016"/>
        <c:crosses val="autoZero"/>
        <c:auto val="1"/>
        <c:lblAlgn val="ctr"/>
        <c:lblOffset val="100"/>
        <c:noMultiLvlLbl val="1"/>
      </c:catAx>
      <c:valAx>
        <c:axId val="401027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15525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Net Profit Margin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6635186271737701"/>
          <c:y val="0.17301086780832101"/>
          <c:w val="0.80340388244187899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TGT_Ratio!$D$8:$K$8</c:f>
              <c:numCache>
                <c:formatCode>0.0%</c:formatCode>
                <c:ptCount val="8"/>
                <c:pt idx="0">
                  <c:v>4.0913493676757479E-2</c:v>
                </c:pt>
                <c:pt idx="1">
                  <c:v>2.7651903085060117E-2</c:v>
                </c:pt>
                <c:pt idx="2">
                  <c:v>-2.2528849596518769E-2</c:v>
                </c:pt>
                <c:pt idx="3">
                  <c:v>4.5578369587314496E-2</c:v>
                </c:pt>
                <c:pt idx="4">
                  <c:v>3.8906519047686813E-2</c:v>
                </c:pt>
                <c:pt idx="5">
                  <c:v>4.0074813653491762E-2</c:v>
                </c:pt>
                <c:pt idx="6">
                  <c:v>3.8974998672965659E-2</c:v>
                </c:pt>
                <c:pt idx="7">
                  <c:v>4.2003789430561246E-2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C0C-6846-B695-B8C3458A3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636324"/>
        <c:axId val="1041241922"/>
      </c:barChart>
      <c:catAx>
        <c:axId val="20246363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41241922"/>
        <c:crosses val="autoZero"/>
        <c:auto val="1"/>
        <c:lblAlgn val="ctr"/>
        <c:lblOffset val="100"/>
        <c:noMultiLvlLbl val="1"/>
      </c:catAx>
      <c:valAx>
        <c:axId val="1041241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2463632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ROA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5946158356915099"/>
          <c:y val="0.17301086780832101"/>
          <c:w val="0.81180442544294495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TGT_Ratio!$D$9:$K$9</c:f>
              <c:numCache>
                <c:formatCode>0.0%</c:formatCode>
                <c:ptCount val="8"/>
                <c:pt idx="0">
                  <c:v>9.0775076303386423E-2</c:v>
                </c:pt>
                <c:pt idx="1">
                  <c:v>6.8951585751801228E-2</c:v>
                </c:pt>
                <c:pt idx="2">
                  <c:v>6.7303021470902558E-2</c:v>
                </c:pt>
                <c:pt idx="3">
                  <c:v>0.10719785405593363</c:v>
                </c:pt>
                <c:pt idx="4">
                  <c:v>7.9345996633806204E-2</c:v>
                </c:pt>
                <c:pt idx="5">
                  <c:v>7.3865469071781251E-2</c:v>
                </c:pt>
                <c:pt idx="6">
                  <c:v>7.7863889561637201E-2</c:v>
                </c:pt>
                <c:pt idx="7">
                  <c:v>8.6794922742467098E-2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0FC-4E41-B8AB-40F71227E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69655035"/>
        <c:axId val="118807940"/>
      </c:barChart>
      <c:catAx>
        <c:axId val="1369655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18807940"/>
        <c:crosses val="autoZero"/>
        <c:auto val="1"/>
        <c:lblAlgn val="ctr"/>
        <c:lblOffset val="100"/>
        <c:noMultiLvlLbl val="1"/>
      </c:catAx>
      <c:valAx>
        <c:axId val="1188079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36965503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ROE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7958439725171399"/>
          <c:y val="0.17301086780832101"/>
          <c:w val="0.79206170998387504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TGT_Ratio!$D$10:$K$10</c:f>
              <c:numCache>
                <c:formatCode>0.0%</c:formatCode>
                <c:ptCount val="8"/>
                <c:pt idx="0">
                  <c:v>0.18112090832226113</c:v>
                </c:pt>
                <c:pt idx="1">
                  <c:v>0.12143429240342554</c:v>
                </c:pt>
                <c:pt idx="2">
                  <c:v>-0.11688218904050868</c:v>
                </c:pt>
                <c:pt idx="3">
                  <c:v>0.25955082194952533</c:v>
                </c:pt>
                <c:pt idx="4">
                  <c:v>0.24961197845339175</c:v>
                </c:pt>
                <c:pt idx="5">
                  <c:v>0.2501072869281607</c:v>
                </c:pt>
                <c:pt idx="6">
                  <c:v>0.2599805258033106</c:v>
                </c:pt>
                <c:pt idx="7">
                  <c:v>0.27727541620890728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AED8-384E-A0C1-74D13F2D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1197088"/>
        <c:axId val="1652134183"/>
      </c:barChart>
      <c:catAx>
        <c:axId val="124119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652134183"/>
        <c:crosses val="autoZero"/>
        <c:auto val="1"/>
        <c:lblAlgn val="ctr"/>
        <c:lblOffset val="100"/>
        <c:noMultiLvlLbl val="1"/>
      </c:catAx>
      <c:valAx>
        <c:axId val="1652134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%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2411970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Current Ratio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TGT_Ratio!$D$15:$K$15</c:f>
              <c:numCache>
                <c:formatCode>_(* #,##0.00_);_(* \(#,##0.00\);_(* "-"??_);_(@_)</c:formatCode>
                <c:ptCount val="8"/>
                <c:pt idx="0">
                  <c:v>1.1679851756824176</c:v>
                </c:pt>
                <c:pt idx="1">
                  <c:v>0.90576817719339442</c:v>
                </c:pt>
                <c:pt idx="2">
                  <c:v>1.1608725289706885</c:v>
                </c:pt>
                <c:pt idx="3">
                  <c:v>1.1194739344002536</c:v>
                </c:pt>
                <c:pt idx="4">
                  <c:v>0.94357440780672075</c:v>
                </c:pt>
                <c:pt idx="5">
                  <c:v>0.96077229543365006</c:v>
                </c:pt>
                <c:pt idx="6">
                  <c:v>0.83382176635140537</c:v>
                </c:pt>
                <c:pt idx="7">
                  <c:v>0.89059156485124591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504-1F45-858E-24C5B417F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6138287"/>
        <c:axId val="1030163464"/>
      </c:barChart>
      <c:catAx>
        <c:axId val="12761382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030163464"/>
        <c:crosses val="autoZero"/>
        <c:auto val="1"/>
        <c:lblAlgn val="ctr"/>
        <c:lblOffset val="100"/>
        <c:noMultiLvlLbl val="1"/>
      </c:catAx>
      <c:valAx>
        <c:axId val="1030163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27613828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Quick Ratio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TGT_Ratio!$D$16:$K$16</c:f>
              <c:numCache>
                <c:formatCode>_(* #,##0.00_);_(* \(#,##0.00\);_(* "-"??_);_(@_)</c:formatCode>
                <c:ptCount val="8"/>
                <c:pt idx="0">
                  <c:v>0.47216876915401612</c:v>
                </c:pt>
                <c:pt idx="1">
                  <c:v>5.4394615324411054E-2</c:v>
                </c:pt>
                <c:pt idx="2">
                  <c:v>0.18830947511929108</c:v>
                </c:pt>
                <c:pt idx="3">
                  <c:v>0.32055141815877042</c:v>
                </c:pt>
                <c:pt idx="4">
                  <c:v>0.19768631462973166</c:v>
                </c:pt>
                <c:pt idx="5">
                  <c:v>0.20249770150168556</c:v>
                </c:pt>
                <c:pt idx="6">
                  <c:v>0.10363660583455442</c:v>
                </c:pt>
                <c:pt idx="7">
                  <c:v>0.17788361979705944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5C2F-9C42-B79E-D1F3367F9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16399903"/>
        <c:axId val="135950719"/>
      </c:barChart>
      <c:catAx>
        <c:axId val="19163999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35950719"/>
        <c:crosses val="autoZero"/>
        <c:auto val="1"/>
        <c:lblAlgn val="ctr"/>
        <c:lblOffset val="100"/>
        <c:noMultiLvlLbl val="1"/>
      </c:catAx>
      <c:valAx>
        <c:axId val="135950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_(* #,##0.00_);_(* \(#,##0.00\);_(* &quot;-&quot;??_);_(@_)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91639990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Total Debt-to-Equity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TGT_Ratio!$D$20:$K$20</c:f>
              <c:numCache>
                <c:formatCode>0.00</c:formatCode>
                <c:ptCount val="8"/>
                <c:pt idx="0">
                  <c:v>1.065829206425897</c:v>
                </c:pt>
                <c:pt idx="1">
                  <c:v>0.84911588934754478</c:v>
                </c:pt>
                <c:pt idx="2">
                  <c:v>0.90912338358219613</c:v>
                </c:pt>
                <c:pt idx="3">
                  <c:v>0.9847958632399475</c:v>
                </c:pt>
                <c:pt idx="4">
                  <c:v>1.1639733406372683</c:v>
                </c:pt>
                <c:pt idx="5">
                  <c:v>0.97828512574027982</c:v>
                </c:pt>
                <c:pt idx="6">
                  <c:v>0.99805258033106137</c:v>
                </c:pt>
                <c:pt idx="7">
                  <c:v>0.9717738527845855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996-4A49-91DF-49A59E1FF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5716242"/>
        <c:axId val="256307254"/>
      </c:barChart>
      <c:catAx>
        <c:axId val="1755716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56307254"/>
        <c:crosses val="autoZero"/>
        <c:auto val="1"/>
        <c:lblAlgn val="ctr"/>
        <c:lblOffset val="100"/>
        <c:noMultiLvlLbl val="1"/>
      </c:catAx>
      <c:valAx>
        <c:axId val="2563072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7557162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Liabilities to Equity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TGT_Ratio!$D$22:$K$22</c:f>
              <c:numCache>
                <c:formatCode>0.00</c:formatCode>
                <c:ptCount val="8"/>
                <c:pt idx="0">
                  <c:v>1.9087450175141925</c:v>
                </c:pt>
                <c:pt idx="1">
                  <c:v>1.7449325365042203</c:v>
                </c:pt>
                <c:pt idx="2">
                  <c:v>1.9414874615989139</c:v>
                </c:pt>
                <c:pt idx="3">
                  <c:v>2.1073550976306246</c:v>
                </c:pt>
                <c:pt idx="4">
                  <c:v>2.417419884963024</c:v>
                </c:pt>
                <c:pt idx="5">
                  <c:v>2.4591880525276801</c:v>
                </c:pt>
                <c:pt idx="6">
                  <c:v>2.6549526422944143</c:v>
                </c:pt>
                <c:pt idx="7">
                  <c:v>2.6152285979886756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136-DE4D-ADE0-49231E014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23881145"/>
        <c:axId val="1951580109"/>
      </c:barChart>
      <c:catAx>
        <c:axId val="1823881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951580109"/>
        <c:crosses val="autoZero"/>
        <c:auto val="1"/>
        <c:lblAlgn val="ctr"/>
        <c:lblOffset val="100"/>
        <c:noMultiLvlLbl val="1"/>
      </c:catAx>
      <c:valAx>
        <c:axId val="1951580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82388114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Total Debt to Total Capital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1707954735139"/>
          <c:y val="0.17301086780832101"/>
          <c:w val="0.82844650460542302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TGT_Ratio!$D$23:$K$23</c:f>
              <c:numCache>
                <c:formatCode>0.00</c:formatCode>
                <c:ptCount val="8"/>
                <c:pt idx="0">
                  <c:v>0.51593287727299308</c:v>
                </c:pt>
                <c:pt idx="1">
                  <c:v>0.4592010128944124</c:v>
                </c:pt>
                <c:pt idx="2">
                  <c:v>0.47619938627348252</c:v>
                </c:pt>
                <c:pt idx="3">
                  <c:v>0.49616984873818876</c:v>
                </c:pt>
                <c:pt idx="4">
                  <c:v>0.53788709813517843</c:v>
                </c:pt>
                <c:pt idx="5">
                  <c:v>0.49451169248123561</c:v>
                </c:pt>
                <c:pt idx="6">
                  <c:v>0.49951267056530213</c:v>
                </c:pt>
                <c:pt idx="7">
                  <c:v>0.4928424481398937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B34B-164E-96AD-146442CE0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9319425"/>
        <c:axId val="1458042749"/>
      </c:barChart>
      <c:catAx>
        <c:axId val="1449319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58042749"/>
        <c:crosses val="autoZero"/>
        <c:auto val="1"/>
        <c:lblAlgn val="ctr"/>
        <c:lblOffset val="100"/>
        <c:noMultiLvlLbl val="1"/>
      </c:catAx>
      <c:valAx>
        <c:axId val="14580427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4931942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Long-term Debt Ratio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853654886693299"/>
          <c:y val="0.17301086780832101"/>
          <c:w val="0.821651542466449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TGT_Ratio!$D$21:$K$21</c:f>
              <c:numCache>
                <c:formatCode>0.00</c:formatCode>
                <c:ptCount val="8"/>
                <c:pt idx="0">
                  <c:v>0.46949891067538124</c:v>
                </c:pt>
                <c:pt idx="1">
                  <c:v>0.43745884310123728</c:v>
                </c:pt>
                <c:pt idx="2">
                  <c:v>0.47440952273666026</c:v>
                </c:pt>
                <c:pt idx="3">
                  <c:v>0.47968034696008355</c:v>
                </c:pt>
                <c:pt idx="4">
                  <c:v>0.50177401746724892</c:v>
                </c:pt>
                <c:pt idx="5">
                  <c:v>0.48827301475755447</c:v>
                </c:pt>
                <c:pt idx="6">
                  <c:v>0.47504646840148701</c:v>
                </c:pt>
                <c:pt idx="7">
                  <c:v>0.48931854473263992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AE0-BF41-AAE5-C960DEC16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7040121"/>
        <c:axId val="1682564681"/>
      </c:barChart>
      <c:catAx>
        <c:axId val="14170401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682564681"/>
        <c:crosses val="autoZero"/>
        <c:auto val="1"/>
        <c:lblAlgn val="ctr"/>
        <c:lblOffset val="100"/>
        <c:noMultiLvlLbl val="1"/>
      </c:catAx>
      <c:valAx>
        <c:axId val="1682564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1704012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Interest Coverage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3555813075678"/>
          <c:y val="0.17301086780832101"/>
          <c:w val="0.86659864626488703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TGT_Ratio!$D$30:$K$30</c:f>
              <c:numCache>
                <c:formatCode>0.00</c:formatCode>
                <c:ptCount val="8"/>
                <c:pt idx="0">
                  <c:v>7.3918128654970756</c:v>
                </c:pt>
                <c:pt idx="1">
                  <c:v>3.9285033365109627</c:v>
                </c:pt>
                <c:pt idx="2">
                  <c:v>4.14172335600907</c:v>
                </c:pt>
                <c:pt idx="3">
                  <c:v>8.1103789126853378</c:v>
                </c:pt>
                <c:pt idx="4">
                  <c:v>3.9969727547931382</c:v>
                </c:pt>
                <c:pt idx="5">
                  <c:v>5.5589586523736596</c:v>
                </c:pt>
                <c:pt idx="6">
                  <c:v>7.9739696312364421</c:v>
                </c:pt>
                <c:pt idx="7">
                  <c:v>8.784067085953879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044-A84A-AEE1-59B18F0A8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15580380"/>
        <c:axId val="1383118977"/>
      </c:barChart>
      <c:catAx>
        <c:axId val="20155803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383118977"/>
        <c:crosses val="autoZero"/>
        <c:auto val="1"/>
        <c:lblAlgn val="ctr"/>
        <c:lblOffset val="100"/>
        <c:noMultiLvlLbl val="1"/>
      </c:catAx>
      <c:valAx>
        <c:axId val="13831189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01558038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Operating Cash Flow to Total Liabilities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TGT_Ratio!$D$27:$K$27</c:f>
              <c:numCache>
                <c:formatCode>0.00</c:formatCode>
                <c:ptCount val="8"/>
                <c:pt idx="0">
                  <c:v>0.1684859990507831</c:v>
                </c:pt>
                <c:pt idx="1">
                  <c:v>0.23020973095120401</c:v>
                </c:pt>
                <c:pt idx="2">
                  <c:v>0.16334866605335788</c:v>
                </c:pt>
                <c:pt idx="3">
                  <c:v>0.21820179454312397</c:v>
                </c:pt>
                <c:pt idx="4">
                  <c:v>0.20530251529571719</c:v>
                </c:pt>
                <c:pt idx="5">
                  <c:v>0.24162362138768673</c:v>
                </c:pt>
                <c:pt idx="6">
                  <c:v>0.19914646750908546</c:v>
                </c:pt>
                <c:pt idx="7">
                  <c:v>0.22998125767465907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883-EE4A-9DCB-476F06404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3056837"/>
        <c:axId val="1533949274"/>
      </c:barChart>
      <c:catAx>
        <c:axId val="293056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33949274"/>
        <c:crosses val="autoZero"/>
        <c:auto val="1"/>
        <c:lblAlgn val="ctr"/>
        <c:lblOffset val="100"/>
        <c:noMultiLvlLbl val="1"/>
      </c:catAx>
      <c:valAx>
        <c:axId val="15339492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9305683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Operating Leverage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3555813075678"/>
          <c:y val="0.17301086780832101"/>
          <c:w val="0.86659864626488703"/>
          <c:h val="0.7716284704251139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TGT_Ratio!$D$33:$K$33</c:f>
              <c:numCache>
                <c:formatCode>0.00</c:formatCode>
                <c:ptCount val="8"/>
                <c:pt idx="1">
                  <c:v>3.5999105656592838</c:v>
                </c:pt>
                <c:pt idx="2">
                  <c:v>-6.5382903607443854</c:v>
                </c:pt>
                <c:pt idx="3">
                  <c:v>13.652721052765767</c:v>
                </c:pt>
                <c:pt idx="4">
                  <c:v>2.5288054704457812</c:v>
                </c:pt>
                <c:pt idx="5">
                  <c:v>-3.7847663571536283</c:v>
                </c:pt>
                <c:pt idx="6">
                  <c:v>-0.74279019854105111</c:v>
                </c:pt>
                <c:pt idx="7">
                  <c:v>3.6456700532172155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B06-3A4A-9B9A-B26041299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6703215"/>
        <c:axId val="1998680962"/>
      </c:barChart>
      <c:catAx>
        <c:axId val="164670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998680962"/>
        <c:crosses val="autoZero"/>
        <c:auto val="1"/>
        <c:lblAlgn val="ctr"/>
        <c:lblOffset val="100"/>
        <c:noMultiLvlLbl val="1"/>
      </c:catAx>
      <c:valAx>
        <c:axId val="1998680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64670321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Asset Turnover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TGT_Ratio!$D$36:$K$36</c:f>
              <c:numCache>
                <c:formatCode>0.00</c:formatCode>
                <c:ptCount val="8"/>
                <c:pt idx="0">
                  <c:v>1.5219359259182359</c:v>
                </c:pt>
                <c:pt idx="1">
                  <c:v>1.5998698179696091</c:v>
                </c:pt>
                <c:pt idx="2">
                  <c:v>1.7637714951909065</c:v>
                </c:pt>
                <c:pt idx="3">
                  <c:v>1.8326213302866226</c:v>
                </c:pt>
                <c:pt idx="4">
                  <c:v>1.8773476530148807</c:v>
                </c:pt>
                <c:pt idx="5">
                  <c:v>1.8041833114160237</c:v>
                </c:pt>
                <c:pt idx="6">
                  <c:v>1.8250423831436182</c:v>
                </c:pt>
                <c:pt idx="7">
                  <c:v>1.8259426354052222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535-5546-8A23-E9605FC1F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4159512"/>
        <c:axId val="1480597719"/>
      </c:barChart>
      <c:catAx>
        <c:axId val="33415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480597719"/>
        <c:crosses val="autoZero"/>
        <c:auto val="1"/>
        <c:lblAlgn val="ctr"/>
        <c:lblOffset val="100"/>
        <c:noMultiLvlLbl val="1"/>
      </c:catAx>
      <c:valAx>
        <c:axId val="1480597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341595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Receivables Turnover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9.0838432522524507E-2"/>
          <c:y val="0.17301086780832101"/>
          <c:w val="0.879316026818036"/>
          <c:h val="0.67474238445245105"/>
        </c:manualLayout>
      </c:layout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TGT_Ratio!$D$37:$K$37</c:f>
              <c:numCache>
                <c:formatCode>0.00</c:formatCode>
                <c:ptCount val="8"/>
                <c:pt idx="0">
                  <c:v>12.549392227358329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D7E-D840-BF2C-D50BC7F94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0002422"/>
        <c:axId val="1516625176"/>
      </c:barChart>
      <c:catAx>
        <c:axId val="12200024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516625176"/>
        <c:crosses val="autoZero"/>
        <c:auto val="1"/>
        <c:lblAlgn val="ctr"/>
        <c:lblOffset val="100"/>
        <c:noMultiLvlLbl val="1"/>
      </c:catAx>
      <c:valAx>
        <c:axId val="15166251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122000242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1" i="0">
                <a:solidFill>
                  <a:srgbClr val="000000"/>
                </a:solidFill>
                <a:latin typeface="Calibri"/>
              </a:defRPr>
            </a:pPr>
            <a:r>
              <a:rPr lang="en-US"/>
              <a:t>Inventory Turnover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FF0000"/>
            </a:solidFill>
          </c:spPr>
          <c:invertIfNegative val="1"/>
          <c:cat>
            <c:numRef>
              <c:f>TGT_Ratio!$D$4:$K$4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TGT_Ratio!$D$38:$K$38</c:f>
              <c:numCache>
                <c:formatCode>0.00</c:formatCode>
                <c:ptCount val="8"/>
                <c:pt idx="0">
                  <c:v>6.3985828166519045</c:v>
                </c:pt>
                <c:pt idx="1">
                  <c:v>5.7083048140543005</c:v>
                </c:pt>
                <c:pt idx="2">
                  <c:v>6.1914996377686551</c:v>
                </c:pt>
                <c:pt idx="3">
                  <c:v>6.0738286245785371</c:v>
                </c:pt>
                <c:pt idx="4">
                  <c:v>5.9146708388494407</c:v>
                </c:pt>
                <c:pt idx="5">
                  <c:v>5.9468419216005586</c:v>
                </c:pt>
                <c:pt idx="6">
                  <c:v>5.6121933242076443</c:v>
                </c:pt>
                <c:pt idx="7">
                  <c:v>6.1014234875444844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965-BA4B-837C-7C6E14A53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396196"/>
        <c:axId val="507895055"/>
      </c:barChart>
      <c:catAx>
        <c:axId val="481396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07895055"/>
        <c:crosses val="autoZero"/>
        <c:auto val="1"/>
        <c:lblAlgn val="ctr"/>
        <c:lblOffset val="100"/>
        <c:noMultiLvlLbl val="1"/>
      </c:catAx>
      <c:valAx>
        <c:axId val="5078950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813961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t>P/E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'AAPL to FANG Comps'!$A$35:$A$43</c:f>
              <c:strCache>
                <c:ptCount val="5"/>
                <c:pt idx="0">
                  <c:v>FACEBOOK INC A/d</c:v>
                </c:pt>
                <c:pt idx="1">
                  <c:v>AMAZON COM/d</c:v>
                </c:pt>
                <c:pt idx="2">
                  <c:v>NETFLIX INC/d</c:v>
                </c:pt>
                <c:pt idx="3">
                  <c:v>ALPHABET INC A/d</c:v>
                </c:pt>
                <c:pt idx="4">
                  <c:v>APPLE INC/d</c:v>
                </c:pt>
              </c:strCache>
            </c:strRef>
          </c:cat>
          <c:val>
            <c:numRef>
              <c:f>'AAPL to FANG Comps'!$H$35:$H$43</c:f>
              <c:numCache>
                <c:formatCode>0.00\x</c:formatCode>
                <c:ptCount val="5"/>
                <c:pt idx="0">
                  <c:v>24.622280151087939</c:v>
                </c:pt>
                <c:pt idx="1">
                  <c:v>85.930583688355739</c:v>
                </c:pt>
                <c:pt idx="2">
                  <c:v>66.184077665084061</c:v>
                </c:pt>
                <c:pt idx="3">
                  <c:v>28.687238977652221</c:v>
                </c:pt>
                <c:pt idx="4">
                  <c:v>22.262569289747706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384-224B-9E04-74D8CB337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236498"/>
        <c:axId val="153831924"/>
      </c:barChart>
      <c:catAx>
        <c:axId val="2147236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3831924"/>
        <c:crosses val="autoZero"/>
        <c:auto val="1"/>
        <c:lblAlgn val="ctr"/>
        <c:lblOffset val="100"/>
        <c:noMultiLvlLbl val="1"/>
      </c:catAx>
      <c:valAx>
        <c:axId val="1538319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4723649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t>PEG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'AAPL to FANG Comps'!$K$34</c:f>
              <c:strCache>
                <c:ptCount val="1"/>
                <c:pt idx="0">
                  <c:v>FYR1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'AAPL to FANG Comps'!$A$35:$A$43</c:f>
              <c:strCache>
                <c:ptCount val="5"/>
                <c:pt idx="0">
                  <c:v>FACEBOOK INC A/d</c:v>
                </c:pt>
                <c:pt idx="1">
                  <c:v>AMAZON COM/d</c:v>
                </c:pt>
                <c:pt idx="2">
                  <c:v>NETFLIX INC/d</c:v>
                </c:pt>
                <c:pt idx="3">
                  <c:v>ALPHABET INC A/d</c:v>
                </c:pt>
                <c:pt idx="4">
                  <c:v>APPLE INC/d</c:v>
                </c:pt>
              </c:strCache>
            </c:strRef>
          </c:cat>
          <c:val>
            <c:numRef>
              <c:f>'AAPL to FANG Comps'!$K$35:$K$43</c:f>
              <c:numCache>
                <c:formatCode>0.00\x</c:formatCode>
                <c:ptCount val="5"/>
                <c:pt idx="0">
                  <c:v>1.7178338984093673</c:v>
                </c:pt>
                <c:pt idx="1">
                  <c:v>2.6494530067790061</c:v>
                </c:pt>
                <c:pt idx="2">
                  <c:v>1.8446466642070307</c:v>
                </c:pt>
                <c:pt idx="3">
                  <c:v>5.9765081203442127</c:v>
                </c:pt>
                <c:pt idx="4">
                  <c:v>1.7615230977190441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29D-B842-B033-82A95010C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866562"/>
        <c:axId val="770105907"/>
      </c:barChart>
      <c:catAx>
        <c:axId val="1328665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0105907"/>
        <c:crosses val="autoZero"/>
        <c:auto val="1"/>
        <c:lblAlgn val="ctr"/>
        <c:lblOffset val="100"/>
        <c:noMultiLvlLbl val="1"/>
      </c:catAx>
      <c:valAx>
        <c:axId val="770105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86656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t>P/E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'AAPL to FANG Comps (1)'!$A$35:$A$43</c:f>
              <c:strCache>
                <c:ptCount val="5"/>
                <c:pt idx="0">
                  <c:v>FACEBOOK INC A/d</c:v>
                </c:pt>
                <c:pt idx="1">
                  <c:v>AMAZON COM/d</c:v>
                </c:pt>
                <c:pt idx="2">
                  <c:v>NETFLIX INC/d</c:v>
                </c:pt>
                <c:pt idx="3">
                  <c:v>ALPHABET INC A/d</c:v>
                </c:pt>
                <c:pt idx="4">
                  <c:v>APPLE INC/d</c:v>
                </c:pt>
              </c:strCache>
            </c:strRef>
          </c:cat>
          <c:val>
            <c:numRef>
              <c:f>'AAPL to FANG Comps (1)'!$H$35:$H$43</c:f>
              <c:numCache>
                <c:formatCode>0.00\x</c:formatCode>
                <c:ptCount val="5"/>
                <c:pt idx="0">
                  <c:v>24.622280151087939</c:v>
                </c:pt>
                <c:pt idx="1">
                  <c:v>85.930583688355739</c:v>
                </c:pt>
                <c:pt idx="2">
                  <c:v>66.184077665084061</c:v>
                </c:pt>
                <c:pt idx="3">
                  <c:v>28.687238977652221</c:v>
                </c:pt>
                <c:pt idx="4">
                  <c:v>22.262569289747706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AEF-7446-ADA4-CBFF81313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028498"/>
        <c:axId val="1761470913"/>
      </c:barChart>
      <c:catAx>
        <c:axId val="1157028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61470913"/>
        <c:crosses val="autoZero"/>
        <c:auto val="1"/>
        <c:lblAlgn val="ctr"/>
        <c:lblOffset val="100"/>
        <c:noMultiLvlLbl val="1"/>
      </c:catAx>
      <c:valAx>
        <c:axId val="1761470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5702849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t>PEG FYR1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'AAPL to FANG Comps (1)'!$K$34</c:f>
              <c:strCache>
                <c:ptCount val="1"/>
                <c:pt idx="0">
                  <c:v>FYR1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'AAPL to FANG Comps (1)'!$A$35:$A$43</c:f>
              <c:strCache>
                <c:ptCount val="5"/>
                <c:pt idx="0">
                  <c:v>FACEBOOK INC A/d</c:v>
                </c:pt>
                <c:pt idx="1">
                  <c:v>AMAZON COM/d</c:v>
                </c:pt>
                <c:pt idx="2">
                  <c:v>NETFLIX INC/d</c:v>
                </c:pt>
                <c:pt idx="3">
                  <c:v>ALPHABET INC A/d</c:v>
                </c:pt>
                <c:pt idx="4">
                  <c:v>APPLE INC/d</c:v>
                </c:pt>
              </c:strCache>
            </c:strRef>
          </c:cat>
          <c:val>
            <c:numRef>
              <c:f>'AAPL to FANG Comps (1)'!$K$35:$K$43</c:f>
              <c:numCache>
                <c:formatCode>0.00\x</c:formatCode>
                <c:ptCount val="5"/>
                <c:pt idx="0">
                  <c:v>1.7178338984093673</c:v>
                </c:pt>
                <c:pt idx="1">
                  <c:v>2.6494530067790061</c:v>
                </c:pt>
                <c:pt idx="2">
                  <c:v>1.8446466642070307</c:v>
                </c:pt>
                <c:pt idx="3">
                  <c:v>5.9765081203442127</c:v>
                </c:pt>
                <c:pt idx="4">
                  <c:v>1.7615230977190441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930-F54F-BE52-E7083EEC9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4824710"/>
        <c:axId val="174770364"/>
      </c:barChart>
      <c:catAx>
        <c:axId val="1624824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770364"/>
        <c:crosses val="autoZero"/>
        <c:auto val="1"/>
        <c:lblAlgn val="ctr"/>
        <c:lblOffset val="100"/>
        <c:noMultiLvlLbl val="1"/>
      </c:catAx>
      <c:valAx>
        <c:axId val="174770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\x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2482471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13</xdr:row>
      <xdr:rowOff>161925</xdr:rowOff>
    </xdr:from>
    <xdr:ext cx="5924550" cy="40957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30</xdr:row>
      <xdr:rowOff>142875</xdr:rowOff>
    </xdr:from>
    <xdr:ext cx="4838700" cy="2847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219075</xdr:colOff>
      <xdr:row>48</xdr:row>
      <xdr:rowOff>57150</xdr:rowOff>
    </xdr:from>
    <xdr:ext cx="4838700" cy="28194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-19050</xdr:colOff>
      <xdr:row>58</xdr:row>
      <xdr:rowOff>-19050</xdr:rowOff>
    </xdr:from>
    <xdr:ext cx="66675" cy="66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>
              <a:alpha val="48235"/>
            </a:srgbClr>
          </a:outerShdw>
        </a:effectLst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endParaRPr sz="1800" b="0" i="0" u="none" strike="noStrike" cap="none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42</xdr:row>
      <xdr:rowOff>57150</xdr:rowOff>
    </xdr:from>
    <xdr:ext cx="3562350" cy="27241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200025</xdr:colOff>
      <xdr:row>42</xdr:row>
      <xdr:rowOff>123825</xdr:rowOff>
    </xdr:from>
    <xdr:ext cx="5038725" cy="2724150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57150</xdr:colOff>
      <xdr:row>60</xdr:row>
      <xdr:rowOff>38100</xdr:rowOff>
    </xdr:from>
    <xdr:ext cx="3552825" cy="2724150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200025</xdr:colOff>
      <xdr:row>60</xdr:row>
      <xdr:rowOff>95250</xdr:rowOff>
    </xdr:from>
    <xdr:ext cx="5067300" cy="2724150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47625</xdr:colOff>
      <xdr:row>78</xdr:row>
      <xdr:rowOff>95250</xdr:rowOff>
    </xdr:from>
    <xdr:ext cx="3562350" cy="2724150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5</xdr:col>
      <xdr:colOff>200025</xdr:colOff>
      <xdr:row>79</xdr:row>
      <xdr:rowOff>9525</xdr:rowOff>
    </xdr:from>
    <xdr:ext cx="5086350" cy="271462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</xdr:col>
      <xdr:colOff>0</xdr:colOff>
      <xdr:row>96</xdr:row>
      <xdr:rowOff>76200</xdr:rowOff>
    </xdr:from>
    <xdr:ext cx="3619500" cy="2724150"/>
    <xdr:graphicFrame macro="">
      <xdr:nvGraphicFramePr>
        <xdr:cNvPr id="9" name="Chart 9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5</xdr:col>
      <xdr:colOff>200025</xdr:colOff>
      <xdr:row>96</xdr:row>
      <xdr:rowOff>133350</xdr:rowOff>
    </xdr:from>
    <xdr:ext cx="5105400" cy="2724150"/>
    <xdr:graphicFrame macro="">
      <xdr:nvGraphicFramePr>
        <xdr:cNvPr id="10" name="Chart 10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0</xdr:colOff>
      <xdr:row>114</xdr:row>
      <xdr:rowOff>142875</xdr:rowOff>
    </xdr:from>
    <xdr:ext cx="3619500" cy="2724150"/>
    <xdr:graphicFrame macro="">
      <xdr:nvGraphicFramePr>
        <xdr:cNvPr id="11" name="Chart 11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5</xdr:col>
      <xdr:colOff>200025</xdr:colOff>
      <xdr:row>115</xdr:row>
      <xdr:rowOff>57150</xdr:rowOff>
    </xdr:from>
    <xdr:ext cx="5095875" cy="2724150"/>
    <xdr:graphicFrame macro="">
      <xdr:nvGraphicFramePr>
        <xdr:cNvPr id="12" name="Chart 1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</xdr:col>
      <xdr:colOff>19050</xdr:colOff>
      <xdr:row>133</xdr:row>
      <xdr:rowOff>0</xdr:rowOff>
    </xdr:from>
    <xdr:ext cx="3600450" cy="2724150"/>
    <xdr:graphicFrame macro="">
      <xdr:nvGraphicFramePr>
        <xdr:cNvPr id="13" name="Chart 1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5</xdr:col>
      <xdr:colOff>200025</xdr:colOff>
      <xdr:row>133</xdr:row>
      <xdr:rowOff>85725</xdr:rowOff>
    </xdr:from>
    <xdr:ext cx="5105400" cy="2724150"/>
    <xdr:graphicFrame macro="">
      <xdr:nvGraphicFramePr>
        <xdr:cNvPr id="14" name="Chart 14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</xdr:col>
      <xdr:colOff>38100</xdr:colOff>
      <xdr:row>151</xdr:row>
      <xdr:rowOff>0</xdr:rowOff>
    </xdr:from>
    <xdr:ext cx="3581400" cy="2724150"/>
    <xdr:graphicFrame macro="">
      <xdr:nvGraphicFramePr>
        <xdr:cNvPr id="15" name="Chart 15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5</xdr:col>
      <xdr:colOff>200025</xdr:colOff>
      <xdr:row>151</xdr:row>
      <xdr:rowOff>47625</xdr:rowOff>
    </xdr:from>
    <xdr:ext cx="5105400" cy="2733675"/>
    <xdr:graphicFrame macro="">
      <xdr:nvGraphicFramePr>
        <xdr:cNvPr id="16" name="Chart 16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1</xdr:col>
      <xdr:colOff>66675</xdr:colOff>
      <xdr:row>169</xdr:row>
      <xdr:rowOff>9525</xdr:rowOff>
    </xdr:from>
    <xdr:ext cx="3543300" cy="2724150"/>
    <xdr:graphicFrame macro="">
      <xdr:nvGraphicFramePr>
        <xdr:cNvPr id="17" name="Chart 17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5</xdr:col>
      <xdr:colOff>200025</xdr:colOff>
      <xdr:row>169</xdr:row>
      <xdr:rowOff>19050</xdr:rowOff>
    </xdr:from>
    <xdr:ext cx="5095875" cy="2752725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257175</xdr:colOff>
      <xdr:row>20</xdr:row>
      <xdr:rowOff>76200</xdr:rowOff>
    </xdr:from>
    <xdr:ext cx="2047875" cy="18383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4331588" y="2870363"/>
          <a:ext cx="2028825" cy="1819275"/>
        </a:xfrm>
        <a:prstGeom prst="leftArrowCallout">
          <a:avLst>
            <a:gd name="adj1" fmla="val 23413"/>
            <a:gd name="adj2" fmla="val 25000"/>
            <a:gd name="adj3" fmla="val 17857"/>
            <a:gd name="adj4" fmla="val 82521"/>
          </a:avLst>
        </a:prstGeom>
        <a:solidFill>
          <a:srgbClr val="DAE5F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Source:Industry standard is to use I/B/E/S estimates via Thomson Reuters Eikon; Mergent Online; Yahoo!Finance, etc.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29</xdr:row>
      <xdr:rowOff>0</xdr:rowOff>
    </xdr:from>
    <xdr:ext cx="4838700" cy="2819400"/>
    <xdr:graphicFrame macro="">
      <xdr:nvGraphicFramePr>
        <xdr:cNvPr id="35" name="Chart 35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19050</xdr:colOff>
      <xdr:row>46</xdr:row>
      <xdr:rowOff>19050</xdr:rowOff>
    </xdr:from>
    <xdr:ext cx="4838700" cy="2819400"/>
    <xdr:graphicFrame macro="">
      <xdr:nvGraphicFramePr>
        <xdr:cNvPr id="36" name="Chart 36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257175</xdr:colOff>
      <xdr:row>17</xdr:row>
      <xdr:rowOff>76200</xdr:rowOff>
    </xdr:from>
    <xdr:ext cx="2047875" cy="13239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4331588" y="3127538"/>
          <a:ext cx="2028825" cy="1304925"/>
        </a:xfrm>
        <a:prstGeom prst="leftArrowCallout">
          <a:avLst>
            <a:gd name="adj1" fmla="val 23413"/>
            <a:gd name="adj2" fmla="val 25000"/>
            <a:gd name="adj3" fmla="val 17857"/>
            <a:gd name="adj4" fmla="val 82521"/>
          </a:avLst>
        </a:prstGeom>
        <a:solidFill>
          <a:srgbClr val="DAE5F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Source:Industry standard is to use I/B/E/S estimates via Thomson Reuters Eikon; Mergent Online; Yahoo!Finance, etc.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257175</xdr:colOff>
      <xdr:row>20</xdr:row>
      <xdr:rowOff>76200</xdr:rowOff>
    </xdr:from>
    <xdr:ext cx="2047875" cy="18383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4331588" y="2870363"/>
          <a:ext cx="2028825" cy="1819275"/>
        </a:xfrm>
        <a:prstGeom prst="leftArrowCallout">
          <a:avLst>
            <a:gd name="adj1" fmla="val 23413"/>
            <a:gd name="adj2" fmla="val 25000"/>
            <a:gd name="adj3" fmla="val 17857"/>
            <a:gd name="adj4" fmla="val 82521"/>
          </a:avLst>
        </a:prstGeom>
        <a:solidFill>
          <a:srgbClr val="DAE5F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Source:Industry standard is to use I/B/E/S estimates via Thomson Reuters Eikon; Mergent Online; Yahoo!Finance, etc.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29</xdr:row>
      <xdr:rowOff>0</xdr:rowOff>
    </xdr:from>
    <xdr:ext cx="4838700" cy="2819400"/>
    <xdr:graphicFrame macro="">
      <xdr:nvGraphicFramePr>
        <xdr:cNvPr id="37" name="Chart 37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18</xdr:col>
      <xdr:colOff>19050</xdr:colOff>
      <xdr:row>46</xdr:row>
      <xdr:rowOff>19050</xdr:rowOff>
    </xdr:from>
    <xdr:ext cx="4838700" cy="2819400"/>
    <xdr:graphicFrame macro="">
      <xdr:nvGraphicFramePr>
        <xdr:cNvPr id="38" name="Chart 38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257175</xdr:colOff>
      <xdr:row>17</xdr:row>
      <xdr:rowOff>76200</xdr:rowOff>
    </xdr:from>
    <xdr:ext cx="2047875" cy="13239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/>
      </xdr:nvSpPr>
      <xdr:spPr>
        <a:xfrm>
          <a:off x="4331588" y="3127538"/>
          <a:ext cx="2028825" cy="1304925"/>
        </a:xfrm>
        <a:prstGeom prst="leftArrowCallout">
          <a:avLst>
            <a:gd name="adj1" fmla="val 23413"/>
            <a:gd name="adj2" fmla="val 25000"/>
            <a:gd name="adj3" fmla="val 17857"/>
            <a:gd name="adj4" fmla="val 82521"/>
          </a:avLst>
        </a:prstGeom>
        <a:solidFill>
          <a:srgbClr val="DAE5F1"/>
        </a:solidFill>
        <a:ln w="25400" cap="flat" cmpd="sng">
          <a:solidFill>
            <a:srgbClr val="395E89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Source:Industry standard is to use I/B/E/S estimates via Thomson Reuters Eikon; Mergent Online; Yahoo!Finance, etc.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vmuy.pa/" TargetMode="External"/><Relationship Id="rId2" Type="http://schemas.openxmlformats.org/officeDocument/2006/relationships/hyperlink" Target="http://lvmuy.pa/" TargetMode="External"/><Relationship Id="rId1" Type="http://schemas.openxmlformats.org/officeDocument/2006/relationships/hyperlink" Target="http://lvmuy.pa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lvmuy.p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finance.yahoo.com/q/ks?s=AAPL+Key+Statistics" TargetMode="External"/><Relationship Id="rId1" Type="http://schemas.openxmlformats.org/officeDocument/2006/relationships/hyperlink" Target="https://www.cnbc.com/quotes/?symbol=US10Y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showGridLines="0" tabSelected="1" workbookViewId="0">
      <selection activeCell="B4" sqref="B4"/>
    </sheetView>
  </sheetViews>
  <sheetFormatPr baseColWidth="10" defaultColWidth="12.6640625" defaultRowHeight="15" customHeight="1"/>
  <cols>
    <col min="1" max="5" width="12.6640625" customWidth="1"/>
    <col min="6" max="6" width="7.1640625" customWidth="1"/>
    <col min="7" max="7" width="37.5" customWidth="1"/>
    <col min="8" max="8" width="7.1640625" customWidth="1"/>
    <col min="9" max="10" width="3" customWidth="1"/>
    <col min="11" max="14" width="7.1640625" customWidth="1"/>
    <col min="15" max="16" width="1.33203125" customWidth="1"/>
    <col min="17" max="20" width="7.1640625" customWidth="1"/>
    <col min="21" max="22" width="1.6640625" customWidth="1"/>
    <col min="23" max="23" width="7.1640625" customWidth="1"/>
  </cols>
  <sheetData>
    <row r="1" spans="1:23" ht="24">
      <c r="A1" s="1"/>
      <c r="B1" s="3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676" t="s">
        <v>5</v>
      </c>
      <c r="H2" s="677"/>
      <c r="I2" s="677"/>
      <c r="J2" s="677"/>
      <c r="K2" s="678"/>
      <c r="L2" s="1"/>
    </row>
    <row r="3" spans="1:23" ht="16">
      <c r="A3" s="1"/>
      <c r="B3" s="9" t="s">
        <v>522</v>
      </c>
      <c r="C3" s="1"/>
      <c r="D3" s="1"/>
      <c r="E3" s="1"/>
      <c r="F3" s="1"/>
      <c r="G3" s="12" t="str">
        <f>'Revenue Model'!A4</f>
        <v xml:space="preserve">      Apparel &amp; Accessories</v>
      </c>
      <c r="H3" s="13">
        <v>1</v>
      </c>
      <c r="I3" s="1"/>
      <c r="J3" s="14">
        <v>1</v>
      </c>
      <c r="K3" s="15" t="s">
        <v>10</v>
      </c>
      <c r="L3" s="1"/>
    </row>
    <row r="4" spans="1:23" ht="16">
      <c r="A4" s="1"/>
      <c r="B4" s="1"/>
      <c r="C4" s="1"/>
      <c r="D4" s="1"/>
      <c r="E4" s="1"/>
      <c r="F4" s="1"/>
      <c r="G4" s="12" t="str">
        <f>'Revenue Model'!A5</f>
        <v xml:space="preserve">      Beauty and household essentials</v>
      </c>
      <c r="H4" s="13">
        <v>1</v>
      </c>
      <c r="I4" s="1"/>
      <c r="J4" s="14">
        <v>2</v>
      </c>
      <c r="K4" s="15" t="s">
        <v>12</v>
      </c>
      <c r="L4" s="1"/>
    </row>
    <row r="5" spans="1:23" ht="16">
      <c r="A5" s="1"/>
      <c r="B5" s="1"/>
      <c r="C5" s="1"/>
      <c r="D5" s="1"/>
      <c r="E5" s="1"/>
      <c r="F5" s="1"/>
      <c r="G5" s="12" t="str">
        <f>'Revenue Model'!A6</f>
        <v xml:space="preserve">      Food and Beverage</v>
      </c>
      <c r="H5" s="13">
        <v>1</v>
      </c>
      <c r="I5" s="1"/>
      <c r="J5" s="14">
        <v>3</v>
      </c>
      <c r="K5" s="15" t="s">
        <v>15</v>
      </c>
      <c r="L5" s="1"/>
    </row>
    <row r="6" spans="1:23" ht="16">
      <c r="A6" s="1"/>
      <c r="B6" s="1"/>
      <c r="C6" s="17" t="s">
        <v>16</v>
      </c>
      <c r="D6" s="18">
        <f>'DCF FCFE'!B7</f>
        <v>120.18</v>
      </c>
      <c r="E6" s="1"/>
      <c r="F6" s="1"/>
      <c r="G6" s="12" t="str">
        <f>'Revenue Model'!A7</f>
        <v xml:space="preserve">      Hardlines</v>
      </c>
      <c r="H6" s="13">
        <v>1</v>
      </c>
      <c r="I6" s="1"/>
      <c r="J6" s="1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6">
      <c r="A7" s="1"/>
      <c r="B7" s="1"/>
      <c r="C7" s="22" t="s">
        <v>18</v>
      </c>
      <c r="D7" s="24">
        <f ca="1">'DCF FCFE'!B9</f>
        <v>164.36207305667838</v>
      </c>
      <c r="E7" s="1"/>
      <c r="F7" s="1"/>
      <c r="G7" s="12" t="str">
        <f>'Revenue Model'!A8</f>
        <v xml:space="preserve">      Home Furnishings and Décor</v>
      </c>
      <c r="H7" s="13">
        <v>1</v>
      </c>
      <c r="K7" s="26"/>
    </row>
    <row r="8" spans="1:23" ht="16">
      <c r="A8" s="1"/>
      <c r="B8" s="1"/>
      <c r="C8" s="22" t="s">
        <v>21</v>
      </c>
      <c r="D8" s="24">
        <f ca="1">'DCF FCFE'!B47</f>
        <v>175.42255584775108</v>
      </c>
      <c r="E8" s="1"/>
      <c r="F8" s="1"/>
      <c r="G8" s="12" t="str">
        <f>TGT_IS!A5</f>
        <v>Cost of sales</v>
      </c>
      <c r="H8" s="13">
        <v>1</v>
      </c>
      <c r="K8" s="26"/>
    </row>
    <row r="9" spans="1:23" ht="16">
      <c r="A9" s="1"/>
      <c r="B9" s="1"/>
      <c r="C9" s="30" t="s">
        <v>23</v>
      </c>
      <c r="D9" s="32">
        <f ca="1">D7/D6-1</f>
        <v>0.36763249339888815</v>
      </c>
      <c r="E9" s="1"/>
      <c r="F9" s="1"/>
      <c r="G9" s="34" t="str">
        <f>TGT_IS!A7</f>
        <v>Selling, general and administrative expenses</v>
      </c>
      <c r="H9" s="35">
        <v>1</v>
      </c>
      <c r="I9" s="36"/>
      <c r="J9" s="36"/>
      <c r="K9" s="38"/>
    </row>
    <row r="10" spans="1:23">
      <c r="A10" s="1"/>
      <c r="B10" s="1"/>
      <c r="C10" s="40" t="s">
        <v>27</v>
      </c>
      <c r="D10" s="42">
        <f ca="1">D8/D6-1</f>
        <v>0.45966513436304779</v>
      </c>
      <c r="E10" s="1"/>
      <c r="F10" s="1"/>
    </row>
    <row r="11" spans="1:23">
      <c r="A11" s="1"/>
      <c r="B11" s="1"/>
      <c r="C11" s="1"/>
      <c r="D11" s="1"/>
      <c r="E11" s="1"/>
      <c r="F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K2"/>
  </mergeCells>
  <dataValidations count="1">
    <dataValidation type="list" allowBlank="1" sqref="H3:H9" xr:uid="{00000000-0002-0000-0000-000000000000}">
      <formula1>$J$3:$J$5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3" width="10.6640625" customWidth="1"/>
    <col min="4" max="4" width="10.33203125" customWidth="1"/>
    <col min="5" max="5" width="11.33203125" customWidth="1"/>
    <col min="6" max="6" width="12.6640625" customWidth="1"/>
    <col min="7" max="7" width="11.5" customWidth="1"/>
    <col min="8" max="8" width="9.6640625" customWidth="1"/>
    <col min="9" max="9" width="20.83203125" customWidth="1"/>
    <col min="10" max="10" width="22.1640625" customWidth="1"/>
    <col min="11" max="11" width="9" customWidth="1"/>
    <col min="12" max="12" width="10" customWidth="1"/>
    <col min="13" max="13" width="9.5" customWidth="1"/>
    <col min="14" max="14" width="10" customWidth="1"/>
    <col min="15" max="15" width="8.83203125" customWidth="1"/>
    <col min="16" max="16" width="9.33203125" customWidth="1"/>
    <col min="17" max="17" width="9.6640625" customWidth="1"/>
    <col min="18" max="18" width="9.33203125" customWidth="1"/>
    <col min="19" max="30" width="8" customWidth="1"/>
  </cols>
  <sheetData>
    <row r="1" spans="1:36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2"/>
      <c r="AF1" s="2"/>
      <c r="AG1" s="2"/>
      <c r="AH1" s="2"/>
      <c r="AI1" s="2"/>
      <c r="AJ1" s="2"/>
    </row>
    <row r="2" spans="1:36">
      <c r="A2" s="47" t="s">
        <v>35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2"/>
      <c r="AF2" s="2"/>
      <c r="AG2" s="2"/>
      <c r="AH2" s="2"/>
      <c r="AI2" s="2"/>
      <c r="AJ2" s="2"/>
    </row>
    <row r="3" spans="1:36">
      <c r="A3" s="54" t="s">
        <v>38</v>
      </c>
      <c r="B3" s="55"/>
      <c r="C3" s="9"/>
      <c r="D3" s="9"/>
      <c r="E3" s="9"/>
      <c r="F3" s="9"/>
      <c r="G3" s="9"/>
      <c r="H3" s="9"/>
      <c r="I3" s="9"/>
      <c r="J3" s="9"/>
      <c r="K3" s="9"/>
      <c r="L3" s="9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2"/>
      <c r="AF3" s="2"/>
      <c r="AG3" s="2"/>
      <c r="AH3" s="2"/>
      <c r="AI3" s="2"/>
      <c r="AJ3" s="2"/>
    </row>
    <row r="4" spans="1:36">
      <c r="A4" s="56" t="s">
        <v>40</v>
      </c>
      <c r="B4" s="57"/>
      <c r="C4" s="58" t="s">
        <v>42</v>
      </c>
      <c r="D4" s="58" t="s">
        <v>43</v>
      </c>
      <c r="E4" s="58" t="s">
        <v>44</v>
      </c>
      <c r="F4" s="58" t="s">
        <v>45</v>
      </c>
      <c r="G4" s="58" t="s">
        <v>46</v>
      </c>
      <c r="H4" s="58" t="s">
        <v>47</v>
      </c>
      <c r="I4" s="58" t="s">
        <v>48</v>
      </c>
      <c r="J4" s="58" t="s">
        <v>49</v>
      </c>
      <c r="K4" s="57"/>
      <c r="L4" s="60" t="s">
        <v>50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2"/>
      <c r="AF4" s="2"/>
      <c r="AG4" s="2"/>
      <c r="AH4" s="2"/>
      <c r="AI4" s="2"/>
      <c r="AJ4" s="2"/>
    </row>
    <row r="5" spans="1:36">
      <c r="A5" s="61" t="s">
        <v>51</v>
      </c>
      <c r="B5" s="62" t="s">
        <v>52</v>
      </c>
      <c r="C5" s="64" t="s">
        <v>54</v>
      </c>
      <c r="D5" s="64" t="s">
        <v>55</v>
      </c>
      <c r="E5" s="64" t="s">
        <v>56</v>
      </c>
      <c r="F5" s="64" t="s">
        <v>57</v>
      </c>
      <c r="G5" s="64" t="s">
        <v>58</v>
      </c>
      <c r="H5" s="64" t="s">
        <v>59</v>
      </c>
      <c r="I5" s="64" t="s">
        <v>60</v>
      </c>
      <c r="J5" s="64" t="s">
        <v>59</v>
      </c>
      <c r="K5" s="62" t="s">
        <v>61</v>
      </c>
      <c r="L5" s="66" t="s">
        <v>62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2"/>
      <c r="AF5" s="2"/>
      <c r="AG5" s="2"/>
      <c r="AH5" s="2"/>
      <c r="AI5" s="2"/>
      <c r="AJ5" s="2"/>
    </row>
    <row r="6" spans="1:36">
      <c r="A6" s="70" t="s">
        <v>63</v>
      </c>
      <c r="B6" s="72" t="s">
        <v>64</v>
      </c>
      <c r="C6" s="73">
        <v>2379.61</v>
      </c>
      <c r="D6" s="75">
        <v>2475</v>
      </c>
      <c r="E6" s="76">
        <v>498.77603199999999</v>
      </c>
      <c r="F6" s="76">
        <v>1186892.43350752</v>
      </c>
      <c r="G6" s="76">
        <v>23414</v>
      </c>
      <c r="H6" s="76">
        <v>55021</v>
      </c>
      <c r="I6" s="76">
        <f t="shared" ref="I6:I13" si="0">F6+G6-H6</f>
        <v>1155285.43350752</v>
      </c>
      <c r="J6" s="76">
        <v>62060</v>
      </c>
      <c r="K6" s="79">
        <v>1.1339262706269699</v>
      </c>
      <c r="L6" s="81">
        <v>2670.4</v>
      </c>
      <c r="M6" s="82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2"/>
      <c r="AF6" s="2"/>
      <c r="AG6" s="2"/>
      <c r="AH6" s="2"/>
      <c r="AI6" s="2"/>
      <c r="AJ6" s="2"/>
    </row>
    <row r="7" spans="1:36">
      <c r="A7" s="70" t="s">
        <v>69</v>
      </c>
      <c r="B7" s="72" t="s">
        <v>71</v>
      </c>
      <c r="C7" s="73">
        <v>122.94</v>
      </c>
      <c r="D7" s="75">
        <v>133.38</v>
      </c>
      <c r="E7" s="76">
        <v>2833.7019019999998</v>
      </c>
      <c r="F7" s="76">
        <v>348375.31183188001</v>
      </c>
      <c r="G7" s="76">
        <v>54469</v>
      </c>
      <c r="H7" s="76">
        <v>9465</v>
      </c>
      <c r="I7" s="76">
        <f t="shared" si="0"/>
        <v>393379.31183188001</v>
      </c>
      <c r="J7" s="76">
        <v>74669</v>
      </c>
      <c r="K7" s="79">
        <v>0.61789590732948096</v>
      </c>
      <c r="L7" s="85">
        <v>130.80645000000001</v>
      </c>
      <c r="M7" s="82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2"/>
      <c r="AF7" s="2"/>
      <c r="AG7" s="2"/>
      <c r="AH7" s="2"/>
      <c r="AI7" s="2"/>
      <c r="AJ7" s="2"/>
    </row>
    <row r="8" spans="1:36">
      <c r="A8" s="70" t="s">
        <v>75</v>
      </c>
      <c r="B8" s="72" t="s">
        <v>76</v>
      </c>
      <c r="C8" s="73">
        <v>305.94</v>
      </c>
      <c r="D8" s="75">
        <v>325.26</v>
      </c>
      <c r="E8" s="76">
        <v>441.57995199999999</v>
      </c>
      <c r="F8" s="76">
        <v>135096.97051488</v>
      </c>
      <c r="G8" s="76">
        <v>6823</v>
      </c>
      <c r="H8" s="76">
        <v>9444</v>
      </c>
      <c r="I8" s="76">
        <f t="shared" si="0"/>
        <v>132475.97051488</v>
      </c>
      <c r="J8" s="76">
        <v>15243</v>
      </c>
      <c r="K8" s="79">
        <v>1.1339262706269699</v>
      </c>
      <c r="L8" s="85">
        <v>323.04167000000001</v>
      </c>
      <c r="M8" s="82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2"/>
      <c r="AF8" s="2"/>
      <c r="AG8" s="2"/>
      <c r="AH8" s="2"/>
      <c r="AI8" s="2"/>
      <c r="AJ8" s="2"/>
    </row>
    <row r="9" spans="1:36">
      <c r="A9" s="70" t="s">
        <v>79</v>
      </c>
      <c r="B9" s="72" t="s">
        <v>80</v>
      </c>
      <c r="C9" s="73">
        <v>78.63</v>
      </c>
      <c r="D9" s="75">
        <v>91.99</v>
      </c>
      <c r="E9" s="76">
        <v>257.50334700000002</v>
      </c>
      <c r="F9" s="76">
        <v>20247.48817461</v>
      </c>
      <c r="G9" s="76">
        <v>1271</v>
      </c>
      <c r="H9" s="76">
        <v>2229</v>
      </c>
      <c r="I9" s="76">
        <f t="shared" si="0"/>
        <v>19289.48817461</v>
      </c>
      <c r="J9" s="76">
        <v>3479</v>
      </c>
      <c r="K9" s="79">
        <v>1.4242632628746501</v>
      </c>
      <c r="L9" s="85">
        <v>81.179169999999999</v>
      </c>
      <c r="M9" s="82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2"/>
      <c r="AF9" s="2"/>
      <c r="AG9" s="2"/>
      <c r="AH9" s="2"/>
      <c r="AI9" s="2"/>
      <c r="AJ9" s="2"/>
    </row>
    <row r="10" spans="1:36">
      <c r="A10" s="70" t="s">
        <v>81</v>
      </c>
      <c r="B10" s="72" t="s">
        <v>82</v>
      </c>
      <c r="C10" s="73">
        <v>114.23</v>
      </c>
      <c r="D10" s="75">
        <v>126.73</v>
      </c>
      <c r="E10" s="76">
        <v>754.94864800000005</v>
      </c>
      <c r="F10" s="76">
        <v>86237.784061039987</v>
      </c>
      <c r="G10" s="76">
        <v>19306</v>
      </c>
      <c r="H10" s="76">
        <v>716</v>
      </c>
      <c r="I10" s="76">
        <f t="shared" si="0"/>
        <v>104827.78406103999</v>
      </c>
      <c r="J10" s="76">
        <v>1972</v>
      </c>
      <c r="K10" s="79">
        <v>1.4242632628746501</v>
      </c>
      <c r="L10" s="85">
        <v>118.68</v>
      </c>
      <c r="M10" s="82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2"/>
      <c r="AF10" s="2"/>
      <c r="AG10" s="2"/>
      <c r="AH10" s="2"/>
      <c r="AI10" s="2"/>
      <c r="AJ10" s="2"/>
    </row>
    <row r="11" spans="1:36">
      <c r="A11" s="70" t="s">
        <v>87</v>
      </c>
      <c r="B11" s="72" t="s">
        <v>88</v>
      </c>
      <c r="C11" s="73">
        <v>5.37</v>
      </c>
      <c r="D11" s="75">
        <v>23.4</v>
      </c>
      <c r="E11" s="76">
        <v>309.67033700000002</v>
      </c>
      <c r="F11" s="76">
        <v>1662.92970969</v>
      </c>
      <c r="G11" s="76">
        <v>4183</v>
      </c>
      <c r="H11" s="76">
        <v>685</v>
      </c>
      <c r="I11" s="76">
        <f t="shared" si="0"/>
        <v>5160.92970969</v>
      </c>
      <c r="J11" s="76">
        <v>6377</v>
      </c>
      <c r="K11" s="79">
        <v>1.1339262706269699</v>
      </c>
      <c r="L11" s="85">
        <v>6.7307699999999997</v>
      </c>
      <c r="M11" s="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2"/>
      <c r="AF11" s="2"/>
      <c r="AG11" s="2"/>
      <c r="AH11" s="2"/>
      <c r="AI11" s="2"/>
      <c r="AJ11" s="2"/>
    </row>
    <row r="12" spans="1:36">
      <c r="A12" s="103" t="s">
        <v>91</v>
      </c>
      <c r="B12" s="105" t="s">
        <v>94</v>
      </c>
      <c r="C12" s="107">
        <v>33.340000000000003</v>
      </c>
      <c r="D12" s="108">
        <v>36.83</v>
      </c>
      <c r="E12" s="109">
        <v>777.89182700000003</v>
      </c>
      <c r="F12" s="109">
        <v>25934.913512179999</v>
      </c>
      <c r="G12" s="109">
        <v>14076</v>
      </c>
      <c r="H12" s="109">
        <v>399</v>
      </c>
      <c r="I12" s="109">
        <f t="shared" si="0"/>
        <v>39611.913512179999</v>
      </c>
      <c r="J12" s="109">
        <v>8573</v>
      </c>
      <c r="K12" s="113">
        <v>0.61789590732948096</v>
      </c>
      <c r="L12" s="115">
        <v>34.485709999999997</v>
      </c>
      <c r="M12" s="82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2"/>
      <c r="AF12" s="2"/>
      <c r="AG12" s="2"/>
      <c r="AH12" s="2"/>
      <c r="AI12" s="2"/>
      <c r="AJ12" s="2"/>
    </row>
    <row r="13" spans="1:36">
      <c r="A13" s="119" t="s">
        <v>99</v>
      </c>
      <c r="B13" s="121" t="s">
        <v>100</v>
      </c>
      <c r="C13" s="123">
        <v>8.1</v>
      </c>
      <c r="D13" s="125">
        <v>24.83</v>
      </c>
      <c r="E13" s="126">
        <v>372.63945699999999</v>
      </c>
      <c r="F13" s="126">
        <v>3018.3796017</v>
      </c>
      <c r="G13" s="126">
        <v>1249</v>
      </c>
      <c r="H13" s="126">
        <v>1654</v>
      </c>
      <c r="I13" s="126">
        <f t="shared" si="0"/>
        <v>2613.3796017000004</v>
      </c>
      <c r="J13" s="126">
        <v>3316</v>
      </c>
      <c r="K13" s="128">
        <v>1.4242632628746501</v>
      </c>
      <c r="L13" s="130">
        <v>8.8684200000000004</v>
      </c>
      <c r="M13" s="132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5"/>
      <c r="AF13" s="135"/>
      <c r="AG13" s="135"/>
      <c r="AH13" s="135"/>
      <c r="AI13" s="135"/>
      <c r="AJ13" s="135"/>
    </row>
    <row r="14" spans="1:36">
      <c r="A14" s="119" t="s">
        <v>109</v>
      </c>
      <c r="B14" s="139" t="s">
        <v>111</v>
      </c>
      <c r="C14" s="123">
        <v>376.81</v>
      </c>
      <c r="D14" s="125">
        <v>474.17</v>
      </c>
      <c r="E14" s="126">
        <v>503.7</v>
      </c>
      <c r="F14" s="126">
        <v>204964</v>
      </c>
      <c r="G14" s="126">
        <v>27254</v>
      </c>
      <c r="H14" s="126">
        <v>6918</v>
      </c>
      <c r="I14" s="126">
        <v>243323</v>
      </c>
      <c r="J14" s="126">
        <v>39512</v>
      </c>
      <c r="K14" s="128">
        <v>0.56000000000000005</v>
      </c>
      <c r="L14" s="130">
        <v>423.4</v>
      </c>
      <c r="M14" s="132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5"/>
      <c r="AF14" s="135"/>
      <c r="AG14" s="135"/>
      <c r="AH14" s="135"/>
      <c r="AI14" s="135"/>
      <c r="AJ14" s="135"/>
    </row>
    <row r="15" spans="1:36">
      <c r="A15" s="149" t="s">
        <v>119</v>
      </c>
      <c r="B15" s="151" t="s">
        <v>7</v>
      </c>
      <c r="C15" s="152">
        <v>115.83</v>
      </c>
      <c r="D15" s="154">
        <v>130.24</v>
      </c>
      <c r="E15" s="156">
        <v>499.828552</v>
      </c>
      <c r="F15" s="156">
        <v>57895.141178160004</v>
      </c>
      <c r="G15" s="156">
        <v>11499</v>
      </c>
      <c r="H15" s="156">
        <v>2577</v>
      </c>
      <c r="I15" s="156">
        <f>F15+G15-H15</f>
        <v>66817.141178160004</v>
      </c>
      <c r="J15" s="156">
        <v>11833</v>
      </c>
      <c r="K15" s="158">
        <v>1.1339262706269699</v>
      </c>
      <c r="L15" s="160">
        <v>121.71957999999999</v>
      </c>
      <c r="M15" s="162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10"/>
      <c r="AF15" s="10"/>
      <c r="AG15" s="10"/>
      <c r="AH15" s="10"/>
      <c r="AI15" s="10"/>
      <c r="AJ15" s="10"/>
    </row>
    <row r="16" spans="1:36">
      <c r="A16" s="44"/>
      <c r="B16" s="45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2"/>
      <c r="AF16" s="2"/>
      <c r="AG16" s="2"/>
      <c r="AH16" s="2"/>
      <c r="AI16" s="2"/>
      <c r="AJ16" s="2"/>
    </row>
    <row r="17" spans="1:36">
      <c r="A17" s="44"/>
      <c r="B17" s="45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2"/>
      <c r="AH17" s="2"/>
      <c r="AI17" s="2"/>
      <c r="AJ17" s="2"/>
    </row>
    <row r="18" spans="1:36">
      <c r="A18" s="54" t="s">
        <v>127</v>
      </c>
      <c r="B18" s="170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174"/>
      <c r="R18" s="174"/>
      <c r="S18" s="175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2"/>
      <c r="AH18" s="2"/>
      <c r="AI18" s="2"/>
      <c r="AJ18" s="2"/>
    </row>
    <row r="19" spans="1:36">
      <c r="A19" s="177"/>
      <c r="B19" s="178"/>
      <c r="C19" s="679" t="s">
        <v>130</v>
      </c>
      <c r="D19" s="680"/>
      <c r="E19" s="680"/>
      <c r="F19" s="681"/>
      <c r="G19" s="679" t="s">
        <v>131</v>
      </c>
      <c r="H19" s="680"/>
      <c r="I19" s="680"/>
      <c r="J19" s="681"/>
      <c r="K19" s="679" t="s">
        <v>132</v>
      </c>
      <c r="L19" s="680"/>
      <c r="M19" s="680"/>
      <c r="N19" s="681"/>
      <c r="O19" s="679" t="s">
        <v>133</v>
      </c>
      <c r="P19" s="680"/>
      <c r="Q19" s="680"/>
      <c r="R19" s="681"/>
      <c r="S19" s="57" t="s">
        <v>135</v>
      </c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2"/>
      <c r="AH19" s="2"/>
      <c r="AI19" s="2"/>
      <c r="AJ19" s="2"/>
    </row>
    <row r="20" spans="1:36">
      <c r="A20" s="62" t="s">
        <v>51</v>
      </c>
      <c r="B20" s="62" t="s">
        <v>52</v>
      </c>
      <c r="C20" s="180" t="s">
        <v>136</v>
      </c>
      <c r="D20" s="183" t="s">
        <v>137</v>
      </c>
      <c r="E20" s="183" t="s">
        <v>138</v>
      </c>
      <c r="F20" s="184" t="s">
        <v>139</v>
      </c>
      <c r="G20" s="180" t="s">
        <v>136</v>
      </c>
      <c r="H20" s="183" t="s">
        <v>137</v>
      </c>
      <c r="I20" s="183" t="s">
        <v>138</v>
      </c>
      <c r="J20" s="184" t="s">
        <v>139</v>
      </c>
      <c r="K20" s="180" t="s">
        <v>136</v>
      </c>
      <c r="L20" s="183" t="s">
        <v>137</v>
      </c>
      <c r="M20" s="183" t="s">
        <v>138</v>
      </c>
      <c r="N20" s="184" t="s">
        <v>139</v>
      </c>
      <c r="O20" s="180" t="s">
        <v>136</v>
      </c>
      <c r="P20" s="183" t="s">
        <v>137</v>
      </c>
      <c r="Q20" s="183" t="s">
        <v>138</v>
      </c>
      <c r="R20" s="184" t="s">
        <v>139</v>
      </c>
      <c r="S20" s="62" t="s">
        <v>141</v>
      </c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2"/>
      <c r="AH20" s="2"/>
      <c r="AI20" s="2"/>
      <c r="AJ20" s="2"/>
    </row>
    <row r="21" spans="1:36" ht="15.75" customHeight="1">
      <c r="A21" s="70" t="s">
        <v>63</v>
      </c>
      <c r="B21" s="72" t="s">
        <v>64</v>
      </c>
      <c r="C21" s="188">
        <v>280522</v>
      </c>
      <c r="D21" s="188">
        <v>345398.53154</v>
      </c>
      <c r="E21" s="188">
        <v>406666.90927</v>
      </c>
      <c r="F21" s="189">
        <v>471711.02669999999</v>
      </c>
      <c r="G21" s="188">
        <v>23.01</v>
      </c>
      <c r="H21" s="188">
        <v>18.851120000000002</v>
      </c>
      <c r="I21" s="188">
        <v>37.480020000000003</v>
      </c>
      <c r="J21" s="191">
        <v>54.05856</v>
      </c>
      <c r="K21" s="188">
        <v>14541</v>
      </c>
      <c r="L21" s="188">
        <v>12915.46034</v>
      </c>
      <c r="M21" s="188">
        <v>24509.85266</v>
      </c>
      <c r="N21" s="191">
        <v>35882.021540000002</v>
      </c>
      <c r="O21" s="192">
        <v>30256</v>
      </c>
      <c r="P21" s="188">
        <v>44505.497289999999</v>
      </c>
      <c r="Q21" s="188">
        <v>61343.23833</v>
      </c>
      <c r="R21" s="188">
        <v>76128.395399999994</v>
      </c>
      <c r="S21" s="193">
        <v>0.34</v>
      </c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2"/>
      <c r="AH21" s="2"/>
      <c r="AI21" s="2"/>
      <c r="AJ21" s="2"/>
    </row>
    <row r="22" spans="1:36" ht="15.75" customHeight="1">
      <c r="A22" s="70" t="s">
        <v>69</v>
      </c>
      <c r="B22" s="72" t="s">
        <v>71</v>
      </c>
      <c r="C22" s="188">
        <v>523964</v>
      </c>
      <c r="D22" s="188">
        <v>542476.70878999995</v>
      </c>
      <c r="E22" s="188">
        <v>554616.23234999995</v>
      </c>
      <c r="F22" s="191">
        <v>570207.22239000001</v>
      </c>
      <c r="G22" s="188">
        <v>5.19</v>
      </c>
      <c r="H22" s="188">
        <v>5.0451499999999996</v>
      </c>
      <c r="I22" s="188">
        <v>5.4176200000000003</v>
      </c>
      <c r="J22" s="191">
        <v>5.8132000000000001</v>
      </c>
      <c r="K22" s="188">
        <v>20968</v>
      </c>
      <c r="L22" s="188">
        <v>22064.95246</v>
      </c>
      <c r="M22" s="188">
        <v>23044.774440000001</v>
      </c>
      <c r="N22" s="191">
        <v>24549.74036</v>
      </c>
      <c r="O22" s="192">
        <v>31968</v>
      </c>
      <c r="P22" s="188">
        <v>33328.083330000001</v>
      </c>
      <c r="Q22" s="188">
        <v>34309.343800000002</v>
      </c>
      <c r="R22" s="188">
        <v>35372.574000000001</v>
      </c>
      <c r="S22" s="193">
        <v>5.6774999999999999E-2</v>
      </c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2"/>
      <c r="AH22" s="2"/>
      <c r="AI22" s="2"/>
      <c r="AJ22" s="2"/>
    </row>
    <row r="23" spans="1:36" ht="15.75" customHeight="1">
      <c r="A23" s="70" t="s">
        <v>75</v>
      </c>
      <c r="B23" s="72" t="s">
        <v>76</v>
      </c>
      <c r="C23" s="188">
        <v>152703</v>
      </c>
      <c r="D23" s="188">
        <v>163270.92535999999</v>
      </c>
      <c r="E23" s="188">
        <v>173286.49832000001</v>
      </c>
      <c r="F23" s="191">
        <v>187283.21945999999</v>
      </c>
      <c r="G23" s="188">
        <v>8.26</v>
      </c>
      <c r="H23" s="188">
        <v>8.6048299999999998</v>
      </c>
      <c r="I23" s="188">
        <v>9.3249999999999993</v>
      </c>
      <c r="J23" s="191">
        <v>10.188190000000001</v>
      </c>
      <c r="K23" s="188">
        <v>4737</v>
      </c>
      <c r="L23" s="188">
        <v>5175.2295199999999</v>
      </c>
      <c r="M23" s="188">
        <v>5615.5873000000001</v>
      </c>
      <c r="N23" s="191">
        <v>6122.1808000000001</v>
      </c>
      <c r="O23" s="192">
        <v>6229</v>
      </c>
      <c r="P23" s="188">
        <v>6871.0547699999997</v>
      </c>
      <c r="Q23" s="188">
        <v>7405.6567699999996</v>
      </c>
      <c r="R23" s="188">
        <v>7980.1295499999997</v>
      </c>
      <c r="S23" s="193">
        <v>6.4839999999999995E-2</v>
      </c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2"/>
      <c r="AH23" s="2"/>
      <c r="AI23" s="2"/>
      <c r="AJ23" s="2"/>
    </row>
    <row r="24" spans="1:36" ht="15.75" customHeight="1">
      <c r="A24" s="70" t="s">
        <v>79</v>
      </c>
      <c r="B24" s="72" t="s">
        <v>80</v>
      </c>
      <c r="C24" s="188">
        <v>43638</v>
      </c>
      <c r="D24" s="188">
        <v>40196.463810000001</v>
      </c>
      <c r="E24" s="188">
        <v>42882.70753</v>
      </c>
      <c r="F24" s="191">
        <v>45185.056669999998</v>
      </c>
      <c r="G24" s="188">
        <v>5.75</v>
      </c>
      <c r="H24" s="188">
        <v>4.4574999999999996</v>
      </c>
      <c r="I24" s="188">
        <v>5.8648800000000003</v>
      </c>
      <c r="J24" s="191">
        <v>6.89</v>
      </c>
      <c r="K24" s="188">
        <v>2050</v>
      </c>
      <c r="L24" s="188">
        <v>1542.00863</v>
      </c>
      <c r="M24" s="188">
        <v>1956.30807</v>
      </c>
      <c r="N24" s="191">
        <v>2126.99667</v>
      </c>
      <c r="O24" s="192">
        <v>2862</v>
      </c>
      <c r="P24" s="188">
        <v>2371.0498499999999</v>
      </c>
      <c r="Q24" s="188">
        <v>2800.0246400000001</v>
      </c>
      <c r="R24" s="188">
        <v>2955.8433300000002</v>
      </c>
      <c r="S24" s="206">
        <v>7.9000000000000001E-2</v>
      </c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2"/>
      <c r="AH24" s="2"/>
      <c r="AI24" s="2"/>
      <c r="AJ24" s="2"/>
    </row>
    <row r="25" spans="1:36" ht="15.75" customHeight="1">
      <c r="A25" s="70" t="s">
        <v>81</v>
      </c>
      <c r="B25" s="72" t="s">
        <v>82</v>
      </c>
      <c r="C25" s="188">
        <v>72148</v>
      </c>
      <c r="D25" s="188">
        <v>72337.188099999999</v>
      </c>
      <c r="E25" s="188">
        <v>74857.729779999994</v>
      </c>
      <c r="F25" s="191">
        <v>77410.631999999998</v>
      </c>
      <c r="G25" s="188">
        <v>5.49</v>
      </c>
      <c r="H25" s="188">
        <v>5.8639700000000001</v>
      </c>
      <c r="I25" s="188">
        <v>6.8714599999999999</v>
      </c>
      <c r="J25" s="191">
        <v>7.9711100000000004</v>
      </c>
      <c r="K25" s="188">
        <v>6384</v>
      </c>
      <c r="L25" s="188">
        <v>6661.6610000000001</v>
      </c>
      <c r="M25" s="188">
        <v>7313.866</v>
      </c>
      <c r="N25" s="191">
        <v>8074.1320999999998</v>
      </c>
      <c r="O25" s="192">
        <v>7794</v>
      </c>
      <c r="P25" s="188">
        <v>8041.68768</v>
      </c>
      <c r="Q25" s="188">
        <v>8769.47595</v>
      </c>
      <c r="R25" s="188">
        <v>9346.4842900000003</v>
      </c>
      <c r="S25" s="206">
        <v>0.16300000000000001</v>
      </c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2"/>
      <c r="AH25" s="2"/>
      <c r="AI25" s="2"/>
      <c r="AJ25" s="2"/>
    </row>
    <row r="26" spans="1:36" ht="15.75" customHeight="1">
      <c r="A26" s="70" t="s">
        <v>87</v>
      </c>
      <c r="B26" s="72" t="s">
        <v>88</v>
      </c>
      <c r="C26" s="188">
        <v>25331</v>
      </c>
      <c r="D26" s="188">
        <v>19459.4274</v>
      </c>
      <c r="E26" s="188">
        <v>21753.517599999999</v>
      </c>
      <c r="F26" s="191">
        <v>22072.949000000001</v>
      </c>
      <c r="G26" s="188">
        <v>1.81</v>
      </c>
      <c r="H26" s="188">
        <v>-0.55444000000000004</v>
      </c>
      <c r="I26" s="188">
        <v>1.4221900000000001</v>
      </c>
      <c r="J26" s="191">
        <v>1.5462499999999999</v>
      </c>
      <c r="K26" s="188">
        <v>1162</v>
      </c>
      <c r="L26" s="188">
        <v>-125.67031</v>
      </c>
      <c r="M26" s="188">
        <v>748.63499999999999</v>
      </c>
      <c r="N26" s="191">
        <v>751.37225000000001</v>
      </c>
      <c r="O26" s="192">
        <v>2143</v>
      </c>
      <c r="P26" s="188">
        <v>869.91610000000003</v>
      </c>
      <c r="Q26" s="188">
        <v>1612.35546</v>
      </c>
      <c r="R26" s="188">
        <v>1704.2596000000001</v>
      </c>
      <c r="S26" s="193">
        <v>-0.14579</v>
      </c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2"/>
      <c r="AH26" s="2"/>
      <c r="AI26" s="2"/>
      <c r="AJ26" s="2"/>
    </row>
    <row r="27" spans="1:36" ht="15.75" customHeight="1">
      <c r="A27" s="103" t="s">
        <v>91</v>
      </c>
      <c r="B27" s="105" t="s">
        <v>94</v>
      </c>
      <c r="C27" s="218">
        <v>122286</v>
      </c>
      <c r="D27" s="218">
        <v>126416.27691</v>
      </c>
      <c r="E27" s="218">
        <v>127329.29236000001</v>
      </c>
      <c r="F27" s="221">
        <v>130575.3509</v>
      </c>
      <c r="G27" s="218">
        <v>2.04</v>
      </c>
      <c r="H27" s="218">
        <v>2.5127100000000002</v>
      </c>
      <c r="I27" s="218">
        <v>2.48767</v>
      </c>
      <c r="J27" s="221">
        <v>2.6078000000000001</v>
      </c>
      <c r="K27" s="218">
        <v>2423</v>
      </c>
      <c r="L27" s="218">
        <v>3099.5421200000001</v>
      </c>
      <c r="M27" s="218">
        <v>3022.51053</v>
      </c>
      <c r="N27" s="221">
        <v>3036.6011100000001</v>
      </c>
      <c r="O27" s="223">
        <v>5072</v>
      </c>
      <c r="P27" s="218">
        <v>5891.8409099999999</v>
      </c>
      <c r="Q27" s="218">
        <v>5892.8314499999997</v>
      </c>
      <c r="R27" s="218">
        <v>5987.4148999999998</v>
      </c>
      <c r="S27" s="224">
        <v>6.2266700000000001E-2</v>
      </c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2"/>
      <c r="AH27" s="2"/>
      <c r="AI27" s="2"/>
      <c r="AJ27" s="2"/>
    </row>
    <row r="28" spans="1:36" ht="15.75" customHeight="1">
      <c r="A28" s="119" t="s">
        <v>99</v>
      </c>
      <c r="B28" s="121" t="s">
        <v>100</v>
      </c>
      <c r="C28" s="229">
        <v>16383</v>
      </c>
      <c r="D28" s="229">
        <v>13736.018050000001</v>
      </c>
      <c r="E28" s="229">
        <v>15201.56062</v>
      </c>
      <c r="F28" s="230">
        <v>15216.143249999999</v>
      </c>
      <c r="G28" s="229">
        <v>0.93</v>
      </c>
      <c r="H28" s="229">
        <v>0.45008999999999999</v>
      </c>
      <c r="I28" s="229">
        <v>1.2943199999999999</v>
      </c>
      <c r="J28" s="230">
        <v>1.012</v>
      </c>
      <c r="K28" s="229">
        <v>931</v>
      </c>
      <c r="L28" s="229">
        <v>247.21815000000001</v>
      </c>
      <c r="M28" s="229">
        <v>708.49716000000001</v>
      </c>
      <c r="N28" s="230">
        <v>595.61959999999999</v>
      </c>
      <c r="O28" s="231">
        <v>1488</v>
      </c>
      <c r="P28" s="229">
        <v>838.46726000000001</v>
      </c>
      <c r="Q28" s="229">
        <v>1287.79829</v>
      </c>
      <c r="R28" s="229">
        <v>1139.3720000000001</v>
      </c>
      <c r="S28" s="232">
        <v>-0.16225999999999999</v>
      </c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5"/>
      <c r="AH28" s="135"/>
      <c r="AI28" s="135"/>
      <c r="AJ28" s="135"/>
    </row>
    <row r="29" spans="1:36" ht="15.75" customHeight="1">
      <c r="A29" s="119" t="s">
        <v>109</v>
      </c>
      <c r="B29" s="139" t="s">
        <v>111</v>
      </c>
      <c r="C29" s="231">
        <v>53670</v>
      </c>
      <c r="D29" s="229">
        <v>48822</v>
      </c>
      <c r="E29" s="229">
        <v>56575</v>
      </c>
      <c r="F29" s="230">
        <v>60887</v>
      </c>
      <c r="G29" s="231">
        <v>14.44</v>
      </c>
      <c r="H29" s="229">
        <v>11.19</v>
      </c>
      <c r="I29" s="229">
        <v>14.86</v>
      </c>
      <c r="J29" s="230">
        <v>16.77</v>
      </c>
      <c r="K29" s="229"/>
      <c r="L29" s="229">
        <v>11370</v>
      </c>
      <c r="M29" s="229">
        <v>9060</v>
      </c>
      <c r="N29" s="230">
        <v>11752</v>
      </c>
      <c r="O29" s="231"/>
      <c r="P29" s="229">
        <v>15860</v>
      </c>
      <c r="Q29" s="229">
        <v>12560</v>
      </c>
      <c r="R29" s="229">
        <v>16748</v>
      </c>
      <c r="S29" s="234">
        <v>0.13700000000000001</v>
      </c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5"/>
      <c r="AH29" s="135"/>
      <c r="AI29" s="135"/>
      <c r="AJ29" s="135"/>
    </row>
    <row r="30" spans="1:36" ht="15.75" customHeight="1">
      <c r="A30" s="149" t="s">
        <v>119</v>
      </c>
      <c r="B30" s="151" t="s">
        <v>7</v>
      </c>
      <c r="C30" s="235">
        <v>78112</v>
      </c>
      <c r="D30" s="236">
        <v>81230.469779999999</v>
      </c>
      <c r="E30" s="236">
        <v>82954.137289999999</v>
      </c>
      <c r="F30" s="237">
        <v>85172.332710000002</v>
      </c>
      <c r="G30" s="235">
        <v>6.36</v>
      </c>
      <c r="H30" s="236">
        <v>4.69055</v>
      </c>
      <c r="I30" s="236">
        <v>6.7288600000000001</v>
      </c>
      <c r="J30" s="237">
        <v>7.2632500000000002</v>
      </c>
      <c r="K30" s="236">
        <v>4681</v>
      </c>
      <c r="L30" s="236">
        <v>3418.3511899999999</v>
      </c>
      <c r="M30" s="236">
        <v>4697.6805599999998</v>
      </c>
      <c r="N30" s="237">
        <v>4897.6210000000001</v>
      </c>
      <c r="O30" s="235">
        <v>7285</v>
      </c>
      <c r="P30" s="236">
        <v>5944.9255400000002</v>
      </c>
      <c r="Q30" s="236">
        <v>7244.3381399999998</v>
      </c>
      <c r="R30" s="236">
        <v>7466.6648299999997</v>
      </c>
      <c r="S30" s="239">
        <v>6.7722499999999991E-2</v>
      </c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10"/>
      <c r="AH30" s="10"/>
      <c r="AI30" s="10"/>
      <c r="AJ30" s="10"/>
    </row>
    <row r="31" spans="1:36" ht="15.75" customHeight="1">
      <c r="A31" s="44"/>
      <c r="B31" s="45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201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2"/>
      <c r="AH31" s="2"/>
      <c r="AI31" s="2"/>
      <c r="AJ31" s="2"/>
    </row>
    <row r="32" spans="1:3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f>I44/1.85</f>
        <v>13.706667636681097</v>
      </c>
      <c r="M32" s="242">
        <f>J44/1.64</f>
        <v>13.700786828977414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5.75" customHeight="1">
      <c r="A33" s="54" t="s">
        <v>151</v>
      </c>
      <c r="B33" s="170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174"/>
      <c r="R33" s="174"/>
      <c r="S33" s="175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2"/>
      <c r="AH33" s="2"/>
      <c r="AI33" s="2"/>
      <c r="AJ33" s="2"/>
    </row>
    <row r="34" spans="1:36" ht="15.75" customHeight="1">
      <c r="A34" s="177"/>
      <c r="B34" s="57"/>
      <c r="C34" s="57" t="s">
        <v>152</v>
      </c>
      <c r="D34" s="57" t="s">
        <v>153</v>
      </c>
      <c r="E34" s="679" t="s">
        <v>154</v>
      </c>
      <c r="F34" s="680"/>
      <c r="G34" s="681"/>
      <c r="H34" s="679" t="s">
        <v>155</v>
      </c>
      <c r="I34" s="680"/>
      <c r="J34" s="681"/>
      <c r="K34" s="679" t="s">
        <v>156</v>
      </c>
      <c r="L34" s="680"/>
      <c r="M34" s="681"/>
      <c r="N34" s="679" t="s">
        <v>157</v>
      </c>
      <c r="O34" s="680"/>
      <c r="P34" s="681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2"/>
      <c r="AF34" s="2"/>
      <c r="AG34" s="2"/>
      <c r="AH34" s="2"/>
      <c r="AI34" s="2"/>
      <c r="AJ34" s="2"/>
    </row>
    <row r="35" spans="1:36" ht="15.75" customHeight="1">
      <c r="A35" s="62" t="s">
        <v>51</v>
      </c>
      <c r="B35" s="62" t="s">
        <v>52</v>
      </c>
      <c r="C35" s="62" t="s">
        <v>42</v>
      </c>
      <c r="D35" s="247" t="s">
        <v>158</v>
      </c>
      <c r="E35" s="180" t="s">
        <v>137</v>
      </c>
      <c r="F35" s="183" t="s">
        <v>138</v>
      </c>
      <c r="G35" s="184" t="s">
        <v>139</v>
      </c>
      <c r="H35" s="180" t="s">
        <v>137</v>
      </c>
      <c r="I35" s="183" t="s">
        <v>138</v>
      </c>
      <c r="J35" s="184" t="s">
        <v>139</v>
      </c>
      <c r="K35" s="248" t="s">
        <v>137</v>
      </c>
      <c r="L35" s="58" t="s">
        <v>138</v>
      </c>
      <c r="M35" s="60" t="s">
        <v>139</v>
      </c>
      <c r="N35" s="249" t="s">
        <v>137</v>
      </c>
      <c r="O35" s="163" t="s">
        <v>138</v>
      </c>
      <c r="P35" s="250" t="s">
        <v>139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2"/>
      <c r="AF35" s="2"/>
      <c r="AG35" s="2"/>
      <c r="AH35" s="2"/>
      <c r="AI35" s="2"/>
      <c r="AJ35" s="2"/>
    </row>
    <row r="36" spans="1:36" ht="15.75" customHeight="1">
      <c r="A36" s="70" t="s">
        <v>63</v>
      </c>
      <c r="B36" s="72" t="s">
        <v>64</v>
      </c>
      <c r="C36" s="251">
        <f t="shared" ref="C36:C45" si="1">C6</f>
        <v>2379.61</v>
      </c>
      <c r="D36" s="252">
        <f t="shared" ref="D36:D45" si="2">C36/(J6/E6)</f>
        <v>19.124918361384466</v>
      </c>
      <c r="E36" s="253">
        <f t="shared" ref="E36:G36" si="3">$C36/(D21/$E6)</f>
        <v>3.4362984353628274</v>
      </c>
      <c r="F36" s="254">
        <f t="shared" si="3"/>
        <v>2.9185862101199431</v>
      </c>
      <c r="G36" s="255">
        <f t="shared" si="3"/>
        <v>2.5161430755833551</v>
      </c>
      <c r="H36" s="256">
        <f t="shared" ref="H36:J36" si="4">$C36/H21</f>
        <v>126.23175705210087</v>
      </c>
      <c r="I36" s="257">
        <f t="shared" si="4"/>
        <v>63.490094188850485</v>
      </c>
      <c r="J36" s="254">
        <f t="shared" si="4"/>
        <v>44.019115566526374</v>
      </c>
      <c r="K36" s="253">
        <f t="shared" ref="K36:M36" si="5">H36/$S21/100</f>
        <v>3.7126987368264963</v>
      </c>
      <c r="L36" s="254">
        <f t="shared" si="5"/>
        <v>1.8673557114367787</v>
      </c>
      <c r="M36" s="255">
        <f t="shared" si="5"/>
        <v>1.2946798696037169</v>
      </c>
      <c r="N36" s="254">
        <f t="shared" ref="N36:P36" si="6">$I6/P21</f>
        <v>25.958263672004911</v>
      </c>
      <c r="O36" s="254">
        <f t="shared" si="6"/>
        <v>18.833134098538878</v>
      </c>
      <c r="P36" s="255">
        <f t="shared" si="6"/>
        <v>15.175486458598339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2"/>
      <c r="AF36" s="2"/>
      <c r="AG36" s="2"/>
      <c r="AH36" s="2"/>
      <c r="AI36" s="2"/>
      <c r="AJ36" s="2"/>
    </row>
    <row r="37" spans="1:36" ht="15.75" customHeight="1">
      <c r="A37" s="70" t="s">
        <v>69</v>
      </c>
      <c r="B37" s="72" t="s">
        <v>71</v>
      </c>
      <c r="C37" s="73">
        <f t="shared" si="1"/>
        <v>122.94</v>
      </c>
      <c r="D37" s="258">
        <f t="shared" si="2"/>
        <v>4.6655949836194406</v>
      </c>
      <c r="E37" s="259">
        <f t="shared" ref="E37:G37" si="7">$C37/(D22/$E7)</f>
        <v>0.64219404480781273</v>
      </c>
      <c r="F37" s="260">
        <f t="shared" si="7"/>
        <v>0.62813760490881521</v>
      </c>
      <c r="G37" s="261">
        <f t="shared" si="7"/>
        <v>0.61096264332057959</v>
      </c>
      <c r="H37" s="259">
        <f t="shared" ref="H37:J37" si="8">$C37/H22</f>
        <v>24.367957345173089</v>
      </c>
      <c r="I37" s="260">
        <f t="shared" si="8"/>
        <v>22.692621483234333</v>
      </c>
      <c r="J37" s="260">
        <f t="shared" si="8"/>
        <v>21.148420835340261</v>
      </c>
      <c r="K37" s="259">
        <f t="shared" ref="K37:M37" si="9">H37/$S22/100</f>
        <v>4.2920224297971092</v>
      </c>
      <c r="L37" s="260">
        <f t="shared" si="9"/>
        <v>3.9969390547308383</v>
      </c>
      <c r="M37" s="261">
        <f t="shared" si="9"/>
        <v>3.7249530313236918</v>
      </c>
      <c r="N37" s="260">
        <f t="shared" ref="N37:P37" si="10">$I7/P22</f>
        <v>11.803238366179396</v>
      </c>
      <c r="O37" s="260">
        <f t="shared" si="10"/>
        <v>11.465661194950631</v>
      </c>
      <c r="P37" s="261">
        <f t="shared" si="10"/>
        <v>11.121025906451704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2"/>
      <c r="AF37" s="2"/>
      <c r="AG37" s="2"/>
      <c r="AH37" s="2"/>
      <c r="AI37" s="2"/>
      <c r="AJ37" s="2"/>
    </row>
    <row r="38" spans="1:36" ht="15.75" customHeight="1">
      <c r="A38" s="70" t="s">
        <v>75</v>
      </c>
      <c r="B38" s="72" t="s">
        <v>76</v>
      </c>
      <c r="C38" s="73">
        <f t="shared" si="1"/>
        <v>305.94</v>
      </c>
      <c r="D38" s="258">
        <f t="shared" si="2"/>
        <v>8.8628859486242852</v>
      </c>
      <c r="E38" s="259">
        <f t="shared" ref="E38:G38" si="11">$C38/(D23/$E8)</f>
        <v>0.8274404656983565</v>
      </c>
      <c r="F38" s="260">
        <f t="shared" si="11"/>
        <v>0.7796162529950994</v>
      </c>
      <c r="G38" s="261">
        <f t="shared" si="11"/>
        <v>0.72135117553195438</v>
      </c>
      <c r="H38" s="259">
        <f t="shared" ref="H38:J38" si="12">$C38/H23</f>
        <v>35.55445023318299</v>
      </c>
      <c r="I38" s="260">
        <f t="shared" si="12"/>
        <v>32.808579088471852</v>
      </c>
      <c r="J38" s="260">
        <f t="shared" si="12"/>
        <v>30.02888638708151</v>
      </c>
      <c r="K38" s="259">
        <f t="shared" ref="K38:M38" si="13">H38/$S23/100</f>
        <v>5.4834130526192153</v>
      </c>
      <c r="L38" s="260">
        <f t="shared" si="13"/>
        <v>5.0599289155570411</v>
      </c>
      <c r="M38" s="261">
        <f t="shared" si="13"/>
        <v>4.6312286223136194</v>
      </c>
      <c r="N38" s="260">
        <f t="shared" ref="N38:P38" si="14">$I8/P23</f>
        <v>19.280296104360701</v>
      </c>
      <c r="O38" s="260">
        <f t="shared" si="14"/>
        <v>17.888483713090043</v>
      </c>
      <c r="P38" s="261">
        <f t="shared" si="14"/>
        <v>16.600729309573676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2"/>
      <c r="AF38" s="2"/>
      <c r="AG38" s="2"/>
      <c r="AH38" s="2"/>
      <c r="AI38" s="2"/>
      <c r="AJ38" s="2"/>
    </row>
    <row r="39" spans="1:36" ht="15.75" customHeight="1">
      <c r="A39" s="70" t="s">
        <v>79</v>
      </c>
      <c r="B39" s="72" t="s">
        <v>80</v>
      </c>
      <c r="C39" s="73">
        <f t="shared" si="1"/>
        <v>78.63</v>
      </c>
      <c r="D39" s="258">
        <f t="shared" si="2"/>
        <v>5.8199161180252945</v>
      </c>
      <c r="E39" s="259">
        <f t="shared" ref="E39:G39" si="15">$C39/(D24/$E9)</f>
        <v>0.50371316915625963</v>
      </c>
      <c r="F39" s="260">
        <f t="shared" si="15"/>
        <v>0.47215974318891146</v>
      </c>
      <c r="G39" s="261">
        <f t="shared" si="15"/>
        <v>0.44810142261153885</v>
      </c>
      <c r="H39" s="259">
        <f t="shared" ref="H39:J39" si="16">$C39/H24</f>
        <v>17.639932697700505</v>
      </c>
      <c r="I39" s="260">
        <f t="shared" si="16"/>
        <v>13.406923926832262</v>
      </c>
      <c r="J39" s="260">
        <f t="shared" si="16"/>
        <v>11.412191582002903</v>
      </c>
      <c r="K39" s="259">
        <f t="shared" ref="K39:M39" si="17">H39/$S24/100</f>
        <v>2.2329028731266463</v>
      </c>
      <c r="L39" s="260">
        <f t="shared" si="17"/>
        <v>1.6970789780800331</v>
      </c>
      <c r="M39" s="261">
        <f t="shared" si="17"/>
        <v>1.4445812129117599</v>
      </c>
      <c r="N39" s="260">
        <f t="shared" ref="N39:P39" si="18">$I9/P24</f>
        <v>8.1354207608119253</v>
      </c>
      <c r="O39" s="260">
        <f t="shared" si="18"/>
        <v>6.8890422959313673</v>
      </c>
      <c r="P39" s="261">
        <f t="shared" si="18"/>
        <v>6.5258831477411219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2"/>
      <c r="AF39" s="2"/>
      <c r="AG39" s="2"/>
      <c r="AH39" s="2"/>
      <c r="AI39" s="2"/>
      <c r="AJ39" s="2"/>
    </row>
    <row r="40" spans="1:36" ht="15.75" customHeight="1">
      <c r="A40" s="70" t="s">
        <v>81</v>
      </c>
      <c r="B40" s="72" t="s">
        <v>82</v>
      </c>
      <c r="C40" s="73">
        <f t="shared" si="1"/>
        <v>114.23</v>
      </c>
      <c r="D40" s="262">
        <f t="shared" si="2"/>
        <v>43.731127820000005</v>
      </c>
      <c r="E40" s="259">
        <f t="shared" ref="E40:G40" si="19">$C40/(D25/$E10)</f>
        <v>1.1921638969685084</v>
      </c>
      <c r="F40" s="260">
        <f t="shared" si="19"/>
        <v>1.1520224339488381</v>
      </c>
      <c r="G40" s="261">
        <f t="shared" si="19"/>
        <v>1.1140302285742869</v>
      </c>
      <c r="H40" s="259">
        <f t="shared" ref="H40:J40" si="20">$C40/H25</f>
        <v>19.479976875734359</v>
      </c>
      <c r="I40" s="260">
        <f t="shared" si="20"/>
        <v>16.62383248974745</v>
      </c>
      <c r="J40" s="260">
        <f t="shared" si="20"/>
        <v>14.33050102181503</v>
      </c>
      <c r="K40" s="259">
        <f t="shared" ref="K40:M40" si="21">H40/$S25/100</f>
        <v>1.1950906058732735</v>
      </c>
      <c r="L40" s="260">
        <f t="shared" si="21"/>
        <v>1.0198670239108865</v>
      </c>
      <c r="M40" s="261">
        <f t="shared" si="21"/>
        <v>0.87917184182914287</v>
      </c>
      <c r="N40" s="260">
        <f t="shared" ref="N40:P40" si="22">$I10/P25</f>
        <v>13.035545302480584</v>
      </c>
      <c r="O40" s="260">
        <f t="shared" si="22"/>
        <v>11.953711334488577</v>
      </c>
      <c r="P40" s="261">
        <f t="shared" si="22"/>
        <v>11.215744959117668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2"/>
      <c r="AF40" s="2"/>
      <c r="AG40" s="2"/>
      <c r="AH40" s="2"/>
      <c r="AI40" s="2"/>
      <c r="AJ40" s="2"/>
    </row>
    <row r="41" spans="1:36" ht="15.75" customHeight="1">
      <c r="A41" s="70" t="s">
        <v>87</v>
      </c>
      <c r="B41" s="72" t="s">
        <v>88</v>
      </c>
      <c r="C41" s="73">
        <f t="shared" si="1"/>
        <v>5.37</v>
      </c>
      <c r="D41" s="258">
        <f t="shared" si="2"/>
        <v>0.26076990899952956</v>
      </c>
      <c r="E41" s="259">
        <f t="shared" ref="E41:G41" si="23">$C41/(D26/$E11)</f>
        <v>8.5456250870464975E-2</v>
      </c>
      <c r="F41" s="260">
        <f t="shared" si="23"/>
        <v>7.6444175156757194E-2</v>
      </c>
      <c r="G41" s="261">
        <f t="shared" si="23"/>
        <v>7.5337903860965755E-2</v>
      </c>
      <c r="H41" s="259">
        <f t="shared" ref="H41:J41" si="24">$C41/H26</f>
        <v>-9.6854483803477383</v>
      </c>
      <c r="I41" s="260">
        <f t="shared" si="24"/>
        <v>3.7758667969821191</v>
      </c>
      <c r="J41" s="260">
        <f t="shared" si="24"/>
        <v>3.4729183508488282</v>
      </c>
      <c r="K41" s="259">
        <f t="shared" ref="K41:M41" si="25">H41/$S26/100</f>
        <v>0.66434243640494817</v>
      </c>
      <c r="L41" s="260">
        <f t="shared" si="25"/>
        <v>-0.25899353844448308</v>
      </c>
      <c r="M41" s="261">
        <f t="shared" si="25"/>
        <v>-0.2382137561457458</v>
      </c>
      <c r="N41" s="260">
        <f t="shared" ref="N41:P41" si="26">$I11/P26</f>
        <v>5.9326752426929446</v>
      </c>
      <c r="O41" s="260">
        <f t="shared" si="26"/>
        <v>3.2008634806185974</v>
      </c>
      <c r="P41" s="261">
        <f t="shared" si="26"/>
        <v>3.0282532717961512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2"/>
      <c r="AF41" s="2"/>
      <c r="AG41" s="2"/>
      <c r="AH41" s="2"/>
      <c r="AI41" s="2"/>
      <c r="AJ41" s="2"/>
    </row>
    <row r="42" spans="1:36" ht="15.75" customHeight="1">
      <c r="A42" s="103" t="s">
        <v>91</v>
      </c>
      <c r="B42" s="105" t="s">
        <v>94</v>
      </c>
      <c r="C42" s="107">
        <f t="shared" si="1"/>
        <v>33.340000000000003</v>
      </c>
      <c r="D42" s="263">
        <f t="shared" si="2"/>
        <v>3.0251852924507179</v>
      </c>
      <c r="E42" s="264">
        <f t="shared" ref="E42:G42" si="27">$C42/(D27/$E12)</f>
        <v>0.20515485937498334</v>
      </c>
      <c r="F42" s="265">
        <f t="shared" si="27"/>
        <v>0.20368379523270919</v>
      </c>
      <c r="G42" s="266">
        <f t="shared" si="27"/>
        <v>0.19862028578458144</v>
      </c>
      <c r="H42" s="264">
        <f t="shared" ref="H42:J42" si="28">$C42/H27</f>
        <v>13.268542728766949</v>
      </c>
      <c r="I42" s="265">
        <f t="shared" si="28"/>
        <v>13.402099153022709</v>
      </c>
      <c r="J42" s="265">
        <f t="shared" si="28"/>
        <v>12.784722754812487</v>
      </c>
      <c r="K42" s="259">
        <f t="shared" ref="K42:M42" si="29">H42/$S27/100</f>
        <v>2.1309211390304847</v>
      </c>
      <c r="L42" s="260">
        <f t="shared" si="29"/>
        <v>2.1523702320859637</v>
      </c>
      <c r="M42" s="261">
        <f t="shared" si="29"/>
        <v>2.0532199000127656</v>
      </c>
      <c r="N42" s="265">
        <f t="shared" ref="N42:P42" si="30">$I12/P27</f>
        <v>6.7231811104994685</v>
      </c>
      <c r="O42" s="265">
        <f t="shared" si="30"/>
        <v>6.7220509950577325</v>
      </c>
      <c r="P42" s="266">
        <f t="shared" si="30"/>
        <v>6.6158624671525601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2"/>
      <c r="AF42" s="2"/>
      <c r="AG42" s="2"/>
      <c r="AH42" s="2"/>
      <c r="AI42" s="2"/>
      <c r="AJ42" s="2"/>
    </row>
    <row r="43" spans="1:36" ht="15.75" customHeight="1">
      <c r="A43" s="119" t="s">
        <v>99</v>
      </c>
      <c r="B43" s="121" t="s">
        <v>100</v>
      </c>
      <c r="C43" s="73">
        <f t="shared" si="1"/>
        <v>8.1</v>
      </c>
      <c r="D43" s="258">
        <f t="shared" si="2"/>
        <v>0.91024716577201448</v>
      </c>
      <c r="E43" s="259">
        <f t="shared" ref="E43:G43" si="31">$C43/(D28/$E13)</f>
        <v>0.21974196529976164</v>
      </c>
      <c r="F43" s="260">
        <f t="shared" si="31"/>
        <v>0.19855721903505455</v>
      </c>
      <c r="G43" s="261">
        <f t="shared" si="31"/>
        <v>0.19836692860393518</v>
      </c>
      <c r="H43" s="259">
        <f t="shared" ref="H43:J43" si="32">$C43/H28</f>
        <v>17.996400719856027</v>
      </c>
      <c r="I43" s="260">
        <f t="shared" si="32"/>
        <v>6.2581123678842943</v>
      </c>
      <c r="J43" s="260">
        <f t="shared" si="32"/>
        <v>8.0039525691699609</v>
      </c>
      <c r="K43" s="253">
        <f t="shared" ref="K43:M43" si="33">H43/$S28/100</f>
        <v>-1.1091088820322956</v>
      </c>
      <c r="L43" s="254">
        <f t="shared" si="33"/>
        <v>-0.38568423319883488</v>
      </c>
      <c r="M43" s="255">
        <f t="shared" si="33"/>
        <v>-0.49327946315604349</v>
      </c>
      <c r="N43" s="260">
        <f t="shared" ref="N43:P43" si="34">$I13/P28</f>
        <v>3.116853485370437</v>
      </c>
      <c r="O43" s="260">
        <f t="shared" si="34"/>
        <v>2.0293392389113984</v>
      </c>
      <c r="P43" s="261">
        <f t="shared" si="34"/>
        <v>2.2937017951116934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2"/>
      <c r="AF43" s="2"/>
      <c r="AG43" s="2"/>
      <c r="AH43" s="2"/>
      <c r="AI43" s="2"/>
      <c r="AJ43" s="2"/>
    </row>
    <row r="44" spans="1:36" ht="15.75" customHeight="1">
      <c r="A44" s="119" t="s">
        <v>109</v>
      </c>
      <c r="B44" s="139" t="s">
        <v>111</v>
      </c>
      <c r="C44" s="73">
        <f t="shared" si="1"/>
        <v>376.81</v>
      </c>
      <c r="D44" s="258">
        <f t="shared" si="2"/>
        <v>4.8035836454747924</v>
      </c>
      <c r="E44" s="259">
        <f t="shared" ref="E44:G44" si="35">$C44/(D29/$E14)</f>
        <v>3.8875752119945926</v>
      </c>
      <c r="F44" s="260">
        <f t="shared" si="35"/>
        <v>3.3548245161290322</v>
      </c>
      <c r="G44" s="261">
        <f t="shared" si="35"/>
        <v>3.1172367993167671</v>
      </c>
      <c r="H44" s="259">
        <f t="shared" ref="H44:J44" si="36">$C44/H29</f>
        <v>33.673815907059875</v>
      </c>
      <c r="I44" s="260">
        <f t="shared" si="36"/>
        <v>25.357335127860029</v>
      </c>
      <c r="J44" s="260">
        <f t="shared" si="36"/>
        <v>22.469290399522958</v>
      </c>
      <c r="K44" s="264">
        <f t="shared" ref="K44:M44" si="37">H44/$S29/100</f>
        <v>2.4579427669386771</v>
      </c>
      <c r="L44" s="265">
        <f t="shared" si="37"/>
        <v>1.8509003742963523</v>
      </c>
      <c r="M44" s="266">
        <f t="shared" si="37"/>
        <v>1.6400941897462011</v>
      </c>
      <c r="N44" s="260">
        <f t="shared" ref="N44:P44" si="38">$I14/P29</f>
        <v>15.341929382093317</v>
      </c>
      <c r="O44" s="260">
        <f t="shared" si="38"/>
        <v>19.372850318471336</v>
      </c>
      <c r="P44" s="261">
        <f t="shared" si="38"/>
        <v>14.528481012658228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2"/>
      <c r="AF44" s="2"/>
      <c r="AG44" s="2"/>
      <c r="AH44" s="2"/>
      <c r="AI44" s="2"/>
      <c r="AJ44" s="2"/>
    </row>
    <row r="45" spans="1:36" ht="15.75" customHeight="1">
      <c r="A45" s="149" t="s">
        <v>119</v>
      </c>
      <c r="B45" s="151" t="s">
        <v>7</v>
      </c>
      <c r="C45" s="152">
        <f t="shared" si="1"/>
        <v>115.83</v>
      </c>
      <c r="D45" s="267">
        <f t="shared" si="2"/>
        <v>4.8926849639279979</v>
      </c>
      <c r="E45" s="268">
        <f t="shared" ref="E45:G45" si="39">$C45/(D30/$E15)</f>
        <v>0.71272690327853472</v>
      </c>
      <c r="F45" s="269">
        <f t="shared" si="39"/>
        <v>0.69791746463185955</v>
      </c>
      <c r="G45" s="270">
        <f t="shared" si="39"/>
        <v>0.67974117105944409</v>
      </c>
      <c r="H45" s="269">
        <f t="shared" ref="H45:J45" si="40">$C45/H30</f>
        <v>24.694332221168093</v>
      </c>
      <c r="I45" s="269">
        <f t="shared" si="40"/>
        <v>17.213911420359466</v>
      </c>
      <c r="J45" s="269">
        <f t="shared" si="40"/>
        <v>15.947406464048463</v>
      </c>
      <c r="K45" s="271">
        <f t="shared" ref="K45:M45" si="41">H45/$S30/100</f>
        <v>3.6463999735934283</v>
      </c>
      <c r="L45" s="272">
        <f t="shared" si="41"/>
        <v>2.5418304729387526</v>
      </c>
      <c r="M45" s="273">
        <f t="shared" si="41"/>
        <v>2.3548165623018149</v>
      </c>
      <c r="N45" s="269">
        <f t="shared" ref="N45:P45" si="42">$I15/P30</f>
        <v>11.239357117021184</v>
      </c>
      <c r="O45" s="269">
        <f t="shared" si="42"/>
        <v>9.2233603521660026</v>
      </c>
      <c r="P45" s="270">
        <f t="shared" si="42"/>
        <v>8.9487264661590551</v>
      </c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10"/>
      <c r="AF45" s="10"/>
      <c r="AG45" s="10"/>
      <c r="AH45" s="10"/>
      <c r="AI45" s="10"/>
      <c r="AJ45" s="10"/>
    </row>
    <row r="46" spans="1:36" ht="15.75" customHeight="1">
      <c r="A46" s="44"/>
      <c r="B46" s="4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2"/>
      <c r="AH46" s="2"/>
      <c r="AI46" s="2"/>
      <c r="AJ46" s="2"/>
    </row>
    <row r="47" spans="1:36" ht="15.75" customHeight="1">
      <c r="A47" s="14"/>
      <c r="B47" s="45"/>
      <c r="C47" s="49" t="s">
        <v>159</v>
      </c>
      <c r="D47" s="253">
        <f t="shared" ref="D47:P47" si="43">AVERAGE(D36:D44)</f>
        <v>10.133803249372285</v>
      </c>
      <c r="E47" s="253">
        <f t="shared" si="43"/>
        <v>1.2221931443926186</v>
      </c>
      <c r="F47" s="253">
        <f t="shared" si="43"/>
        <v>1.0871146611905733</v>
      </c>
      <c r="G47" s="253">
        <f t="shared" si="43"/>
        <v>1.0000167181319961</v>
      </c>
      <c r="H47" s="253">
        <f t="shared" si="43"/>
        <v>30.947487242136326</v>
      </c>
      <c r="I47" s="253">
        <f t="shared" si="43"/>
        <v>21.979496069209503</v>
      </c>
      <c r="J47" s="253">
        <f t="shared" si="43"/>
        <v>18.629999940791144</v>
      </c>
      <c r="K47" s="253">
        <f t="shared" si="43"/>
        <v>2.3400250176205057</v>
      </c>
      <c r="L47" s="253">
        <f t="shared" si="43"/>
        <v>1.8888625020505083</v>
      </c>
      <c r="M47" s="253">
        <f t="shared" si="43"/>
        <v>1.6596039387154566</v>
      </c>
      <c r="N47" s="253">
        <f t="shared" si="43"/>
        <v>12.147489269610409</v>
      </c>
      <c r="O47" s="253">
        <f t="shared" si="43"/>
        <v>10.928348518895396</v>
      </c>
      <c r="P47" s="274">
        <f t="shared" si="43"/>
        <v>9.6783520364667925</v>
      </c>
      <c r="Q47" s="185" t="s">
        <v>160</v>
      </c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2"/>
      <c r="AF47" s="2"/>
      <c r="AG47" s="2"/>
      <c r="AH47" s="2"/>
      <c r="AI47" s="2"/>
      <c r="AJ47" s="2"/>
    </row>
    <row r="48" spans="1:36" ht="15.75" customHeight="1">
      <c r="A48" s="14"/>
      <c r="B48" s="45"/>
      <c r="C48" s="49" t="s">
        <v>161</v>
      </c>
      <c r="D48" s="264">
        <f t="shared" ref="D48:P48" si="44">MEDIAN(D36:D45)</f>
        <v>4.8481343047013947</v>
      </c>
      <c r="E48" s="264">
        <f t="shared" si="44"/>
        <v>0.67746047404317378</v>
      </c>
      <c r="F48" s="264">
        <f t="shared" si="44"/>
        <v>0.66302753477033738</v>
      </c>
      <c r="G48" s="264">
        <f t="shared" si="44"/>
        <v>0.64535190719001179</v>
      </c>
      <c r="H48" s="264">
        <f t="shared" si="44"/>
        <v>21.923967110453724</v>
      </c>
      <c r="I48" s="264">
        <f t="shared" si="44"/>
        <v>16.918871955053458</v>
      </c>
      <c r="J48" s="264">
        <f t="shared" si="44"/>
        <v>15.138953742931747</v>
      </c>
      <c r="K48" s="264">
        <f t="shared" si="44"/>
        <v>2.3454228200326614</v>
      </c>
      <c r="L48" s="264">
        <f t="shared" si="44"/>
        <v>1.8591280428665655</v>
      </c>
      <c r="M48" s="264">
        <f t="shared" si="44"/>
        <v>1.5423377013289805</v>
      </c>
      <c r="N48" s="264">
        <f t="shared" si="44"/>
        <v>11.521297741600289</v>
      </c>
      <c r="O48" s="264">
        <f t="shared" si="44"/>
        <v>10.344510773558316</v>
      </c>
      <c r="P48" s="275">
        <f t="shared" si="44"/>
        <v>10.034876186305379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2"/>
      <c r="AF48" s="2"/>
      <c r="AG48" s="2"/>
      <c r="AH48" s="2"/>
      <c r="AI48" s="2"/>
      <c r="AJ48" s="2"/>
    </row>
    <row r="49" spans="1:36" ht="15.75" customHeight="1">
      <c r="A49" s="14"/>
      <c r="B49" s="45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2"/>
      <c r="AF49" s="2"/>
      <c r="AG49" s="2"/>
      <c r="AH49" s="2"/>
      <c r="AI49" s="2"/>
      <c r="AJ49" s="2"/>
    </row>
    <row r="50" spans="1:36" ht="15.75" customHeight="1">
      <c r="A50" s="14"/>
      <c r="B50" s="45"/>
      <c r="C50" s="49" t="s">
        <v>159</v>
      </c>
      <c r="D50" s="276">
        <f t="shared" ref="D50:P50" si="45">$C$45*(D47/D$45)</f>
        <v>239.90885148518336</v>
      </c>
      <c r="E50" s="276">
        <f t="shared" si="45"/>
        <v>198.62675488155745</v>
      </c>
      <c r="F50" s="276">
        <f t="shared" si="45"/>
        <v>180.4231840968834</v>
      </c>
      <c r="G50" s="276">
        <f t="shared" si="45"/>
        <v>170.40594478144311</v>
      </c>
      <c r="H50" s="276">
        <f t="shared" si="45"/>
        <v>145.16073628360255</v>
      </c>
      <c r="I50" s="276">
        <f t="shared" si="45"/>
        <v>147.89695192026107</v>
      </c>
      <c r="J50" s="276">
        <f t="shared" si="45"/>
        <v>135.31434706995128</v>
      </c>
      <c r="K50" s="276">
        <f t="shared" si="45"/>
        <v>74.332245434906469</v>
      </c>
      <c r="L50" s="276">
        <f t="shared" si="45"/>
        <v>86.074561597162102</v>
      </c>
      <c r="M50" s="276">
        <f t="shared" si="45"/>
        <v>81.633502710506733</v>
      </c>
      <c r="N50" s="276">
        <f t="shared" si="45"/>
        <v>125.18898255916336</v>
      </c>
      <c r="O50" s="276">
        <f t="shared" si="45"/>
        <v>137.241803487206</v>
      </c>
      <c r="P50" s="276">
        <f t="shared" si="45"/>
        <v>125.27408460000896</v>
      </c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2"/>
      <c r="AF50" s="2"/>
      <c r="AG50" s="2"/>
      <c r="AH50" s="2"/>
      <c r="AI50" s="2"/>
      <c r="AJ50" s="2"/>
    </row>
    <row r="51" spans="1:36" ht="15.75" customHeight="1">
      <c r="A51" s="14"/>
      <c r="B51" s="45"/>
      <c r="C51" s="49" t="s">
        <v>161</v>
      </c>
      <c r="D51" s="277">
        <f t="shared" ref="D51:P51" si="46">$C$45*(D48/D$45)</f>
        <v>114.77530244717114</v>
      </c>
      <c r="E51" s="277">
        <f t="shared" si="46"/>
        <v>110.09861750336445</v>
      </c>
      <c r="F51" s="277">
        <f t="shared" si="46"/>
        <v>110.03948639250368</v>
      </c>
      <c r="G51" s="277">
        <f t="shared" si="46"/>
        <v>109.96996296886364</v>
      </c>
      <c r="H51" s="277">
        <f t="shared" si="46"/>
        <v>102.83546392993871</v>
      </c>
      <c r="I51" s="277">
        <f t="shared" si="46"/>
        <v>113.84472074348101</v>
      </c>
      <c r="J51" s="277">
        <f t="shared" si="46"/>
        <v>109.95800577334902</v>
      </c>
      <c r="K51" s="277">
        <f t="shared" si="46"/>
        <v>74.503709744342572</v>
      </c>
      <c r="L51" s="277">
        <f t="shared" si="46"/>
        <v>84.719576501207172</v>
      </c>
      <c r="M51" s="277">
        <f t="shared" si="46"/>
        <v>75.865347137828792</v>
      </c>
      <c r="N51" s="277">
        <f t="shared" si="46"/>
        <v>118.7356094761453</v>
      </c>
      <c r="O51" s="277">
        <f t="shared" si="46"/>
        <v>129.90977660542936</v>
      </c>
      <c r="P51" s="277">
        <f t="shared" si="46"/>
        <v>129.88884094907954</v>
      </c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2"/>
      <c r="AF51" s="2"/>
      <c r="AG51" s="2"/>
      <c r="AH51" s="2"/>
      <c r="AI51" s="2"/>
      <c r="AJ51" s="2"/>
    </row>
    <row r="52" spans="1:36" ht="15.75" customHeight="1">
      <c r="A52" s="14"/>
      <c r="B52" s="278"/>
      <c r="C52" s="44"/>
      <c r="D52" s="279" t="s">
        <v>162</v>
      </c>
      <c r="E52" s="280"/>
      <c r="F52" s="280"/>
      <c r="G52" s="280"/>
      <c r="H52" s="279" t="s">
        <v>163</v>
      </c>
      <c r="I52" s="279" t="s">
        <v>164</v>
      </c>
      <c r="J52" s="279" t="s">
        <v>165</v>
      </c>
      <c r="K52" s="279" t="s">
        <v>166</v>
      </c>
      <c r="L52" s="279" t="s">
        <v>167</v>
      </c>
      <c r="M52" s="279" t="s">
        <v>168</v>
      </c>
      <c r="N52" s="279" t="s">
        <v>169</v>
      </c>
      <c r="O52" s="279" t="s">
        <v>170</v>
      </c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"/>
      <c r="AF52" s="2"/>
      <c r="AG52" s="2"/>
      <c r="AH52" s="2"/>
      <c r="AI52" s="2"/>
      <c r="AJ52" s="2"/>
    </row>
    <row r="53" spans="1:36" ht="15.75" customHeight="1">
      <c r="A53" s="54" t="s">
        <v>171</v>
      </c>
      <c r="B53" s="170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174"/>
      <c r="Q53" s="175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2"/>
      <c r="AF53" s="2"/>
      <c r="AG53" s="2"/>
      <c r="AH53" s="2"/>
      <c r="AI53" s="2"/>
      <c r="AJ53" s="2"/>
    </row>
    <row r="54" spans="1:36" ht="15.75" customHeight="1" outlineLevel="1">
      <c r="A54" s="177"/>
      <c r="B54" s="57"/>
      <c r="C54" s="248" t="s">
        <v>172</v>
      </c>
      <c r="D54" s="58" t="s">
        <v>173</v>
      </c>
      <c r="E54" s="58" t="s">
        <v>174</v>
      </c>
      <c r="F54" s="58"/>
      <c r="G54" s="60"/>
      <c r="H54" s="248" t="s">
        <v>175</v>
      </c>
      <c r="I54" s="58" t="s">
        <v>176</v>
      </c>
      <c r="J54" s="58" t="s">
        <v>177</v>
      </c>
      <c r="K54" s="248"/>
      <c r="L54" s="60"/>
      <c r="M54" s="248" t="s">
        <v>178</v>
      </c>
      <c r="N54" s="60" t="s">
        <v>179</v>
      </c>
      <c r="O54" s="60" t="s">
        <v>180</v>
      </c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2"/>
      <c r="AF54" s="2"/>
      <c r="AG54" s="2"/>
      <c r="AH54" s="2"/>
      <c r="AI54" s="2"/>
      <c r="AJ54" s="2"/>
    </row>
    <row r="55" spans="1:36" ht="15.75" customHeight="1" outlineLevel="1">
      <c r="A55" s="62" t="s">
        <v>51</v>
      </c>
      <c r="B55" s="62" t="s">
        <v>52</v>
      </c>
      <c r="C55" s="61" t="s">
        <v>181</v>
      </c>
      <c r="D55" s="64" t="s">
        <v>181</v>
      </c>
      <c r="E55" s="64" t="s">
        <v>181</v>
      </c>
      <c r="F55" s="64" t="s">
        <v>182</v>
      </c>
      <c r="G55" s="66" t="s">
        <v>183</v>
      </c>
      <c r="H55" s="61" t="s">
        <v>184</v>
      </c>
      <c r="I55" s="64" t="s">
        <v>184</v>
      </c>
      <c r="J55" s="64" t="s">
        <v>184</v>
      </c>
      <c r="K55" s="61" t="s">
        <v>185</v>
      </c>
      <c r="L55" s="66" t="s">
        <v>186</v>
      </c>
      <c r="M55" s="61" t="s">
        <v>187</v>
      </c>
      <c r="N55" s="66" t="s">
        <v>187</v>
      </c>
      <c r="O55" s="66" t="s">
        <v>188</v>
      </c>
      <c r="P55" s="75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2"/>
      <c r="AF55" s="2"/>
      <c r="AG55" s="2"/>
      <c r="AH55" s="2"/>
      <c r="AI55" s="2"/>
      <c r="AJ55" s="2"/>
    </row>
    <row r="56" spans="1:36" ht="15.75" customHeight="1" outlineLevel="1">
      <c r="A56" s="70" t="s">
        <v>63</v>
      </c>
      <c r="B56" s="72" t="s">
        <v>64</v>
      </c>
      <c r="C56" s="281">
        <v>0.41039999999999999</v>
      </c>
      <c r="D56" s="282">
        <v>5.1835500000000007E-2</v>
      </c>
      <c r="E56" s="282">
        <v>4.1000000000000002E-2</v>
      </c>
      <c r="F56" s="282">
        <v>5.9699999999999996E-2</v>
      </c>
      <c r="G56" s="282">
        <v>0.2195</v>
      </c>
      <c r="H56" s="283">
        <v>1.4463773794999999</v>
      </c>
      <c r="I56" s="284">
        <v>8.7885110563000008</v>
      </c>
      <c r="J56" s="284">
        <v>15.074938872000001</v>
      </c>
      <c r="K56" s="285">
        <v>0.67379954882399995</v>
      </c>
      <c r="L56" s="286">
        <v>0.389974585082</v>
      </c>
      <c r="M56" s="287">
        <v>0.86363000000000001</v>
      </c>
      <c r="N56" s="288">
        <v>1.0970500000000001</v>
      </c>
      <c r="O56" s="288">
        <v>9.0881249999999998</v>
      </c>
      <c r="P56" s="75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2"/>
      <c r="AF56" s="2"/>
      <c r="AG56" s="2"/>
      <c r="AH56" s="2"/>
      <c r="AI56" s="2"/>
      <c r="AJ56" s="2"/>
    </row>
    <row r="57" spans="1:36" ht="15.75" customHeight="1" outlineLevel="1">
      <c r="A57" s="70" t="s">
        <v>69</v>
      </c>
      <c r="B57" s="72" t="s">
        <v>71</v>
      </c>
      <c r="C57" s="285">
        <v>0.24690000000000001</v>
      </c>
      <c r="D57" s="289">
        <v>3.9254600000000001E-2</v>
      </c>
      <c r="E57" s="289">
        <v>2.8000000000000001E-2</v>
      </c>
      <c r="F57" s="289">
        <v>6.2E-2</v>
      </c>
      <c r="G57" s="286">
        <v>0.19210000000000002</v>
      </c>
      <c r="H57" s="287">
        <v>2.2991465367999999</v>
      </c>
      <c r="I57" s="290">
        <v>8.8971185065</v>
      </c>
      <c r="J57" s="290">
        <v>83.387284156899995</v>
      </c>
      <c r="K57" s="285">
        <v>0.72947273969099991</v>
      </c>
      <c r="L57" s="286">
        <v>0.35304107453999994</v>
      </c>
      <c r="M57" s="287">
        <v>0.22331000000000001</v>
      </c>
      <c r="N57" s="288">
        <v>0.79452</v>
      </c>
      <c r="O57" s="291">
        <v>8.0677183532000001</v>
      </c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2"/>
      <c r="AF57" s="2"/>
      <c r="AG57" s="2"/>
      <c r="AH57" s="2"/>
      <c r="AI57" s="2"/>
      <c r="AJ57" s="2"/>
    </row>
    <row r="58" spans="1:36" ht="15.75" customHeight="1" outlineLevel="1">
      <c r="A58" s="70" t="s">
        <v>75</v>
      </c>
      <c r="B58" s="72" t="s">
        <v>76</v>
      </c>
      <c r="C58" s="285">
        <v>0.1298</v>
      </c>
      <c r="D58" s="289">
        <v>3.1021E-2</v>
      </c>
      <c r="E58" s="289">
        <v>2.3E-2</v>
      </c>
      <c r="F58" s="289">
        <v>8.4199999999999997E-2</v>
      </c>
      <c r="G58" s="286">
        <v>0.25879999999999997</v>
      </c>
      <c r="H58" s="287">
        <v>3.5417604082</v>
      </c>
      <c r="I58" s="290">
        <v>11.846311566700001</v>
      </c>
      <c r="J58" s="290">
        <v>95.320224719099997</v>
      </c>
      <c r="K58" s="285">
        <v>0.475234533884</v>
      </c>
      <c r="L58" s="286">
        <v>0.24176449973699998</v>
      </c>
      <c r="M58" s="287">
        <v>0.52029000000000003</v>
      </c>
      <c r="N58" s="288">
        <v>1.01067</v>
      </c>
      <c r="O58" s="291">
        <v>31.58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2"/>
      <c r="AF58" s="2"/>
      <c r="AG58" s="2"/>
      <c r="AH58" s="2"/>
      <c r="AI58" s="2"/>
      <c r="AJ58" s="2"/>
    </row>
    <row r="59" spans="1:36" ht="15.75" customHeight="1" outlineLevel="1">
      <c r="A59" s="70" t="s">
        <v>79</v>
      </c>
      <c r="B59" s="72" t="s">
        <v>80</v>
      </c>
      <c r="C59" s="285">
        <v>0.2303</v>
      </c>
      <c r="D59" s="289">
        <v>4.60379E-2</v>
      </c>
      <c r="E59" s="289">
        <v>3.5000000000000003E-2</v>
      </c>
      <c r="F59" s="289">
        <v>0.11439000000000001</v>
      </c>
      <c r="G59" s="286">
        <v>0.48060000000000003</v>
      </c>
      <c r="H59" s="287">
        <v>3.0631756281999998</v>
      </c>
      <c r="I59" s="290">
        <v>6.3479164698000003</v>
      </c>
      <c r="J59" s="290">
        <v>40.330868761600001</v>
      </c>
      <c r="K59" s="285">
        <v>0.36533486634099999</v>
      </c>
      <c r="L59" s="286">
        <v>0.26463157894700001</v>
      </c>
      <c r="M59" s="287">
        <v>0.45695000000000002</v>
      </c>
      <c r="N59" s="288">
        <v>1.0988800000000001</v>
      </c>
      <c r="O59" s="291">
        <v>32.03125</v>
      </c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2"/>
      <c r="AF59" s="2"/>
      <c r="AG59" s="2"/>
      <c r="AH59" s="2"/>
      <c r="AI59" s="2"/>
      <c r="AJ59" s="2"/>
    </row>
    <row r="60" spans="1:36" ht="15.75" customHeight="1" outlineLevel="1">
      <c r="A60" s="70" t="s">
        <v>81</v>
      </c>
      <c r="B60" s="72" t="s">
        <v>82</v>
      </c>
      <c r="C60" s="285">
        <v>0.31989999999999996</v>
      </c>
      <c r="D60" s="289">
        <v>8.7514599999999998E-2</v>
      </c>
      <c r="E60" s="289">
        <v>5.8999999999999997E-2</v>
      </c>
      <c r="F60" s="289">
        <v>0.12089</v>
      </c>
      <c r="G60" s="286">
        <v>1.589</v>
      </c>
      <c r="H60" s="287">
        <v>1.9504994660999999</v>
      </c>
      <c r="I60" s="290">
        <v>3.8232323232000001</v>
      </c>
      <c r="J60" s="290"/>
      <c r="K60" s="285">
        <v>9.7900608519270005</v>
      </c>
      <c r="L60" s="286">
        <v>0.78804398909700002</v>
      </c>
      <c r="M60" s="287">
        <v>0.14088999999999999</v>
      </c>
      <c r="N60" s="288">
        <v>1.0089600000000001</v>
      </c>
      <c r="O60" s="291">
        <v>9.1592539454999997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2"/>
      <c r="AF60" s="2"/>
      <c r="AG60" s="2"/>
      <c r="AH60" s="2"/>
      <c r="AI60" s="2"/>
      <c r="AJ60" s="2"/>
    </row>
    <row r="61" spans="1:36" ht="15.75" customHeight="1" outlineLevel="1">
      <c r="A61" s="70" t="s">
        <v>87</v>
      </c>
      <c r="B61" s="72" t="s">
        <v>88</v>
      </c>
      <c r="C61" s="285">
        <v>0.38200000000000001</v>
      </c>
      <c r="D61" s="289">
        <v>3.4819000000000003E-2</v>
      </c>
      <c r="E61" s="289">
        <v>2.1999999999999999E-2</v>
      </c>
      <c r="F61" s="289">
        <v>4.4900000000000002E-2</v>
      </c>
      <c r="G61" s="286">
        <v>0.1414</v>
      </c>
      <c r="H61" s="287">
        <v>1.2550661448</v>
      </c>
      <c r="I61" s="290">
        <v>2.9032628457</v>
      </c>
      <c r="J61" s="290">
        <v>62.622991347300001</v>
      </c>
      <c r="K61" s="285">
        <v>0.65595107417300003</v>
      </c>
      <c r="L61" s="286">
        <v>0.344886363636</v>
      </c>
      <c r="M61" s="287">
        <v>0.28209000000000001</v>
      </c>
      <c r="N61" s="288">
        <v>1.18435</v>
      </c>
      <c r="O61" s="291">
        <v>5.6682926828999998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2"/>
      <c r="AF61" s="2"/>
      <c r="AG61" s="2"/>
      <c r="AH61" s="2"/>
      <c r="AI61" s="2"/>
      <c r="AJ61" s="2"/>
    </row>
    <row r="62" spans="1:36" ht="15.75" customHeight="1" outlineLevel="1">
      <c r="A62" s="103" t="s">
        <v>91</v>
      </c>
      <c r="B62" s="105" t="s">
        <v>94</v>
      </c>
      <c r="C62" s="292">
        <v>0.22070000000000001</v>
      </c>
      <c r="D62" s="293">
        <v>1.9846900000000001E-2</v>
      </c>
      <c r="E62" s="293">
        <v>1.2999999999999999E-2</v>
      </c>
      <c r="F62" s="293">
        <v>4.2900000000000001E-2</v>
      </c>
      <c r="G62" s="294">
        <v>0.21699000000000002</v>
      </c>
      <c r="H62" s="295">
        <v>2.9334324849</v>
      </c>
      <c r="I62" s="296">
        <v>13.681837760200001</v>
      </c>
      <c r="J62" s="296">
        <v>74.225189681299995</v>
      </c>
      <c r="K62" s="292">
        <v>1.636363636364</v>
      </c>
      <c r="L62" s="294">
        <v>0.53472559494899996</v>
      </c>
      <c r="M62" s="295">
        <v>0.26722000000000001</v>
      </c>
      <c r="N62" s="297">
        <v>0.76458999999999999</v>
      </c>
      <c r="O62" s="298">
        <v>4.0450751252000003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2"/>
      <c r="AF62" s="2"/>
      <c r="AG62" s="2"/>
      <c r="AH62" s="2"/>
      <c r="AI62" s="2"/>
      <c r="AJ62" s="2"/>
    </row>
    <row r="63" spans="1:36" ht="15.75" customHeight="1" outlineLevel="1">
      <c r="A63" s="119" t="s">
        <v>99</v>
      </c>
      <c r="B63" s="121" t="s">
        <v>100</v>
      </c>
      <c r="C63" s="285">
        <v>0.37579999999999997</v>
      </c>
      <c r="D63" s="289">
        <v>3.5036299999999999E-2</v>
      </c>
      <c r="E63" s="289">
        <v>2.3E-2</v>
      </c>
      <c r="F63" s="289">
        <v>6.8489999999999995E-2</v>
      </c>
      <c r="G63" s="286">
        <v>0.21660000000000001</v>
      </c>
      <c r="H63" s="287">
        <v>1.5080081001000001</v>
      </c>
      <c r="I63" s="290">
        <v>4.7818987637000001</v>
      </c>
      <c r="J63" s="290">
        <v>48.542222222200003</v>
      </c>
      <c r="K63" s="285">
        <v>0.37665862484900003</v>
      </c>
      <c r="L63" s="286">
        <v>0.27360350492899999</v>
      </c>
      <c r="M63" s="287">
        <v>0.73543000000000003</v>
      </c>
      <c r="N63" s="288">
        <v>1.4072899999999999</v>
      </c>
      <c r="O63" s="291">
        <v>12.25</v>
      </c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2"/>
      <c r="AF63" s="2"/>
      <c r="AG63" s="2"/>
      <c r="AH63" s="2"/>
      <c r="AI63" s="2"/>
      <c r="AJ63" s="2"/>
    </row>
    <row r="64" spans="1:36" ht="15.75" customHeight="1" outlineLevel="1">
      <c r="A64" s="119" t="s">
        <v>109</v>
      </c>
      <c r="B64" s="139" t="s">
        <v>111</v>
      </c>
      <c r="C64" s="285"/>
      <c r="D64" s="289">
        <v>0.2100429</v>
      </c>
      <c r="E64" s="289">
        <v>0.13400000000000001</v>
      </c>
      <c r="F64" s="289"/>
      <c r="G64" s="286"/>
      <c r="H64" s="287">
        <v>0.62842857730000001</v>
      </c>
      <c r="I64" s="290">
        <v>1.3833295167999999</v>
      </c>
      <c r="J64" s="290">
        <v>10.202452238399999</v>
      </c>
      <c r="K64" s="285">
        <v>0.68974471109199997</v>
      </c>
      <c r="L64" s="286">
        <v>0.24330188679199999</v>
      </c>
      <c r="M64" s="287">
        <v>0.56549000000000005</v>
      </c>
      <c r="N64" s="288">
        <v>1.1718200000000001</v>
      </c>
      <c r="O64" s="291">
        <v>25.5</v>
      </c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2"/>
      <c r="AF64" s="2"/>
      <c r="AG64" s="2"/>
      <c r="AH64" s="2"/>
      <c r="AI64" s="2"/>
      <c r="AJ64" s="2"/>
    </row>
    <row r="65" spans="1:36" ht="15.75" customHeight="1" outlineLevel="1">
      <c r="A65" s="149" t="s">
        <v>119</v>
      </c>
      <c r="B65" s="151" t="s">
        <v>7</v>
      </c>
      <c r="C65" s="299">
        <v>0.29760000000000003</v>
      </c>
      <c r="D65" s="300">
        <v>5.9632299999999999E-2</v>
      </c>
      <c r="E65" s="300">
        <v>4.2000000000000003E-2</v>
      </c>
      <c r="F65" s="300">
        <v>7.8390000000000001E-2</v>
      </c>
      <c r="G65" s="301">
        <v>0.28489000000000003</v>
      </c>
      <c r="H65" s="302">
        <v>1.8582830770000001</v>
      </c>
      <c r="I65" s="303">
        <v>5.9347720266000001</v>
      </c>
      <c r="J65" s="303">
        <v>75.7633365664</v>
      </c>
      <c r="K65" s="299">
        <v>0.97177385278499995</v>
      </c>
      <c r="L65" s="301">
        <v>0.48594205383200001</v>
      </c>
      <c r="M65" s="302">
        <v>0.26989999999999997</v>
      </c>
      <c r="N65" s="304">
        <v>0.89058999999999999</v>
      </c>
      <c r="O65" s="305">
        <v>8.7799999999999994</v>
      </c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10"/>
      <c r="AF65" s="10"/>
      <c r="AG65" s="10"/>
      <c r="AH65" s="10"/>
      <c r="AI65" s="10"/>
      <c r="AJ65" s="10"/>
    </row>
    <row r="66" spans="1:36" ht="15.75" customHeight="1">
      <c r="A66" s="44"/>
      <c r="B66" s="306" t="s">
        <v>189</v>
      </c>
      <c r="C66" s="289">
        <f t="shared" ref="C66:O66" si="47">AVERAGE(C56:C63)</f>
        <v>0.28947499999999998</v>
      </c>
      <c r="D66" s="289">
        <f t="shared" si="47"/>
        <v>4.3170725E-2</v>
      </c>
      <c r="E66" s="289">
        <f t="shared" si="47"/>
        <v>3.0499999999999999E-2</v>
      </c>
      <c r="F66" s="289">
        <f t="shared" si="47"/>
        <v>7.4683749999999993E-2</v>
      </c>
      <c r="G66" s="289">
        <f t="shared" si="47"/>
        <v>0.41437375000000004</v>
      </c>
      <c r="H66" s="290">
        <f t="shared" si="47"/>
        <v>2.2496832685750001</v>
      </c>
      <c r="I66" s="290">
        <f t="shared" si="47"/>
        <v>7.6337611615125009</v>
      </c>
      <c r="J66" s="290">
        <f t="shared" si="47"/>
        <v>59.929102822914281</v>
      </c>
      <c r="K66" s="289">
        <f t="shared" si="47"/>
        <v>1.837859484506625</v>
      </c>
      <c r="L66" s="289">
        <f t="shared" si="47"/>
        <v>0.398833898864625</v>
      </c>
      <c r="M66" s="290">
        <f t="shared" si="47"/>
        <v>0.43622625000000004</v>
      </c>
      <c r="N66" s="290">
        <f t="shared" si="47"/>
        <v>1.04578875</v>
      </c>
      <c r="O66" s="290">
        <f t="shared" si="47"/>
        <v>13.98621438835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2"/>
      <c r="AF66" s="2"/>
      <c r="AG66" s="2"/>
      <c r="AH66" s="2"/>
      <c r="AI66" s="2"/>
      <c r="AJ66" s="2"/>
    </row>
    <row r="67" spans="1:36" ht="15.7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2"/>
      <c r="AF67" s="2"/>
      <c r="AG67" s="2"/>
      <c r="AH67" s="2"/>
      <c r="AI67" s="2"/>
      <c r="AJ67" s="2"/>
    </row>
    <row r="68" spans="1:36" ht="15.7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2"/>
      <c r="AF68" s="2"/>
      <c r="AG68" s="2"/>
      <c r="AH68" s="2"/>
      <c r="AI68" s="2"/>
      <c r="AJ68" s="2"/>
    </row>
    <row r="69" spans="1:36" ht="15.7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2"/>
      <c r="AF69" s="2"/>
      <c r="AG69" s="2"/>
      <c r="AH69" s="2"/>
      <c r="AI69" s="2"/>
      <c r="AJ69" s="2"/>
    </row>
    <row r="70" spans="1:36" ht="15.7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2"/>
      <c r="AF70" s="2"/>
      <c r="AG70" s="2"/>
      <c r="AH70" s="2"/>
      <c r="AI70" s="2"/>
      <c r="AJ70" s="2"/>
    </row>
    <row r="71" spans="1:36" ht="15.7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2"/>
      <c r="AF71" s="2"/>
      <c r="AG71" s="2"/>
      <c r="AH71" s="2"/>
      <c r="AI71" s="2"/>
      <c r="AJ71" s="2"/>
    </row>
    <row r="72" spans="1:36" ht="15.7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2"/>
      <c r="AF72" s="2"/>
      <c r="AG72" s="2"/>
      <c r="AH72" s="2"/>
      <c r="AI72" s="2"/>
      <c r="AJ72" s="2"/>
    </row>
    <row r="73" spans="1:36" ht="15.7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2"/>
      <c r="AF73" s="2"/>
      <c r="AG73" s="2"/>
      <c r="AH73" s="2"/>
      <c r="AI73" s="2"/>
      <c r="AJ73" s="2"/>
    </row>
    <row r="74" spans="1:36" ht="15.7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2"/>
      <c r="AF74" s="2"/>
      <c r="AG74" s="2"/>
      <c r="AH74" s="2"/>
      <c r="AI74" s="2"/>
      <c r="AJ74" s="2"/>
    </row>
    <row r="75" spans="1:36" ht="15.7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2"/>
      <c r="AF75" s="2"/>
      <c r="AG75" s="2"/>
      <c r="AH75" s="2"/>
      <c r="AI75" s="2"/>
      <c r="AJ75" s="2"/>
    </row>
    <row r="76" spans="1:36" ht="15.7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2"/>
      <c r="AF76" s="2"/>
      <c r="AG76" s="2"/>
      <c r="AH76" s="2"/>
      <c r="AI76" s="2"/>
      <c r="AJ76" s="2"/>
    </row>
    <row r="77" spans="1:36" ht="15.7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2"/>
      <c r="AF77" s="2"/>
      <c r="AG77" s="2"/>
      <c r="AH77" s="2"/>
      <c r="AI77" s="2"/>
      <c r="AJ77" s="2"/>
    </row>
    <row r="78" spans="1:36" ht="15.7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2"/>
      <c r="AF78" s="2"/>
      <c r="AG78" s="2"/>
      <c r="AH78" s="2"/>
      <c r="AI78" s="2"/>
      <c r="AJ78" s="2"/>
    </row>
    <row r="79" spans="1:36" ht="15.7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2"/>
      <c r="AF79" s="2"/>
      <c r="AG79" s="2"/>
      <c r="AH79" s="2"/>
      <c r="AI79" s="2"/>
      <c r="AJ79" s="2"/>
    </row>
    <row r="80" spans="1:36" ht="15.7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2"/>
      <c r="AF80" s="2"/>
      <c r="AG80" s="2"/>
      <c r="AH80" s="2"/>
      <c r="AI80" s="2"/>
      <c r="AJ80" s="2"/>
    </row>
    <row r="81" spans="1:36" ht="15.7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2"/>
      <c r="AF81" s="2"/>
      <c r="AG81" s="2"/>
      <c r="AH81" s="2"/>
      <c r="AI81" s="2"/>
      <c r="AJ81" s="2"/>
    </row>
    <row r="82" spans="1:36" ht="15.7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2"/>
      <c r="AF82" s="2"/>
      <c r="AG82" s="2"/>
      <c r="AH82" s="2"/>
      <c r="AI82" s="2"/>
      <c r="AJ82" s="2"/>
    </row>
    <row r="83" spans="1:36" ht="15.7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2"/>
      <c r="AF83" s="2"/>
      <c r="AG83" s="2"/>
      <c r="AH83" s="2"/>
      <c r="AI83" s="2"/>
      <c r="AJ83" s="2"/>
    </row>
    <row r="84" spans="1:36" ht="15.7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2"/>
      <c r="AF84" s="2"/>
      <c r="AG84" s="2"/>
      <c r="AH84" s="2"/>
      <c r="AI84" s="2"/>
      <c r="AJ84" s="2"/>
    </row>
    <row r="85" spans="1:36" ht="15.7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2"/>
      <c r="AF85" s="2"/>
      <c r="AG85" s="2"/>
      <c r="AH85" s="2"/>
      <c r="AI85" s="2"/>
      <c r="AJ85" s="2"/>
    </row>
    <row r="86" spans="1:36" ht="15.7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2"/>
      <c r="AF86" s="2"/>
      <c r="AG86" s="2"/>
      <c r="AH86" s="2"/>
      <c r="AI86" s="2"/>
      <c r="AJ86" s="2"/>
    </row>
    <row r="87" spans="1:36" ht="15.7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2"/>
      <c r="AF87" s="2"/>
      <c r="AG87" s="2"/>
      <c r="AH87" s="2"/>
      <c r="AI87" s="2"/>
      <c r="AJ87" s="2"/>
    </row>
    <row r="88" spans="1:36" ht="15.7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2"/>
      <c r="AF88" s="2"/>
      <c r="AG88" s="2"/>
      <c r="AH88" s="2"/>
      <c r="AI88" s="2"/>
      <c r="AJ88" s="2"/>
    </row>
    <row r="89" spans="1:36" ht="15.7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2"/>
      <c r="AF89" s="2"/>
      <c r="AG89" s="2"/>
      <c r="AH89" s="2"/>
      <c r="AI89" s="2"/>
      <c r="AJ89" s="2"/>
    </row>
    <row r="90" spans="1:36" ht="15.7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2"/>
      <c r="AF90" s="2"/>
      <c r="AG90" s="2"/>
      <c r="AH90" s="2"/>
      <c r="AI90" s="2"/>
      <c r="AJ90" s="2"/>
    </row>
    <row r="91" spans="1:36" ht="15.7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2"/>
      <c r="AF91" s="2"/>
      <c r="AG91" s="2"/>
      <c r="AH91" s="2"/>
      <c r="AI91" s="2"/>
      <c r="AJ91" s="2"/>
    </row>
    <row r="92" spans="1:36" ht="15.7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2"/>
      <c r="AF92" s="2"/>
      <c r="AG92" s="2"/>
      <c r="AH92" s="2"/>
      <c r="AI92" s="2"/>
      <c r="AJ92" s="2"/>
    </row>
    <row r="93" spans="1:36" ht="15.7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2"/>
      <c r="AF93" s="2"/>
      <c r="AG93" s="2"/>
      <c r="AH93" s="2"/>
      <c r="AI93" s="2"/>
      <c r="AJ93" s="2"/>
    </row>
    <row r="94" spans="1:36" ht="15.7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2"/>
      <c r="AF94" s="2"/>
      <c r="AG94" s="2"/>
      <c r="AH94" s="2"/>
      <c r="AI94" s="2"/>
      <c r="AJ94" s="2"/>
    </row>
    <row r="95" spans="1:36" ht="15.7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2"/>
      <c r="AF95" s="2"/>
      <c r="AG95" s="2"/>
      <c r="AH95" s="2"/>
      <c r="AI95" s="2"/>
      <c r="AJ95" s="2"/>
    </row>
    <row r="96" spans="1:36" ht="15.7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2"/>
      <c r="AF96" s="2"/>
      <c r="AG96" s="2"/>
      <c r="AH96" s="2"/>
      <c r="AI96" s="2"/>
      <c r="AJ96" s="2"/>
    </row>
    <row r="97" spans="1:36" ht="15.7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2"/>
      <c r="AF97" s="2"/>
      <c r="AG97" s="2"/>
      <c r="AH97" s="2"/>
      <c r="AI97" s="2"/>
      <c r="AJ97" s="2"/>
    </row>
    <row r="98" spans="1:36" ht="15.7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2"/>
      <c r="AF98" s="2"/>
      <c r="AG98" s="2"/>
      <c r="AH98" s="2"/>
      <c r="AI98" s="2"/>
      <c r="AJ98" s="2"/>
    </row>
    <row r="99" spans="1:36" ht="15.7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2"/>
      <c r="AF99" s="2"/>
      <c r="AG99" s="2"/>
      <c r="AH99" s="2"/>
      <c r="AI99" s="2"/>
      <c r="AJ99" s="2"/>
    </row>
    <row r="100" spans="1:36" ht="15.7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2"/>
      <c r="AF100" s="2"/>
      <c r="AG100" s="2"/>
      <c r="AH100" s="2"/>
      <c r="AI100" s="2"/>
      <c r="AJ100" s="2"/>
    </row>
    <row r="101" spans="1:36" ht="15.7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2"/>
      <c r="AF101" s="2"/>
      <c r="AG101" s="2"/>
      <c r="AH101" s="2"/>
      <c r="AI101" s="2"/>
      <c r="AJ101" s="2"/>
    </row>
    <row r="102" spans="1:36" ht="15.7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2"/>
      <c r="AF102" s="2"/>
      <c r="AG102" s="2"/>
      <c r="AH102" s="2"/>
      <c r="AI102" s="2"/>
      <c r="AJ102" s="2"/>
    </row>
    <row r="103" spans="1:36" ht="15.7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2"/>
      <c r="AF103" s="2"/>
      <c r="AG103" s="2"/>
      <c r="AH103" s="2"/>
      <c r="AI103" s="2"/>
      <c r="AJ103" s="2"/>
    </row>
    <row r="104" spans="1:36" ht="15.7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2"/>
      <c r="AF104" s="2"/>
      <c r="AG104" s="2"/>
      <c r="AH104" s="2"/>
      <c r="AI104" s="2"/>
      <c r="AJ104" s="2"/>
    </row>
    <row r="105" spans="1:36" ht="15.7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2"/>
      <c r="AF105" s="2"/>
      <c r="AG105" s="2"/>
      <c r="AH105" s="2"/>
      <c r="AI105" s="2"/>
      <c r="AJ105" s="2"/>
    </row>
    <row r="106" spans="1:36" ht="15.7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2"/>
      <c r="AF106" s="2"/>
      <c r="AG106" s="2"/>
      <c r="AH106" s="2"/>
      <c r="AI106" s="2"/>
      <c r="AJ106" s="2"/>
    </row>
    <row r="107" spans="1:36" ht="15.7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2"/>
      <c r="AF107" s="2"/>
      <c r="AG107" s="2"/>
      <c r="AH107" s="2"/>
      <c r="AI107" s="2"/>
      <c r="AJ107" s="2"/>
    </row>
    <row r="108" spans="1:36" ht="15.7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2"/>
      <c r="AF108" s="2"/>
      <c r="AG108" s="2"/>
      <c r="AH108" s="2"/>
      <c r="AI108" s="2"/>
      <c r="AJ108" s="2"/>
    </row>
    <row r="109" spans="1:36" ht="15.7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2"/>
      <c r="AF109" s="2"/>
      <c r="AG109" s="2"/>
      <c r="AH109" s="2"/>
      <c r="AI109" s="2"/>
      <c r="AJ109" s="2"/>
    </row>
    <row r="110" spans="1:36" ht="15.7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2"/>
      <c r="AF110" s="2"/>
      <c r="AG110" s="2"/>
      <c r="AH110" s="2"/>
      <c r="AI110" s="2"/>
      <c r="AJ110" s="2"/>
    </row>
    <row r="111" spans="1:36" ht="15.7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2"/>
      <c r="AF111" s="2"/>
      <c r="AG111" s="2"/>
      <c r="AH111" s="2"/>
      <c r="AI111" s="2"/>
      <c r="AJ111" s="2"/>
    </row>
    <row r="112" spans="1:36" ht="15.7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2"/>
      <c r="AF112" s="2"/>
      <c r="AG112" s="2"/>
      <c r="AH112" s="2"/>
      <c r="AI112" s="2"/>
      <c r="AJ112" s="2"/>
    </row>
    <row r="113" spans="1:36" ht="15.7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2"/>
      <c r="AF113" s="2"/>
      <c r="AG113" s="2"/>
      <c r="AH113" s="2"/>
      <c r="AI113" s="2"/>
      <c r="AJ113" s="2"/>
    </row>
    <row r="114" spans="1:36" ht="15.7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2"/>
      <c r="AF114" s="2"/>
      <c r="AG114" s="2"/>
      <c r="AH114" s="2"/>
      <c r="AI114" s="2"/>
      <c r="AJ114" s="2"/>
    </row>
    <row r="115" spans="1:36" ht="15.7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2"/>
      <c r="AF115" s="2"/>
      <c r="AG115" s="2"/>
      <c r="AH115" s="2"/>
      <c r="AI115" s="2"/>
      <c r="AJ115" s="2"/>
    </row>
    <row r="116" spans="1:36" ht="15.7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2"/>
      <c r="AF116" s="2"/>
      <c r="AG116" s="2"/>
      <c r="AH116" s="2"/>
      <c r="AI116" s="2"/>
      <c r="AJ116" s="2"/>
    </row>
    <row r="117" spans="1:36" ht="15.7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2"/>
      <c r="AF117" s="2"/>
      <c r="AG117" s="2"/>
      <c r="AH117" s="2"/>
      <c r="AI117" s="2"/>
      <c r="AJ117" s="2"/>
    </row>
    <row r="118" spans="1:36" ht="15.7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2"/>
      <c r="AF118" s="2"/>
      <c r="AG118" s="2"/>
      <c r="AH118" s="2"/>
      <c r="AI118" s="2"/>
      <c r="AJ118" s="2"/>
    </row>
    <row r="119" spans="1:36" ht="15.7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2"/>
      <c r="AF119" s="2"/>
      <c r="AG119" s="2"/>
      <c r="AH119" s="2"/>
      <c r="AI119" s="2"/>
      <c r="AJ119" s="2"/>
    </row>
    <row r="120" spans="1:36" ht="15.7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2"/>
      <c r="AF120" s="2"/>
      <c r="AG120" s="2"/>
      <c r="AH120" s="2"/>
      <c r="AI120" s="2"/>
      <c r="AJ120" s="2"/>
    </row>
    <row r="121" spans="1:36" ht="15.7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2"/>
      <c r="AF121" s="2"/>
      <c r="AG121" s="2"/>
      <c r="AH121" s="2"/>
      <c r="AI121" s="2"/>
      <c r="AJ121" s="2"/>
    </row>
    <row r="122" spans="1:36" ht="15.7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2"/>
      <c r="AF122" s="2"/>
      <c r="AG122" s="2"/>
      <c r="AH122" s="2"/>
      <c r="AI122" s="2"/>
      <c r="AJ122" s="2"/>
    </row>
    <row r="123" spans="1:36" ht="15.7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2"/>
      <c r="AF123" s="2"/>
      <c r="AG123" s="2"/>
      <c r="AH123" s="2"/>
      <c r="AI123" s="2"/>
      <c r="AJ123" s="2"/>
    </row>
    <row r="124" spans="1:36" ht="15.7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2"/>
      <c r="AF124" s="2"/>
      <c r="AG124" s="2"/>
      <c r="AH124" s="2"/>
      <c r="AI124" s="2"/>
      <c r="AJ124" s="2"/>
    </row>
    <row r="125" spans="1:36" ht="15.7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2"/>
      <c r="AF125" s="2"/>
      <c r="AG125" s="2"/>
      <c r="AH125" s="2"/>
      <c r="AI125" s="2"/>
      <c r="AJ125" s="2"/>
    </row>
    <row r="126" spans="1:36" ht="15.7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2"/>
      <c r="AF126" s="2"/>
      <c r="AG126" s="2"/>
      <c r="AH126" s="2"/>
      <c r="AI126" s="2"/>
      <c r="AJ126" s="2"/>
    </row>
    <row r="127" spans="1:36" ht="15.7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2"/>
      <c r="AF127" s="2"/>
      <c r="AG127" s="2"/>
      <c r="AH127" s="2"/>
      <c r="AI127" s="2"/>
      <c r="AJ127" s="2"/>
    </row>
    <row r="128" spans="1:36" ht="15.7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2"/>
      <c r="AF128" s="2"/>
      <c r="AG128" s="2"/>
      <c r="AH128" s="2"/>
      <c r="AI128" s="2"/>
      <c r="AJ128" s="2"/>
    </row>
    <row r="129" spans="1:36" ht="15.7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2"/>
      <c r="AF129" s="2"/>
      <c r="AG129" s="2"/>
      <c r="AH129" s="2"/>
      <c r="AI129" s="2"/>
      <c r="AJ129" s="2"/>
    </row>
    <row r="130" spans="1:36" ht="15.7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2"/>
      <c r="AF130" s="2"/>
      <c r="AG130" s="2"/>
      <c r="AH130" s="2"/>
      <c r="AI130" s="2"/>
      <c r="AJ130" s="2"/>
    </row>
    <row r="131" spans="1:36" ht="15.7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2"/>
      <c r="AF131" s="2"/>
      <c r="AG131" s="2"/>
      <c r="AH131" s="2"/>
      <c r="AI131" s="2"/>
      <c r="AJ131" s="2"/>
    </row>
    <row r="132" spans="1:36" ht="15.7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2"/>
      <c r="AF132" s="2"/>
      <c r="AG132" s="2"/>
      <c r="AH132" s="2"/>
      <c r="AI132" s="2"/>
      <c r="AJ132" s="2"/>
    </row>
    <row r="133" spans="1:36" ht="15.7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2"/>
      <c r="AF133" s="2"/>
      <c r="AG133" s="2"/>
      <c r="AH133" s="2"/>
      <c r="AI133" s="2"/>
      <c r="AJ133" s="2"/>
    </row>
    <row r="134" spans="1:36" ht="15.7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2"/>
      <c r="AF134" s="2"/>
      <c r="AG134" s="2"/>
      <c r="AH134" s="2"/>
      <c r="AI134" s="2"/>
      <c r="AJ134" s="2"/>
    </row>
    <row r="135" spans="1:36" ht="15.7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2"/>
      <c r="AF135" s="2"/>
      <c r="AG135" s="2"/>
      <c r="AH135" s="2"/>
      <c r="AI135" s="2"/>
      <c r="AJ135" s="2"/>
    </row>
    <row r="136" spans="1:36" ht="15.7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2"/>
      <c r="AF136" s="2"/>
      <c r="AG136" s="2"/>
      <c r="AH136" s="2"/>
      <c r="AI136" s="2"/>
      <c r="AJ136" s="2"/>
    </row>
    <row r="137" spans="1:36" ht="15.7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2"/>
      <c r="AF137" s="2"/>
      <c r="AG137" s="2"/>
      <c r="AH137" s="2"/>
      <c r="AI137" s="2"/>
      <c r="AJ137" s="2"/>
    </row>
    <row r="138" spans="1:36" ht="15.7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2"/>
      <c r="AF138" s="2"/>
      <c r="AG138" s="2"/>
      <c r="AH138" s="2"/>
      <c r="AI138" s="2"/>
      <c r="AJ138" s="2"/>
    </row>
    <row r="139" spans="1:36" ht="15.7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2"/>
      <c r="AF139" s="2"/>
      <c r="AG139" s="2"/>
      <c r="AH139" s="2"/>
      <c r="AI139" s="2"/>
      <c r="AJ139" s="2"/>
    </row>
    <row r="140" spans="1:36" ht="15.7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2"/>
      <c r="AF140" s="2"/>
      <c r="AG140" s="2"/>
      <c r="AH140" s="2"/>
      <c r="AI140" s="2"/>
      <c r="AJ140" s="2"/>
    </row>
    <row r="141" spans="1:36" ht="15.7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2"/>
      <c r="AF141" s="2"/>
      <c r="AG141" s="2"/>
      <c r="AH141" s="2"/>
      <c r="AI141" s="2"/>
      <c r="AJ141" s="2"/>
    </row>
    <row r="142" spans="1:36" ht="15.7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2"/>
      <c r="AF142" s="2"/>
      <c r="AG142" s="2"/>
      <c r="AH142" s="2"/>
      <c r="AI142" s="2"/>
      <c r="AJ142" s="2"/>
    </row>
    <row r="143" spans="1:36" ht="15.7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2"/>
      <c r="AF143" s="2"/>
      <c r="AG143" s="2"/>
      <c r="AH143" s="2"/>
      <c r="AI143" s="2"/>
      <c r="AJ143" s="2"/>
    </row>
    <row r="144" spans="1:36" ht="15.7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2"/>
      <c r="AF144" s="2"/>
      <c r="AG144" s="2"/>
      <c r="AH144" s="2"/>
      <c r="AI144" s="2"/>
      <c r="AJ144" s="2"/>
    </row>
    <row r="145" spans="1:36" ht="15.7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2"/>
      <c r="AF145" s="2"/>
      <c r="AG145" s="2"/>
      <c r="AH145" s="2"/>
      <c r="AI145" s="2"/>
      <c r="AJ145" s="2"/>
    </row>
    <row r="146" spans="1:36" ht="15.7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2"/>
      <c r="AF146" s="2"/>
      <c r="AG146" s="2"/>
      <c r="AH146" s="2"/>
      <c r="AI146" s="2"/>
      <c r="AJ146" s="2"/>
    </row>
    <row r="147" spans="1:36" ht="15.7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2"/>
      <c r="AF147" s="2"/>
      <c r="AG147" s="2"/>
      <c r="AH147" s="2"/>
      <c r="AI147" s="2"/>
      <c r="AJ147" s="2"/>
    </row>
    <row r="148" spans="1:36" ht="15.7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2"/>
      <c r="AF148" s="2"/>
      <c r="AG148" s="2"/>
      <c r="AH148" s="2"/>
      <c r="AI148" s="2"/>
      <c r="AJ148" s="2"/>
    </row>
    <row r="149" spans="1:36" ht="15.7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2"/>
      <c r="AF149" s="2"/>
      <c r="AG149" s="2"/>
      <c r="AH149" s="2"/>
      <c r="AI149" s="2"/>
      <c r="AJ149" s="2"/>
    </row>
    <row r="150" spans="1:36" ht="15.7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2"/>
      <c r="AF150" s="2"/>
      <c r="AG150" s="2"/>
      <c r="AH150" s="2"/>
      <c r="AI150" s="2"/>
      <c r="AJ150" s="2"/>
    </row>
    <row r="151" spans="1:36" ht="15.7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2"/>
      <c r="AF151" s="2"/>
      <c r="AG151" s="2"/>
      <c r="AH151" s="2"/>
      <c r="AI151" s="2"/>
      <c r="AJ151" s="2"/>
    </row>
    <row r="152" spans="1:36" ht="15.7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2"/>
      <c r="AF152" s="2"/>
      <c r="AG152" s="2"/>
      <c r="AH152" s="2"/>
      <c r="AI152" s="2"/>
      <c r="AJ152" s="2"/>
    </row>
    <row r="153" spans="1:36" ht="15.7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2"/>
      <c r="AF153" s="2"/>
      <c r="AG153" s="2"/>
      <c r="AH153" s="2"/>
      <c r="AI153" s="2"/>
      <c r="AJ153" s="2"/>
    </row>
    <row r="154" spans="1:36" ht="15.7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2"/>
      <c r="AF154" s="2"/>
      <c r="AG154" s="2"/>
      <c r="AH154" s="2"/>
      <c r="AI154" s="2"/>
      <c r="AJ154" s="2"/>
    </row>
    <row r="155" spans="1:36" ht="15.7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2"/>
      <c r="AF155" s="2"/>
      <c r="AG155" s="2"/>
      <c r="AH155" s="2"/>
      <c r="AI155" s="2"/>
      <c r="AJ155" s="2"/>
    </row>
    <row r="156" spans="1:36" ht="15.7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2"/>
      <c r="AF156" s="2"/>
      <c r="AG156" s="2"/>
      <c r="AH156" s="2"/>
      <c r="AI156" s="2"/>
      <c r="AJ156" s="2"/>
    </row>
    <row r="157" spans="1:36" ht="15.7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2"/>
      <c r="AF157" s="2"/>
      <c r="AG157" s="2"/>
      <c r="AH157" s="2"/>
      <c r="AI157" s="2"/>
      <c r="AJ157" s="2"/>
    </row>
    <row r="158" spans="1:36" ht="15.7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2"/>
      <c r="AF158" s="2"/>
      <c r="AG158" s="2"/>
      <c r="AH158" s="2"/>
      <c r="AI158" s="2"/>
      <c r="AJ158" s="2"/>
    </row>
    <row r="159" spans="1:36" ht="15.7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2"/>
      <c r="AF159" s="2"/>
      <c r="AG159" s="2"/>
      <c r="AH159" s="2"/>
      <c r="AI159" s="2"/>
      <c r="AJ159" s="2"/>
    </row>
    <row r="160" spans="1:36" ht="15.7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2"/>
      <c r="AF160" s="2"/>
      <c r="AG160" s="2"/>
      <c r="AH160" s="2"/>
      <c r="AI160" s="2"/>
      <c r="AJ160" s="2"/>
    </row>
    <row r="161" spans="1:36" ht="15.7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2"/>
      <c r="AF161" s="2"/>
      <c r="AG161" s="2"/>
      <c r="AH161" s="2"/>
      <c r="AI161" s="2"/>
      <c r="AJ161" s="2"/>
    </row>
    <row r="162" spans="1:36" ht="15.7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2"/>
      <c r="AF162" s="2"/>
      <c r="AG162" s="2"/>
      <c r="AH162" s="2"/>
      <c r="AI162" s="2"/>
      <c r="AJ162" s="2"/>
    </row>
    <row r="163" spans="1:36" ht="15.7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2"/>
      <c r="AF163" s="2"/>
      <c r="AG163" s="2"/>
      <c r="AH163" s="2"/>
      <c r="AI163" s="2"/>
      <c r="AJ163" s="2"/>
    </row>
    <row r="164" spans="1:36" ht="15.7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2"/>
      <c r="AF164" s="2"/>
      <c r="AG164" s="2"/>
      <c r="AH164" s="2"/>
      <c r="AI164" s="2"/>
      <c r="AJ164" s="2"/>
    </row>
    <row r="165" spans="1:36" ht="15.7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2"/>
      <c r="AF165" s="2"/>
      <c r="AG165" s="2"/>
      <c r="AH165" s="2"/>
      <c r="AI165" s="2"/>
      <c r="AJ165" s="2"/>
    </row>
    <row r="166" spans="1:36" ht="15.7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2"/>
      <c r="AF166" s="2"/>
      <c r="AG166" s="2"/>
      <c r="AH166" s="2"/>
      <c r="AI166" s="2"/>
      <c r="AJ166" s="2"/>
    </row>
    <row r="167" spans="1:36" ht="15.7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2"/>
      <c r="AF167" s="2"/>
      <c r="AG167" s="2"/>
      <c r="AH167" s="2"/>
      <c r="AI167" s="2"/>
      <c r="AJ167" s="2"/>
    </row>
    <row r="168" spans="1:36" ht="15.7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2"/>
      <c r="AF168" s="2"/>
      <c r="AG168" s="2"/>
      <c r="AH168" s="2"/>
      <c r="AI168" s="2"/>
      <c r="AJ168" s="2"/>
    </row>
    <row r="169" spans="1:36" ht="15.7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2"/>
      <c r="AF169" s="2"/>
      <c r="AG169" s="2"/>
      <c r="AH169" s="2"/>
      <c r="AI169" s="2"/>
      <c r="AJ169" s="2"/>
    </row>
    <row r="170" spans="1:36" ht="15.7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2"/>
      <c r="AF170" s="2"/>
      <c r="AG170" s="2"/>
      <c r="AH170" s="2"/>
      <c r="AI170" s="2"/>
      <c r="AJ170" s="2"/>
    </row>
    <row r="171" spans="1:36" ht="15.7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2"/>
      <c r="AF171" s="2"/>
      <c r="AG171" s="2"/>
      <c r="AH171" s="2"/>
      <c r="AI171" s="2"/>
      <c r="AJ171" s="2"/>
    </row>
    <row r="172" spans="1:36" ht="15.7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2"/>
      <c r="AF172" s="2"/>
      <c r="AG172" s="2"/>
      <c r="AH172" s="2"/>
      <c r="AI172" s="2"/>
      <c r="AJ172" s="2"/>
    </row>
    <row r="173" spans="1:36" ht="15.7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2"/>
      <c r="AF173" s="2"/>
      <c r="AG173" s="2"/>
      <c r="AH173" s="2"/>
      <c r="AI173" s="2"/>
      <c r="AJ173" s="2"/>
    </row>
    <row r="174" spans="1:36" ht="15.7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2"/>
      <c r="AF174" s="2"/>
      <c r="AG174" s="2"/>
      <c r="AH174" s="2"/>
      <c r="AI174" s="2"/>
      <c r="AJ174" s="2"/>
    </row>
    <row r="175" spans="1:36" ht="15.7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2"/>
      <c r="AF175" s="2"/>
      <c r="AG175" s="2"/>
      <c r="AH175" s="2"/>
      <c r="AI175" s="2"/>
      <c r="AJ175" s="2"/>
    </row>
    <row r="176" spans="1:36" ht="15.7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2"/>
      <c r="AF176" s="2"/>
      <c r="AG176" s="2"/>
      <c r="AH176" s="2"/>
      <c r="AI176" s="2"/>
      <c r="AJ176" s="2"/>
    </row>
    <row r="177" spans="1:36" ht="15.7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2"/>
      <c r="AF177" s="2"/>
      <c r="AG177" s="2"/>
      <c r="AH177" s="2"/>
      <c r="AI177" s="2"/>
      <c r="AJ177" s="2"/>
    </row>
    <row r="178" spans="1:36" ht="15.7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2"/>
      <c r="AF178" s="2"/>
      <c r="AG178" s="2"/>
      <c r="AH178" s="2"/>
      <c r="AI178" s="2"/>
      <c r="AJ178" s="2"/>
    </row>
    <row r="179" spans="1:36" ht="15.7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2"/>
      <c r="AF179" s="2"/>
      <c r="AG179" s="2"/>
      <c r="AH179" s="2"/>
      <c r="AI179" s="2"/>
      <c r="AJ179" s="2"/>
    </row>
    <row r="180" spans="1:36" ht="15.7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2"/>
      <c r="AF180" s="2"/>
      <c r="AG180" s="2"/>
      <c r="AH180" s="2"/>
      <c r="AI180" s="2"/>
      <c r="AJ180" s="2"/>
    </row>
    <row r="181" spans="1:36" ht="15.7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2"/>
      <c r="AF181" s="2"/>
      <c r="AG181" s="2"/>
      <c r="AH181" s="2"/>
      <c r="AI181" s="2"/>
      <c r="AJ181" s="2"/>
    </row>
    <row r="182" spans="1:36" ht="15.7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2"/>
      <c r="AF182" s="2"/>
      <c r="AG182" s="2"/>
      <c r="AH182" s="2"/>
      <c r="AI182" s="2"/>
      <c r="AJ182" s="2"/>
    </row>
    <row r="183" spans="1:36" ht="15.7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2"/>
      <c r="AF183" s="2"/>
      <c r="AG183" s="2"/>
      <c r="AH183" s="2"/>
      <c r="AI183" s="2"/>
      <c r="AJ183" s="2"/>
    </row>
    <row r="184" spans="1:36" ht="15.7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2"/>
      <c r="AF184" s="2"/>
      <c r="AG184" s="2"/>
      <c r="AH184" s="2"/>
      <c r="AI184" s="2"/>
      <c r="AJ184" s="2"/>
    </row>
    <row r="185" spans="1:36" ht="15.7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2"/>
      <c r="AF185" s="2"/>
      <c r="AG185" s="2"/>
      <c r="AH185" s="2"/>
      <c r="AI185" s="2"/>
      <c r="AJ185" s="2"/>
    </row>
    <row r="186" spans="1:36" ht="15.7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2"/>
      <c r="AF186" s="2"/>
      <c r="AG186" s="2"/>
      <c r="AH186" s="2"/>
      <c r="AI186" s="2"/>
      <c r="AJ186" s="2"/>
    </row>
    <row r="187" spans="1:36" ht="15.7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2"/>
      <c r="AF187" s="2"/>
      <c r="AG187" s="2"/>
      <c r="AH187" s="2"/>
      <c r="AI187" s="2"/>
      <c r="AJ187" s="2"/>
    </row>
    <row r="188" spans="1:36" ht="15.7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2"/>
      <c r="AF188" s="2"/>
      <c r="AG188" s="2"/>
      <c r="AH188" s="2"/>
      <c r="AI188" s="2"/>
      <c r="AJ188" s="2"/>
    </row>
    <row r="189" spans="1:36" ht="15.7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2"/>
      <c r="AF189" s="2"/>
      <c r="AG189" s="2"/>
      <c r="AH189" s="2"/>
      <c r="AI189" s="2"/>
      <c r="AJ189" s="2"/>
    </row>
    <row r="190" spans="1:36" ht="15.7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2"/>
      <c r="AF190" s="2"/>
      <c r="AG190" s="2"/>
      <c r="AH190" s="2"/>
      <c r="AI190" s="2"/>
      <c r="AJ190" s="2"/>
    </row>
    <row r="191" spans="1:36" ht="15.7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2"/>
      <c r="AF191" s="2"/>
      <c r="AG191" s="2"/>
      <c r="AH191" s="2"/>
      <c r="AI191" s="2"/>
      <c r="AJ191" s="2"/>
    </row>
    <row r="192" spans="1:36" ht="15.7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2"/>
      <c r="AF192" s="2"/>
      <c r="AG192" s="2"/>
      <c r="AH192" s="2"/>
      <c r="AI192" s="2"/>
      <c r="AJ192" s="2"/>
    </row>
    <row r="193" spans="1:36" ht="15.7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2"/>
      <c r="AF193" s="2"/>
      <c r="AG193" s="2"/>
      <c r="AH193" s="2"/>
      <c r="AI193" s="2"/>
      <c r="AJ193" s="2"/>
    </row>
    <row r="194" spans="1:36" ht="15.7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2"/>
      <c r="AF194" s="2"/>
      <c r="AG194" s="2"/>
      <c r="AH194" s="2"/>
      <c r="AI194" s="2"/>
      <c r="AJ194" s="2"/>
    </row>
    <row r="195" spans="1:36" ht="15.7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2"/>
      <c r="AF195" s="2"/>
      <c r="AG195" s="2"/>
      <c r="AH195" s="2"/>
      <c r="AI195" s="2"/>
      <c r="AJ195" s="2"/>
    </row>
    <row r="196" spans="1:36" ht="15.7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2"/>
      <c r="AF196" s="2"/>
      <c r="AG196" s="2"/>
      <c r="AH196" s="2"/>
      <c r="AI196" s="2"/>
      <c r="AJ196" s="2"/>
    </row>
    <row r="197" spans="1:36" ht="15.7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2"/>
      <c r="AF197" s="2"/>
      <c r="AG197" s="2"/>
      <c r="AH197" s="2"/>
      <c r="AI197" s="2"/>
      <c r="AJ197" s="2"/>
    </row>
    <row r="198" spans="1:36" ht="15.7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2"/>
      <c r="AF198" s="2"/>
      <c r="AG198" s="2"/>
      <c r="AH198" s="2"/>
      <c r="AI198" s="2"/>
      <c r="AJ198" s="2"/>
    </row>
    <row r="199" spans="1:36" ht="15.7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2"/>
      <c r="AF199" s="2"/>
      <c r="AG199" s="2"/>
      <c r="AH199" s="2"/>
      <c r="AI199" s="2"/>
      <c r="AJ199" s="2"/>
    </row>
    <row r="200" spans="1:36" ht="15.7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2"/>
      <c r="AF200" s="2"/>
      <c r="AG200" s="2"/>
      <c r="AH200" s="2"/>
      <c r="AI200" s="2"/>
      <c r="AJ200" s="2"/>
    </row>
    <row r="201" spans="1:36" ht="15.7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2"/>
      <c r="AF201" s="2"/>
      <c r="AG201" s="2"/>
      <c r="AH201" s="2"/>
      <c r="AI201" s="2"/>
      <c r="AJ201" s="2"/>
    </row>
    <row r="202" spans="1:36" ht="15.7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2"/>
      <c r="AF202" s="2"/>
      <c r="AG202" s="2"/>
      <c r="AH202" s="2"/>
      <c r="AI202" s="2"/>
      <c r="AJ202" s="2"/>
    </row>
    <row r="203" spans="1:36" ht="15.7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2"/>
      <c r="AF203" s="2"/>
      <c r="AG203" s="2"/>
      <c r="AH203" s="2"/>
      <c r="AI203" s="2"/>
      <c r="AJ203" s="2"/>
    </row>
    <row r="204" spans="1:36" ht="15.7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2"/>
      <c r="AF204" s="2"/>
      <c r="AG204" s="2"/>
      <c r="AH204" s="2"/>
      <c r="AI204" s="2"/>
      <c r="AJ204" s="2"/>
    </row>
    <row r="205" spans="1:36" ht="15.7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2"/>
      <c r="AF205" s="2"/>
      <c r="AG205" s="2"/>
      <c r="AH205" s="2"/>
      <c r="AI205" s="2"/>
      <c r="AJ205" s="2"/>
    </row>
    <row r="206" spans="1:36" ht="15.7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2"/>
      <c r="AF206" s="2"/>
      <c r="AG206" s="2"/>
      <c r="AH206" s="2"/>
      <c r="AI206" s="2"/>
      <c r="AJ206" s="2"/>
    </row>
    <row r="207" spans="1:36" ht="15.7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2"/>
      <c r="AF207" s="2"/>
      <c r="AG207" s="2"/>
      <c r="AH207" s="2"/>
      <c r="AI207" s="2"/>
      <c r="AJ207" s="2"/>
    </row>
    <row r="208" spans="1:36" ht="15.7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2"/>
      <c r="AF208" s="2"/>
      <c r="AG208" s="2"/>
      <c r="AH208" s="2"/>
      <c r="AI208" s="2"/>
      <c r="AJ208" s="2"/>
    </row>
    <row r="209" spans="1:36" ht="15.7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2"/>
      <c r="AF209" s="2"/>
      <c r="AG209" s="2"/>
      <c r="AH209" s="2"/>
      <c r="AI209" s="2"/>
      <c r="AJ209" s="2"/>
    </row>
    <row r="210" spans="1:36" ht="15.7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2"/>
      <c r="AF210" s="2"/>
      <c r="AG210" s="2"/>
      <c r="AH210" s="2"/>
      <c r="AI210" s="2"/>
      <c r="AJ210" s="2"/>
    </row>
    <row r="211" spans="1:36" ht="15.7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2"/>
      <c r="AF211" s="2"/>
      <c r="AG211" s="2"/>
      <c r="AH211" s="2"/>
      <c r="AI211" s="2"/>
      <c r="AJ211" s="2"/>
    </row>
    <row r="212" spans="1:36" ht="15.7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2"/>
      <c r="AF212" s="2"/>
      <c r="AG212" s="2"/>
      <c r="AH212" s="2"/>
      <c r="AI212" s="2"/>
      <c r="AJ212" s="2"/>
    </row>
    <row r="213" spans="1:36" ht="15.7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2"/>
      <c r="AF213" s="2"/>
      <c r="AG213" s="2"/>
      <c r="AH213" s="2"/>
      <c r="AI213" s="2"/>
      <c r="AJ213" s="2"/>
    </row>
    <row r="214" spans="1:36" ht="15.7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2"/>
      <c r="AF214" s="2"/>
      <c r="AG214" s="2"/>
      <c r="AH214" s="2"/>
      <c r="AI214" s="2"/>
      <c r="AJ214" s="2"/>
    </row>
    <row r="215" spans="1:36" ht="15.7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2"/>
      <c r="AF215" s="2"/>
      <c r="AG215" s="2"/>
      <c r="AH215" s="2"/>
      <c r="AI215" s="2"/>
      <c r="AJ215" s="2"/>
    </row>
    <row r="216" spans="1:36" ht="15.7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2"/>
      <c r="AF216" s="2"/>
      <c r="AG216" s="2"/>
      <c r="AH216" s="2"/>
      <c r="AI216" s="2"/>
      <c r="AJ216" s="2"/>
    </row>
    <row r="217" spans="1:36" ht="15.7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2"/>
      <c r="AF217" s="2"/>
      <c r="AG217" s="2"/>
      <c r="AH217" s="2"/>
      <c r="AI217" s="2"/>
      <c r="AJ217" s="2"/>
    </row>
    <row r="218" spans="1:36" ht="15.7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2"/>
      <c r="AF218" s="2"/>
      <c r="AG218" s="2"/>
      <c r="AH218" s="2"/>
      <c r="AI218" s="2"/>
      <c r="AJ218" s="2"/>
    </row>
    <row r="219" spans="1:36" ht="15.7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2"/>
      <c r="AF219" s="2"/>
      <c r="AG219" s="2"/>
      <c r="AH219" s="2"/>
      <c r="AI219" s="2"/>
      <c r="AJ219" s="2"/>
    </row>
    <row r="220" spans="1:36" ht="15.7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2"/>
      <c r="AF220" s="2"/>
      <c r="AG220" s="2"/>
      <c r="AH220" s="2"/>
      <c r="AI220" s="2"/>
      <c r="AJ220" s="2"/>
    </row>
    <row r="221" spans="1:36" ht="15.7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2"/>
      <c r="AF221" s="2"/>
      <c r="AG221" s="2"/>
      <c r="AH221" s="2"/>
      <c r="AI221" s="2"/>
      <c r="AJ221" s="2"/>
    </row>
    <row r="222" spans="1:36" ht="15.7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2"/>
      <c r="AF222" s="2"/>
      <c r="AG222" s="2"/>
      <c r="AH222" s="2"/>
      <c r="AI222" s="2"/>
      <c r="AJ222" s="2"/>
    </row>
    <row r="223" spans="1:36" ht="15.7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2"/>
      <c r="AF223" s="2"/>
      <c r="AG223" s="2"/>
      <c r="AH223" s="2"/>
      <c r="AI223" s="2"/>
      <c r="AJ223" s="2"/>
    </row>
    <row r="224" spans="1:36" ht="15.7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2"/>
      <c r="AF224" s="2"/>
      <c r="AG224" s="2"/>
      <c r="AH224" s="2"/>
      <c r="AI224" s="2"/>
      <c r="AJ224" s="2"/>
    </row>
    <row r="225" spans="1:36" ht="15.7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2"/>
      <c r="AF225" s="2"/>
      <c r="AG225" s="2"/>
      <c r="AH225" s="2"/>
      <c r="AI225" s="2"/>
      <c r="AJ225" s="2"/>
    </row>
    <row r="226" spans="1:36" ht="15.7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2"/>
      <c r="AF226" s="2"/>
      <c r="AG226" s="2"/>
      <c r="AH226" s="2"/>
      <c r="AI226" s="2"/>
      <c r="AJ226" s="2"/>
    </row>
    <row r="227" spans="1:36" ht="15.7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2"/>
      <c r="AF227" s="2"/>
      <c r="AG227" s="2"/>
      <c r="AH227" s="2"/>
      <c r="AI227" s="2"/>
      <c r="AJ227" s="2"/>
    </row>
    <row r="228" spans="1:36" ht="15.7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2"/>
      <c r="AF228" s="2"/>
      <c r="AG228" s="2"/>
      <c r="AH228" s="2"/>
      <c r="AI228" s="2"/>
      <c r="AJ228" s="2"/>
    </row>
    <row r="229" spans="1:36" ht="15.7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2"/>
      <c r="AF229" s="2"/>
      <c r="AG229" s="2"/>
      <c r="AH229" s="2"/>
      <c r="AI229" s="2"/>
      <c r="AJ229" s="2"/>
    </row>
    <row r="230" spans="1:36" ht="15.7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2"/>
      <c r="AF230" s="2"/>
      <c r="AG230" s="2"/>
      <c r="AH230" s="2"/>
      <c r="AI230" s="2"/>
      <c r="AJ230" s="2"/>
    </row>
    <row r="231" spans="1:36" ht="15.7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2"/>
      <c r="AF231" s="2"/>
      <c r="AG231" s="2"/>
      <c r="AH231" s="2"/>
      <c r="AI231" s="2"/>
      <c r="AJ231" s="2"/>
    </row>
    <row r="232" spans="1:36" ht="15.7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2"/>
      <c r="AF232" s="2"/>
      <c r="AG232" s="2"/>
      <c r="AH232" s="2"/>
      <c r="AI232" s="2"/>
      <c r="AJ232" s="2"/>
    </row>
    <row r="233" spans="1:36" ht="15.7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2"/>
      <c r="AF233" s="2"/>
      <c r="AG233" s="2"/>
      <c r="AH233" s="2"/>
      <c r="AI233" s="2"/>
      <c r="AJ233" s="2"/>
    </row>
    <row r="234" spans="1:36" ht="15.7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2"/>
      <c r="AF234" s="2"/>
      <c r="AG234" s="2"/>
      <c r="AH234" s="2"/>
      <c r="AI234" s="2"/>
      <c r="AJ234" s="2"/>
    </row>
    <row r="235" spans="1:36" ht="15.7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2"/>
      <c r="AF235" s="2"/>
      <c r="AG235" s="2"/>
      <c r="AH235" s="2"/>
      <c r="AI235" s="2"/>
      <c r="AJ235" s="2"/>
    </row>
    <row r="236" spans="1:36" ht="15.7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2"/>
      <c r="AF236" s="2"/>
      <c r="AG236" s="2"/>
      <c r="AH236" s="2"/>
      <c r="AI236" s="2"/>
      <c r="AJ236" s="2"/>
    </row>
    <row r="237" spans="1:36" ht="15.7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2"/>
      <c r="AF237" s="2"/>
      <c r="AG237" s="2"/>
      <c r="AH237" s="2"/>
      <c r="AI237" s="2"/>
      <c r="AJ237" s="2"/>
    </row>
    <row r="238" spans="1:36" ht="15.7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2"/>
      <c r="AF238" s="2"/>
      <c r="AG238" s="2"/>
      <c r="AH238" s="2"/>
      <c r="AI238" s="2"/>
      <c r="AJ238" s="2"/>
    </row>
    <row r="239" spans="1:36" ht="15.7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2"/>
      <c r="AF239" s="2"/>
      <c r="AG239" s="2"/>
      <c r="AH239" s="2"/>
      <c r="AI239" s="2"/>
      <c r="AJ239" s="2"/>
    </row>
    <row r="240" spans="1:36" ht="15.7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2"/>
      <c r="AF240" s="2"/>
      <c r="AG240" s="2"/>
      <c r="AH240" s="2"/>
      <c r="AI240" s="2"/>
      <c r="AJ240" s="2"/>
    </row>
    <row r="241" spans="1:36" ht="15.7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2"/>
      <c r="AF241" s="2"/>
      <c r="AG241" s="2"/>
      <c r="AH241" s="2"/>
      <c r="AI241" s="2"/>
      <c r="AJ241" s="2"/>
    </row>
    <row r="242" spans="1:36" ht="15.7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2"/>
      <c r="AF242" s="2"/>
      <c r="AG242" s="2"/>
      <c r="AH242" s="2"/>
      <c r="AI242" s="2"/>
      <c r="AJ242" s="2"/>
    </row>
    <row r="243" spans="1:36" ht="15.7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2"/>
      <c r="AF243" s="2"/>
      <c r="AG243" s="2"/>
      <c r="AH243" s="2"/>
      <c r="AI243" s="2"/>
      <c r="AJ243" s="2"/>
    </row>
    <row r="244" spans="1:36" ht="15.7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2"/>
      <c r="AF244" s="2"/>
      <c r="AG244" s="2"/>
      <c r="AH244" s="2"/>
      <c r="AI244" s="2"/>
      <c r="AJ244" s="2"/>
    </row>
    <row r="245" spans="1:36" ht="15.7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2"/>
      <c r="AF245" s="2"/>
      <c r="AG245" s="2"/>
      <c r="AH245" s="2"/>
      <c r="AI245" s="2"/>
      <c r="AJ245" s="2"/>
    </row>
    <row r="246" spans="1:36" ht="15.7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2"/>
      <c r="AF246" s="2"/>
      <c r="AG246" s="2"/>
      <c r="AH246" s="2"/>
      <c r="AI246" s="2"/>
      <c r="AJ246" s="2"/>
    </row>
    <row r="247" spans="1:36" ht="15.7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2"/>
      <c r="AF247" s="2"/>
      <c r="AG247" s="2"/>
      <c r="AH247" s="2"/>
      <c r="AI247" s="2"/>
      <c r="AJ247" s="2"/>
    </row>
    <row r="248" spans="1:36" ht="15.7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2"/>
      <c r="AF248" s="2"/>
      <c r="AG248" s="2"/>
      <c r="AH248" s="2"/>
      <c r="AI248" s="2"/>
      <c r="AJ248" s="2"/>
    </row>
    <row r="249" spans="1:36" ht="15.7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2"/>
      <c r="AF249" s="2"/>
      <c r="AG249" s="2"/>
      <c r="AH249" s="2"/>
      <c r="AI249" s="2"/>
      <c r="AJ249" s="2"/>
    </row>
    <row r="250" spans="1:36" ht="15.7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2"/>
      <c r="AF250" s="2"/>
      <c r="AG250" s="2"/>
      <c r="AH250" s="2"/>
      <c r="AI250" s="2"/>
      <c r="AJ250" s="2"/>
    </row>
    <row r="251" spans="1:36" ht="15.7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2"/>
      <c r="AF251" s="2"/>
      <c r="AG251" s="2"/>
      <c r="AH251" s="2"/>
      <c r="AI251" s="2"/>
      <c r="AJ251" s="2"/>
    </row>
    <row r="252" spans="1:36" ht="15.7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2"/>
      <c r="AF252" s="2"/>
      <c r="AG252" s="2"/>
      <c r="AH252" s="2"/>
      <c r="AI252" s="2"/>
      <c r="AJ252" s="2"/>
    </row>
    <row r="253" spans="1:36" ht="15.7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2"/>
      <c r="AF253" s="2"/>
      <c r="AG253" s="2"/>
      <c r="AH253" s="2"/>
      <c r="AI253" s="2"/>
      <c r="AJ253" s="2"/>
    </row>
    <row r="254" spans="1:36" ht="15.7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2"/>
      <c r="AF254" s="2"/>
      <c r="AG254" s="2"/>
      <c r="AH254" s="2"/>
      <c r="AI254" s="2"/>
      <c r="AJ254" s="2"/>
    </row>
    <row r="255" spans="1:36" ht="15.7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2"/>
      <c r="AF255" s="2"/>
      <c r="AG255" s="2"/>
      <c r="AH255" s="2"/>
      <c r="AI255" s="2"/>
      <c r="AJ255" s="2"/>
    </row>
    <row r="256" spans="1:36" ht="15.7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2"/>
      <c r="AF256" s="2"/>
      <c r="AG256" s="2"/>
      <c r="AH256" s="2"/>
      <c r="AI256" s="2"/>
      <c r="AJ256" s="2"/>
    </row>
    <row r="257" spans="1:36" ht="15.7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2"/>
      <c r="AF257" s="2"/>
      <c r="AG257" s="2"/>
      <c r="AH257" s="2"/>
      <c r="AI257" s="2"/>
      <c r="AJ257" s="2"/>
    </row>
    <row r="258" spans="1:36" ht="15.75" customHeight="1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2"/>
      <c r="AF258" s="2"/>
      <c r="AG258" s="2"/>
      <c r="AH258" s="2"/>
      <c r="AI258" s="2"/>
      <c r="AJ258" s="2"/>
    </row>
    <row r="259" spans="1:36" ht="15.75" customHeight="1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2"/>
      <c r="AF259" s="2"/>
      <c r="AG259" s="2"/>
      <c r="AH259" s="2"/>
      <c r="AI259" s="2"/>
      <c r="AJ259" s="2"/>
    </row>
    <row r="260" spans="1:36" ht="15.75" customHeight="1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2"/>
      <c r="AF260" s="2"/>
      <c r="AG260" s="2"/>
      <c r="AH260" s="2"/>
      <c r="AI260" s="2"/>
      <c r="AJ260" s="2"/>
    </row>
    <row r="261" spans="1:36" ht="15.75" customHeight="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2"/>
      <c r="AF261" s="2"/>
      <c r="AG261" s="2"/>
      <c r="AH261" s="2"/>
      <c r="AI261" s="2"/>
      <c r="AJ261" s="2"/>
    </row>
    <row r="262" spans="1:36" ht="15.75" customHeight="1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2"/>
      <c r="AF262" s="2"/>
      <c r="AG262" s="2"/>
      <c r="AH262" s="2"/>
      <c r="AI262" s="2"/>
      <c r="AJ262" s="2"/>
    </row>
    <row r="263" spans="1:36" ht="15.75" customHeight="1">
      <c r="A263" s="44"/>
      <c r="B263" s="45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2"/>
      <c r="AF263" s="2"/>
      <c r="AG263" s="2"/>
      <c r="AH263" s="2"/>
      <c r="AI263" s="2"/>
      <c r="AJ263" s="2"/>
    </row>
    <row r="264" spans="1:36" ht="15.75" customHeight="1">
      <c r="A264" s="44"/>
      <c r="B264" s="45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2"/>
      <c r="AF264" s="2"/>
      <c r="AG264" s="2"/>
      <c r="AH264" s="2"/>
      <c r="AI264" s="2"/>
      <c r="AJ264" s="2"/>
    </row>
    <row r="265" spans="1:36" ht="15.75" customHeight="1">
      <c r="A265" s="44"/>
      <c r="B265" s="45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2"/>
      <c r="AF265" s="2"/>
      <c r="AG265" s="2"/>
      <c r="AH265" s="2"/>
      <c r="AI265" s="2"/>
      <c r="AJ265" s="2"/>
    </row>
    <row r="266" spans="1:36" ht="15.75" customHeight="1"/>
    <row r="267" spans="1:36" ht="15.75" customHeight="1"/>
    <row r="268" spans="1:36" ht="15.75" customHeight="1"/>
    <row r="269" spans="1:36" ht="15.75" customHeight="1"/>
    <row r="270" spans="1:36" ht="15.75" customHeight="1"/>
    <row r="271" spans="1:36" ht="15.75" customHeight="1"/>
    <row r="272" spans="1:3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9:F19"/>
    <mergeCell ref="G19:J19"/>
    <mergeCell ref="K19:N19"/>
    <mergeCell ref="O19:R19"/>
    <mergeCell ref="E34:G34"/>
    <mergeCell ref="H34:J34"/>
    <mergeCell ref="K34:M34"/>
    <mergeCell ref="N34:P34"/>
  </mergeCells>
  <conditionalFormatting sqref="D50:P51">
    <cfRule type="cellIs" dxfId="25" priority="1" operator="lessThan">
      <formula>$C$45</formula>
    </cfRule>
  </conditionalFormatting>
  <conditionalFormatting sqref="D50:P51">
    <cfRule type="cellIs" dxfId="24" priority="2" operator="greaterThan">
      <formula>$C$45</formula>
    </cfRule>
  </conditionalFormatting>
  <hyperlinks>
    <hyperlink ref="B14" r:id="rId1" xr:uid="{00000000-0004-0000-0100-000000000000}"/>
    <hyperlink ref="B29" r:id="rId2" xr:uid="{00000000-0004-0000-0100-000001000000}"/>
    <hyperlink ref="B44" r:id="rId3" xr:uid="{00000000-0004-0000-0100-000002000000}"/>
    <hyperlink ref="B64" r:id="rId4" xr:uid="{00000000-0004-0000-0100-000003000000}"/>
  </hyperlinks>
  <pageMargins left="0.2" right="0.2" top="0.75" bottom="0.75" header="0" footer="0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N1000"/>
  <sheetViews>
    <sheetView workbookViewId="0"/>
  </sheetViews>
  <sheetFormatPr baseColWidth="10" defaultColWidth="12.6640625" defaultRowHeight="15" customHeight="1"/>
  <cols>
    <col min="1" max="1" width="2.6640625" customWidth="1"/>
    <col min="2" max="2" width="3" customWidth="1"/>
    <col min="3" max="3" width="29.6640625" customWidth="1"/>
    <col min="4" max="4" width="2.5" customWidth="1"/>
    <col min="5" max="5" width="13.33203125" customWidth="1"/>
    <col min="6" max="6" width="3" customWidth="1"/>
    <col min="7" max="7" width="14.6640625" customWidth="1"/>
    <col min="8" max="8" width="2.83203125" customWidth="1"/>
    <col min="9" max="9" width="65.1640625" customWidth="1"/>
    <col min="10" max="10" width="10" customWidth="1"/>
    <col min="11" max="11" width="18.6640625" customWidth="1"/>
    <col min="12" max="26" width="10" customWidth="1"/>
  </cols>
  <sheetData>
    <row r="1" spans="2:10">
      <c r="B1" s="2" t="s">
        <v>0</v>
      </c>
      <c r="C1" s="2"/>
      <c r="D1" s="2"/>
      <c r="E1" s="4" t="s">
        <v>1</v>
      </c>
      <c r="F1" s="5"/>
      <c r="G1" s="6" t="s">
        <v>3</v>
      </c>
      <c r="I1" s="7" t="s">
        <v>4</v>
      </c>
    </row>
    <row r="2" spans="2:10">
      <c r="B2" s="8" t="s">
        <v>6</v>
      </c>
      <c r="C2" s="10"/>
      <c r="D2" s="2"/>
      <c r="E2" s="11" t="s">
        <v>7</v>
      </c>
      <c r="F2" s="5"/>
      <c r="G2" s="6"/>
      <c r="I2" s="7" t="s">
        <v>8</v>
      </c>
    </row>
    <row r="3" spans="2:10">
      <c r="B3" s="10" t="s">
        <v>9</v>
      </c>
      <c r="C3" s="10"/>
      <c r="D3" s="2"/>
      <c r="E3" s="4"/>
      <c r="F3" s="5"/>
      <c r="G3" s="7"/>
      <c r="I3" s="7" t="s">
        <v>11</v>
      </c>
    </row>
    <row r="4" spans="2:10">
      <c r="B4" s="2" t="s">
        <v>13</v>
      </c>
      <c r="C4" s="16"/>
      <c r="D4" s="2"/>
      <c r="E4" s="4"/>
      <c r="F4" s="5"/>
      <c r="G4" s="7"/>
      <c r="I4" s="7" t="s">
        <v>14</v>
      </c>
    </row>
    <row r="5" spans="2:10" ht="15" customHeight="1">
      <c r="B5" s="2"/>
      <c r="C5" s="16"/>
      <c r="D5" s="2"/>
      <c r="E5" s="4"/>
      <c r="F5" s="5"/>
      <c r="G5" s="7"/>
      <c r="I5" s="7"/>
    </row>
    <row r="6" spans="2:10">
      <c r="B6" s="19" t="s">
        <v>17</v>
      </c>
      <c r="C6" s="20"/>
      <c r="D6" s="20"/>
      <c r="E6" s="21"/>
      <c r="F6" s="21"/>
      <c r="G6" s="23" t="s">
        <v>19</v>
      </c>
      <c r="I6" s="25" t="s">
        <v>20</v>
      </c>
    </row>
    <row r="7" spans="2:10">
      <c r="B7" s="27"/>
      <c r="C7" s="2" t="s">
        <v>22</v>
      </c>
      <c r="D7" s="2"/>
      <c r="E7" s="28">
        <v>22.75</v>
      </c>
      <c r="F7" s="29"/>
      <c r="G7" s="31" t="s">
        <v>24</v>
      </c>
      <c r="I7" s="33" t="s">
        <v>25</v>
      </c>
    </row>
    <row r="8" spans="2:10">
      <c r="B8" s="27"/>
      <c r="C8" s="2" t="s">
        <v>26</v>
      </c>
      <c r="D8" s="2"/>
      <c r="E8" s="37">
        <v>0.04</v>
      </c>
      <c r="F8" s="39"/>
      <c r="G8" s="26" t="s">
        <v>28</v>
      </c>
      <c r="I8" s="41" t="s">
        <v>29</v>
      </c>
    </row>
    <row r="9" spans="2:10">
      <c r="B9" s="27"/>
      <c r="C9" s="2" t="s">
        <v>30</v>
      </c>
      <c r="D9" s="2"/>
      <c r="E9" s="43">
        <v>7.1300000000000001E-3</v>
      </c>
      <c r="F9" s="39"/>
      <c r="G9" s="26" t="s">
        <v>31</v>
      </c>
      <c r="I9" s="33" t="s">
        <v>32</v>
      </c>
      <c r="J9" s="46" t="s">
        <v>33</v>
      </c>
    </row>
    <row r="10" spans="2:10">
      <c r="B10" s="27"/>
      <c r="C10" s="2" t="s">
        <v>36</v>
      </c>
      <c r="D10" s="2"/>
      <c r="E10" s="50">
        <f>((1+E8)/E7)+E8</f>
        <v>8.5714285714285715E-2</v>
      </c>
      <c r="F10" s="51"/>
      <c r="G10" s="52"/>
      <c r="I10" s="53" t="s">
        <v>37</v>
      </c>
    </row>
    <row r="11" spans="2:10">
      <c r="B11" s="27"/>
      <c r="C11" s="2" t="s">
        <v>39</v>
      </c>
      <c r="D11" s="2"/>
      <c r="E11" s="50">
        <f>E10-E9</f>
        <v>7.8584285714285718E-2</v>
      </c>
      <c r="F11" s="51"/>
      <c r="G11" s="52"/>
      <c r="I11" s="53" t="s">
        <v>41</v>
      </c>
    </row>
    <row r="12" spans="2:10">
      <c r="B12" s="27"/>
      <c r="C12" s="2"/>
      <c r="D12" s="2"/>
      <c r="E12" s="59"/>
      <c r="F12" s="51"/>
      <c r="G12" s="52"/>
      <c r="I12" s="53"/>
    </row>
    <row r="13" spans="2:10">
      <c r="B13" s="27"/>
      <c r="C13" s="2"/>
      <c r="D13" s="2"/>
      <c r="E13" s="59"/>
      <c r="F13" s="51"/>
      <c r="G13" s="52"/>
      <c r="I13" s="53"/>
    </row>
    <row r="14" spans="2:10">
      <c r="B14" s="63" t="s">
        <v>53</v>
      </c>
      <c r="C14" s="65"/>
      <c r="D14" s="65"/>
      <c r="E14" s="67"/>
      <c r="F14" s="68"/>
      <c r="G14" s="69"/>
      <c r="I14" s="71"/>
    </row>
    <row r="15" spans="2:10">
      <c r="B15" s="74" t="s">
        <v>65</v>
      </c>
      <c r="C15" s="2"/>
      <c r="D15" s="2"/>
      <c r="E15" s="10"/>
      <c r="F15" s="5"/>
      <c r="G15" s="77"/>
      <c r="I15" s="7"/>
    </row>
    <row r="16" spans="2:10">
      <c r="B16" s="27"/>
      <c r="C16" s="2" t="s">
        <v>67</v>
      </c>
      <c r="D16" s="2"/>
      <c r="E16" s="80">
        <v>120.18</v>
      </c>
      <c r="F16" s="83"/>
      <c r="G16" s="26" t="s">
        <v>70</v>
      </c>
      <c r="I16" s="6" t="s">
        <v>72</v>
      </c>
    </row>
    <row r="17" spans="2:14">
      <c r="B17" s="27"/>
      <c r="C17" s="2" t="s">
        <v>73</v>
      </c>
      <c r="D17" s="2"/>
      <c r="E17" s="86">
        <v>5.28</v>
      </c>
      <c r="F17" s="83"/>
      <c r="G17" s="26" t="s">
        <v>70</v>
      </c>
      <c r="I17" s="33" t="s">
        <v>77</v>
      </c>
    </row>
    <row r="18" spans="2:14">
      <c r="B18" s="27"/>
      <c r="C18" s="2" t="s">
        <v>78</v>
      </c>
      <c r="D18" s="2"/>
      <c r="E18" s="90">
        <f>E16/E17</f>
        <v>22.761363636363637</v>
      </c>
      <c r="F18" s="91"/>
      <c r="G18" s="93"/>
      <c r="I18" s="95" t="s">
        <v>83</v>
      </c>
    </row>
    <row r="19" spans="2:14">
      <c r="B19" s="27"/>
      <c r="C19" s="2" t="s">
        <v>86</v>
      </c>
      <c r="D19" s="2"/>
      <c r="E19" s="99">
        <v>6.7699999999999996E-2</v>
      </c>
      <c r="F19" s="100"/>
      <c r="G19" s="26" t="s">
        <v>70</v>
      </c>
      <c r="I19" s="6" t="s">
        <v>90</v>
      </c>
      <c r="J19" s="102"/>
    </row>
    <row r="20" spans="2:14">
      <c r="B20" s="27"/>
      <c r="C20" s="2" t="s">
        <v>93</v>
      </c>
      <c r="D20" s="2"/>
      <c r="E20" s="50">
        <f>((1+E19)/(E18))+E19</f>
        <v>0.11460843734398402</v>
      </c>
      <c r="F20" s="51"/>
      <c r="G20" s="52"/>
      <c r="I20" s="53" t="s">
        <v>95</v>
      </c>
      <c r="J20" s="102"/>
      <c r="K20" s="102"/>
      <c r="L20" s="102"/>
      <c r="M20" s="102"/>
    </row>
    <row r="21" spans="2:14" ht="15.75" customHeight="1">
      <c r="B21" s="110" t="s">
        <v>61</v>
      </c>
      <c r="D21" s="2"/>
      <c r="E21" s="10"/>
      <c r="F21" s="5"/>
      <c r="G21" s="77"/>
      <c r="I21" s="7"/>
      <c r="K21" s="112"/>
      <c r="L21" s="112"/>
      <c r="M21" s="112"/>
      <c r="N21" s="112"/>
    </row>
    <row r="22" spans="2:14" ht="15.75" customHeight="1">
      <c r="B22" s="27"/>
      <c r="C22" s="2" t="s">
        <v>97</v>
      </c>
      <c r="E22" s="116">
        <f>(E20-E9)/E11</f>
        <v>1.3676835816100785</v>
      </c>
      <c r="F22" s="117"/>
      <c r="G22" s="120"/>
      <c r="I22" s="122" t="s">
        <v>101</v>
      </c>
    </row>
    <row r="23" spans="2:14" ht="15.75" customHeight="1">
      <c r="B23" s="27"/>
      <c r="C23" s="2" t="s">
        <v>103</v>
      </c>
      <c r="E23" s="127">
        <v>0.76</v>
      </c>
      <c r="F23" s="29"/>
      <c r="G23" s="133" t="s">
        <v>104</v>
      </c>
      <c r="I23" s="7" t="s">
        <v>107</v>
      </c>
    </row>
    <row r="24" spans="2:14" ht="15.75" customHeight="1">
      <c r="B24" s="27"/>
      <c r="C24" s="2"/>
      <c r="D24" s="2"/>
      <c r="E24" s="59"/>
      <c r="F24" s="51"/>
      <c r="G24" s="52"/>
      <c r="I24" s="53"/>
    </row>
    <row r="25" spans="2:14" ht="15.75" customHeight="1">
      <c r="B25" s="63" t="s">
        <v>110</v>
      </c>
      <c r="C25" s="65"/>
      <c r="D25" s="65"/>
      <c r="E25" s="67"/>
      <c r="F25" s="68"/>
      <c r="G25" s="69"/>
      <c r="I25" s="71"/>
    </row>
    <row r="26" spans="2:14" ht="15.75" customHeight="1">
      <c r="B26" s="27"/>
      <c r="C26" s="2" t="s">
        <v>113</v>
      </c>
      <c r="D26" s="2"/>
      <c r="E26" s="142">
        <v>6.25E-2</v>
      </c>
      <c r="F26" s="39"/>
      <c r="G26" s="143"/>
      <c r="I26" s="144" t="s">
        <v>115</v>
      </c>
    </row>
    <row r="27" spans="2:14" ht="15.75" customHeight="1">
      <c r="B27" s="27"/>
      <c r="C27" s="2" t="s">
        <v>116</v>
      </c>
      <c r="D27" s="2"/>
      <c r="E27" s="50">
        <f>E9+E22*E26</f>
        <v>9.2610223850629905E-2</v>
      </c>
      <c r="F27" s="147"/>
      <c r="G27" s="52"/>
      <c r="I27" s="53" t="s">
        <v>118</v>
      </c>
    </row>
    <row r="28" spans="2:14" ht="15.75" customHeight="1">
      <c r="B28" s="27"/>
      <c r="C28" s="2" t="s">
        <v>120</v>
      </c>
      <c r="D28" s="2"/>
      <c r="E28" s="50">
        <f>E9+E23*E26</f>
        <v>5.4629999999999998E-2</v>
      </c>
      <c r="F28" s="147"/>
      <c r="G28" s="52"/>
      <c r="I28" s="53" t="s">
        <v>121</v>
      </c>
    </row>
    <row r="29" spans="2:14" ht="15.75" customHeight="1">
      <c r="B29" s="27"/>
      <c r="C29" s="2" t="s">
        <v>122</v>
      </c>
      <c r="D29" s="2"/>
      <c r="E29" s="50">
        <f>AVERAGE(E27:E28)</f>
        <v>7.3620111925314952E-2</v>
      </c>
      <c r="F29" s="5"/>
      <c r="G29" s="77"/>
      <c r="I29" s="7"/>
    </row>
    <row r="30" spans="2:14" ht="15.75" customHeight="1">
      <c r="B30" s="27"/>
      <c r="C30" s="2"/>
      <c r="D30" s="2"/>
      <c r="E30" s="10"/>
      <c r="F30" s="5"/>
      <c r="G30" s="77"/>
      <c r="I30" s="7"/>
    </row>
    <row r="31" spans="2:14" ht="15.75" customHeight="1">
      <c r="B31" s="157"/>
      <c r="C31" s="159" t="s">
        <v>124</v>
      </c>
      <c r="D31" s="161"/>
      <c r="E31" s="164">
        <f>E9+E26</f>
        <v>6.9629999999999997E-2</v>
      </c>
      <c r="F31" s="165"/>
      <c r="G31" s="166"/>
      <c r="I31" s="167" t="s">
        <v>125</v>
      </c>
    </row>
    <row r="32" spans="2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9" r:id="rId1" xr:uid="{00000000-0004-0000-0200-000000000000}"/>
    <hyperlink ref="G23" r:id="rId2" xr:uid="{00000000-0004-0000-0200-000001000000}"/>
  </hyperlinks>
  <pageMargins left="0.7" right="0.7" top="0.75" bottom="0.75" header="0" footer="0"/>
  <pageSetup orientation="landscape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49" sqref="B49:I56"/>
    </sheetView>
  </sheetViews>
  <sheetFormatPr baseColWidth="10" defaultColWidth="12.6640625" defaultRowHeight="15" customHeight="1" outlineLevelRow="1"/>
  <cols>
    <col min="1" max="1" width="21" customWidth="1"/>
    <col min="2" max="2" width="9.33203125" customWidth="1"/>
    <col min="3" max="3" width="15" customWidth="1"/>
    <col min="4" max="4" width="10.1640625" customWidth="1"/>
    <col min="5" max="6" width="9.5" customWidth="1"/>
    <col min="7" max="7" width="10.5" customWidth="1"/>
    <col min="8" max="8" width="14.6640625" customWidth="1"/>
    <col min="9" max="9" width="9.83203125" customWidth="1"/>
    <col min="10" max="10" width="21.6640625" customWidth="1"/>
    <col min="11" max="11" width="15.83203125" customWidth="1"/>
    <col min="12" max="12" width="6.83203125" customWidth="1"/>
    <col min="13" max="26" width="21.6640625" customWidth="1"/>
  </cols>
  <sheetData>
    <row r="1" spans="1:26" ht="12.75" customHeight="1">
      <c r="A1" s="78" t="s">
        <v>66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2.75" customHeight="1">
      <c r="A2" s="684" t="s">
        <v>68</v>
      </c>
      <c r="B2" s="685"/>
      <c r="C2" s="685"/>
      <c r="D2" s="685"/>
      <c r="E2" s="685"/>
      <c r="F2" s="685"/>
      <c r="G2" s="685"/>
      <c r="H2" s="685"/>
      <c r="I2" s="686"/>
      <c r="J2" s="44"/>
      <c r="K2" s="44"/>
      <c r="L2" s="44"/>
      <c r="M2" s="45"/>
      <c r="N2" s="45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2.75" customHeight="1">
      <c r="A3" s="84"/>
      <c r="B3" s="44"/>
      <c r="C3" s="44"/>
      <c r="D3" s="44"/>
      <c r="E3" s="44"/>
      <c r="F3" s="44"/>
      <c r="G3" s="44"/>
      <c r="H3" s="44"/>
      <c r="I3" s="87" t="s">
        <v>74</v>
      </c>
      <c r="J3" s="88"/>
      <c r="K3" s="44"/>
      <c r="L3" s="44"/>
      <c r="M3" s="8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2.75" customHeight="1">
      <c r="A4" s="89" t="s">
        <v>9</v>
      </c>
      <c r="B4" s="92">
        <f>Ke!E29</f>
        <v>7.3620111925314952E-2</v>
      </c>
      <c r="C4" s="94"/>
      <c r="D4" s="44"/>
      <c r="E4" s="44"/>
      <c r="F4" s="44"/>
      <c r="G4" s="96">
        <f ca="1">TODAY()</f>
        <v>45207</v>
      </c>
      <c r="H4" s="44" t="s">
        <v>84</v>
      </c>
      <c r="I4" s="97">
        <v>500961951</v>
      </c>
      <c r="J4" s="98" t="s">
        <v>85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2.75" customHeight="1">
      <c r="A5" s="101" t="s">
        <v>89</v>
      </c>
      <c r="B5" s="97">
        <f>714000+3575000+500961951</f>
        <v>505250951</v>
      </c>
      <c r="C5" s="104" t="s">
        <v>92</v>
      </c>
      <c r="D5" s="106"/>
      <c r="E5" s="44"/>
      <c r="F5" s="44"/>
      <c r="G5" s="96">
        <f ca="1">G4+365</f>
        <v>45572</v>
      </c>
      <c r="H5" s="44" t="s">
        <v>96</v>
      </c>
      <c r="I5" s="106">
        <f>TGT_IS!K28*1000000</f>
        <v>495600000</v>
      </c>
      <c r="J5" s="11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2.75" customHeight="1">
      <c r="A6" s="101"/>
      <c r="B6" s="44"/>
      <c r="C6" s="114"/>
      <c r="D6" s="44"/>
      <c r="E6" s="44"/>
      <c r="F6" s="44"/>
      <c r="G6" s="96">
        <f ca="1">G5+366</f>
        <v>45938</v>
      </c>
      <c r="H6" s="44" t="s">
        <v>98</v>
      </c>
      <c r="I6" s="106">
        <f>TGT_IS!L28*1000000</f>
        <v>475600000</v>
      </c>
      <c r="J6" s="118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2.75" customHeight="1">
      <c r="A7" s="101" t="s">
        <v>102</v>
      </c>
      <c r="B7" s="124">
        <f>Ke!E16</f>
        <v>120.18</v>
      </c>
      <c r="C7" s="11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2.75" customHeight="1">
      <c r="A8" s="129" t="s">
        <v>105</v>
      </c>
      <c r="B8" s="131">
        <v>121.76</v>
      </c>
      <c r="C8" s="114"/>
      <c r="D8" s="44"/>
      <c r="E8" s="44"/>
      <c r="F8" s="44"/>
      <c r="G8" s="687" t="s">
        <v>106</v>
      </c>
      <c r="H8" s="685"/>
      <c r="I8" s="686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2.75" customHeight="1">
      <c r="A9" s="101" t="s">
        <v>108</v>
      </c>
      <c r="B9" s="136">
        <f ca="1">B25</f>
        <v>164.36207305667838</v>
      </c>
      <c r="C9" s="114"/>
      <c r="D9" s="44"/>
      <c r="E9" s="44"/>
      <c r="F9" s="44"/>
      <c r="G9" s="137" t="s">
        <v>112</v>
      </c>
      <c r="H9" s="138"/>
      <c r="I9" s="140">
        <f ca="1">B47/B7-1</f>
        <v>0.45966513436304779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2.75" customHeight="1">
      <c r="A10" s="141" t="s">
        <v>114</v>
      </c>
      <c r="B10" s="145">
        <f ca="1">B47</f>
        <v>175.42255584775108</v>
      </c>
      <c r="C10" s="146"/>
      <c r="D10" s="44"/>
      <c r="E10" s="44"/>
      <c r="F10" s="44"/>
      <c r="G10" s="141" t="s">
        <v>117</v>
      </c>
      <c r="H10" s="148"/>
      <c r="I10" s="150">
        <f ca="1">I9/Ke!E23</f>
        <v>0.6048225452145366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6" customHeight="1">
      <c r="A11" s="44"/>
      <c r="B11" s="15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155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6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2.75" customHeight="1" outlineLevel="1">
      <c r="A13" s="687" t="s">
        <v>123</v>
      </c>
      <c r="B13" s="685"/>
      <c r="C13" s="685"/>
      <c r="D13" s="685"/>
      <c r="E13" s="685"/>
      <c r="F13" s="685"/>
      <c r="G13" s="685"/>
      <c r="H13" s="685"/>
      <c r="I13" s="686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6" customHeight="1" outlineLevel="1">
      <c r="A14" s="163"/>
      <c r="B14" s="163"/>
      <c r="C14" s="163"/>
      <c r="D14" s="163"/>
      <c r="E14" s="163"/>
      <c r="F14" s="163"/>
      <c r="G14" s="163"/>
      <c r="H14" s="163"/>
      <c r="I14" s="163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2.75" customHeight="1" outlineLevel="1">
      <c r="A15" s="44"/>
      <c r="B15" s="44"/>
      <c r="C15" s="168">
        <v>44226</v>
      </c>
      <c r="D15" s="168">
        <v>44590</v>
      </c>
      <c r="E15" s="168">
        <v>44954</v>
      </c>
      <c r="F15" s="168">
        <v>45325</v>
      </c>
      <c r="G15" s="168">
        <v>45689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2.75" customHeight="1" outlineLevel="1">
      <c r="A16" s="84" t="s">
        <v>126</v>
      </c>
      <c r="B16" s="44"/>
      <c r="C16" s="169">
        <f t="shared" ref="C16:G16" ca="1" si="0">MAX((C15-$G$4)/365,0)</f>
        <v>0</v>
      </c>
      <c r="D16" s="169">
        <f t="shared" ca="1" si="0"/>
        <v>0</v>
      </c>
      <c r="E16" s="169">
        <f t="shared" ca="1" si="0"/>
        <v>0</v>
      </c>
      <c r="F16" s="169">
        <f t="shared" ca="1" si="0"/>
        <v>0.32328767123287672</v>
      </c>
      <c r="G16" s="169">
        <f t="shared" ca="1" si="0"/>
        <v>1.3205479452054794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2.75" customHeight="1" outlineLevel="1">
      <c r="A17" s="171" t="s">
        <v>128</v>
      </c>
      <c r="B17" s="172"/>
      <c r="C17" s="173">
        <f>'Derived CF'!B45</f>
        <v>2699.5763791882036</v>
      </c>
      <c r="D17" s="173">
        <f>'Derived CF'!C45</f>
        <v>1694.0969008697227</v>
      </c>
      <c r="E17" s="173">
        <f>'Derived CF'!D45</f>
        <v>3229.7942030038475</v>
      </c>
      <c r="F17" s="173">
        <f>'Derived CF'!E45</f>
        <v>3285.5196487631397</v>
      </c>
      <c r="G17" s="173">
        <f>'Derived CF'!F45</f>
        <v>3342.8083746870134</v>
      </c>
      <c r="J17" s="176"/>
      <c r="K17" s="176"/>
      <c r="L17" s="176"/>
      <c r="M17" s="176"/>
      <c r="N17" s="176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2.75" customHeight="1" outlineLevel="1">
      <c r="A18" s="84" t="s">
        <v>129</v>
      </c>
      <c r="B18" s="44"/>
      <c r="C18" s="179">
        <f ca="1">C17*C16/((1+$B$4)^C16)</f>
        <v>0</v>
      </c>
      <c r="D18" s="179">
        <f t="shared" ref="D18:G18" ca="1" si="1">D17/((1+$B$4)^D16)</f>
        <v>1694.0969008697227</v>
      </c>
      <c r="E18" s="179">
        <f t="shared" ca="1" si="1"/>
        <v>3229.7942030038475</v>
      </c>
      <c r="F18" s="179">
        <f t="shared" ca="1" si="1"/>
        <v>3210.927041994184</v>
      </c>
      <c r="G18" s="179">
        <f t="shared" ca="1" si="1"/>
        <v>3043.4889850728996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6" customHeight="1" outlineLevel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2.75" customHeight="1" outlineLevel="1">
      <c r="A20" s="84" t="s">
        <v>134</v>
      </c>
      <c r="B20" s="181">
        <v>0.03</v>
      </c>
      <c r="C20" s="182"/>
      <c r="D20" s="182"/>
      <c r="E20" s="182"/>
      <c r="F20" s="182"/>
      <c r="G20" s="182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6" customHeight="1" outlineLevel="1">
      <c r="A21" s="84"/>
      <c r="B21" s="182"/>
      <c r="C21" s="182"/>
      <c r="D21" s="182"/>
      <c r="E21" s="182"/>
      <c r="F21" s="182"/>
      <c r="G21" s="182"/>
      <c r="H21" s="44"/>
      <c r="I21" s="44"/>
      <c r="J21" s="182"/>
      <c r="K21" s="44"/>
      <c r="L21" s="44"/>
      <c r="M21" s="44"/>
      <c r="N21" s="44"/>
      <c r="O21" s="182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2.75" customHeight="1" outlineLevel="1">
      <c r="A22" s="185" t="s">
        <v>140</v>
      </c>
      <c r="B22" s="106">
        <f>G17*(1+B20)/(B4-B20)</f>
        <v>78933.603651058569</v>
      </c>
      <c r="C22" s="186">
        <f>B22/TGT_IS!O15</f>
        <v>19.693149553266121</v>
      </c>
      <c r="D22" s="187" t="s">
        <v>142</v>
      </c>
      <c r="E22" s="106"/>
      <c r="F22" s="187"/>
      <c r="G22" s="187"/>
      <c r="H22" s="44"/>
      <c r="I22" s="44"/>
      <c r="J22" s="187"/>
      <c r="K22" s="44"/>
      <c r="L22" s="44"/>
      <c r="M22" s="182"/>
      <c r="N22" s="182"/>
      <c r="O22" s="18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2.75" customHeight="1" outlineLevel="1">
      <c r="A23" s="172" t="s">
        <v>143</v>
      </c>
      <c r="B23" s="190">
        <f ca="1">B22/(1+B4)^(G16)</f>
        <v>71865.786589277588</v>
      </c>
      <c r="C23" s="106"/>
      <c r="D23" s="187"/>
      <c r="E23" s="106"/>
      <c r="F23" s="187"/>
      <c r="G23" s="187"/>
      <c r="H23" s="44"/>
      <c r="I23" s="44"/>
      <c r="J23" s="187"/>
      <c r="K23" s="44"/>
      <c r="L23" s="44"/>
      <c r="M23" s="187"/>
      <c r="N23" s="187"/>
      <c r="O23" s="187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2.75" customHeight="1" outlineLevel="1">
      <c r="A24" s="44" t="s">
        <v>144</v>
      </c>
      <c r="B24" s="106">
        <f ca="1">SUM(C18:G18)+B23</f>
        <v>83044.093720218239</v>
      </c>
      <c r="C24" s="106"/>
      <c r="D24" s="187"/>
      <c r="E24" s="106"/>
      <c r="F24" s="187"/>
      <c r="G24" s="187"/>
      <c r="H24" s="44"/>
      <c r="I24" s="44"/>
      <c r="J24" s="187"/>
      <c r="K24" s="44"/>
      <c r="L24" s="44"/>
      <c r="M24" s="187"/>
      <c r="N24" s="187"/>
      <c r="O24" s="187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2.75" customHeight="1" outlineLevel="1">
      <c r="A25" s="194" t="s">
        <v>145</v>
      </c>
      <c r="B25" s="195">
        <f ca="1">B24/B5*1000000</f>
        <v>164.36207305667838</v>
      </c>
      <c r="C25" s="153"/>
      <c r="D25" s="153"/>
      <c r="E25" s="169"/>
      <c r="F25" s="153"/>
      <c r="G25" s="153"/>
      <c r="H25" s="44"/>
      <c r="I25" s="44"/>
      <c r="J25" s="153"/>
      <c r="K25" s="44"/>
      <c r="L25" s="44"/>
      <c r="M25" s="187"/>
      <c r="N25" s="187"/>
      <c r="O25" s="153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2.75" customHeight="1" outlineLevel="1">
      <c r="A26" s="44"/>
      <c r="B26" s="44"/>
      <c r="C26" s="682" t="s">
        <v>134</v>
      </c>
      <c r="D26" s="683"/>
      <c r="E26" s="683"/>
      <c r="F26" s="683"/>
      <c r="G26" s="683"/>
      <c r="H26" s="683"/>
      <c r="I26" s="683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2.75" customHeight="1" outlineLevel="1">
      <c r="A27" s="44"/>
      <c r="B27" s="196">
        <f ca="1">B25</f>
        <v>164.36207305667838</v>
      </c>
      <c r="C27" s="197">
        <f t="shared" ref="C27:E27" si="2">D27-$L$27</f>
        <v>2.2500000000000003E-2</v>
      </c>
      <c r="D27" s="197">
        <f t="shared" si="2"/>
        <v>2.5000000000000001E-2</v>
      </c>
      <c r="E27" s="197">
        <f t="shared" si="2"/>
        <v>2.75E-2</v>
      </c>
      <c r="F27" s="198">
        <v>0.03</v>
      </c>
      <c r="G27" s="197">
        <f t="shared" ref="G27:I27" si="3">F27+$L$27</f>
        <v>3.2500000000000001E-2</v>
      </c>
      <c r="H27" s="197">
        <f t="shared" si="3"/>
        <v>3.5000000000000003E-2</v>
      </c>
      <c r="I27" s="197">
        <f t="shared" si="3"/>
        <v>3.7500000000000006E-2</v>
      </c>
      <c r="J27" s="44"/>
      <c r="K27" s="199" t="s">
        <v>146</v>
      </c>
      <c r="L27" s="200">
        <v>2.5000000000000001E-3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2.75" customHeight="1" outlineLevel="1">
      <c r="A28" s="44"/>
      <c r="B28" s="201">
        <f t="shared" ref="B28:B30" si="4">B29-$L$28</f>
        <v>5.8620111925314945E-2</v>
      </c>
      <c r="C28" s="202">
        <f t="dataTable" ref="C28:I34" dt2D="1" dtr="1" r1="B20" r2="B4" ca="1"/>
        <v>195.98549088626552</v>
      </c>
      <c r="D28" s="203">
        <v>209.35962601956524</v>
      </c>
      <c r="E28" s="203">
        <v>224.88255405653393</v>
      </c>
      <c r="F28" s="204">
        <v>243.1173736607816</v>
      </c>
      <c r="G28" s="203">
        <v>264.84276399006791</v>
      </c>
      <c r="H28" s="203">
        <v>291.1670720547952</v>
      </c>
      <c r="I28" s="205">
        <v>323.72342760057188</v>
      </c>
      <c r="J28" s="44"/>
      <c r="K28" s="199" t="s">
        <v>147</v>
      </c>
      <c r="L28" s="200">
        <v>5.0000000000000001E-3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2.75" customHeight="1" outlineLevel="1">
      <c r="A29" s="44"/>
      <c r="B29" s="201">
        <f t="shared" si="4"/>
        <v>6.3620111925314943E-2</v>
      </c>
      <c r="C29" s="207">
        <v>173.86774028785891</v>
      </c>
      <c r="D29" s="188">
        <v>184.07925491520797</v>
      </c>
      <c r="E29" s="188">
        <v>195.70431923593335</v>
      </c>
      <c r="F29" s="208">
        <v>209.05826898490326</v>
      </c>
      <c r="G29" s="188">
        <v>224.55776849619699</v>
      </c>
      <c r="H29" s="188">
        <v>242.76506655694084</v>
      </c>
      <c r="I29" s="209">
        <v>264.45766707595976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2.75" customHeight="1" outlineLevel="1">
      <c r="A30" s="44"/>
      <c r="B30" s="201">
        <f t="shared" si="4"/>
        <v>6.8620111925314947E-2</v>
      </c>
      <c r="C30" s="207">
        <v>156.54494308614201</v>
      </c>
      <c r="D30" s="188">
        <v>164.59368420397615</v>
      </c>
      <c r="E30" s="210">
        <v>173.62111199616231</v>
      </c>
      <c r="F30" s="211">
        <v>183.81728676267676</v>
      </c>
      <c r="G30" s="212">
        <v>195.42488777111379</v>
      </c>
      <c r="H30" s="188">
        <v>208.75877705518513</v>
      </c>
      <c r="I30" s="209">
        <v>224.23499303076582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2.75" customHeight="1" outlineLevel="1">
      <c r="A31" s="45" t="s">
        <v>148</v>
      </c>
      <c r="B31" s="182">
        <f>Ke!E29</f>
        <v>7.3620111925314952E-2</v>
      </c>
      <c r="C31" s="213">
        <v>142.61013664972845</v>
      </c>
      <c r="D31" s="208">
        <v>149.11513950479502</v>
      </c>
      <c r="E31" s="214">
        <v>156.32536645662879</v>
      </c>
      <c r="F31" s="215">
        <v>164.36207305667838</v>
      </c>
      <c r="G31" s="216">
        <v>173.37600299389283</v>
      </c>
      <c r="H31" s="208">
        <v>183.55693238914174</v>
      </c>
      <c r="I31" s="217">
        <v>195.14717765477056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2.75" customHeight="1" outlineLevel="1">
      <c r="A32" s="44"/>
      <c r="B32" s="201">
        <f t="shared" ref="B32:B34" si="5">B31+$L$28</f>
        <v>7.8620111925314956E-2</v>
      </c>
      <c r="C32" s="207">
        <v>131.15776950434312</v>
      </c>
      <c r="D32" s="188">
        <v>136.52267617532812</v>
      </c>
      <c r="E32" s="219">
        <v>142.41231826540059</v>
      </c>
      <c r="F32" s="220">
        <v>148.90763996591065</v>
      </c>
      <c r="G32" s="222">
        <v>156.10713620431309</v>
      </c>
      <c r="H32" s="188">
        <v>164.13188207191519</v>
      </c>
      <c r="I32" s="209">
        <v>173.13239691142294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2.75" customHeight="1" outlineLevel="1">
      <c r="A33" s="44"/>
      <c r="B33" s="201">
        <f t="shared" si="5"/>
        <v>8.3620111925314961E-2</v>
      </c>
      <c r="C33" s="207">
        <v>121.57860879461357</v>
      </c>
      <c r="D33" s="188">
        <v>126.07779323895531</v>
      </c>
      <c r="E33" s="188">
        <v>130.97783080796023</v>
      </c>
      <c r="F33" s="208">
        <v>136.33478998651248</v>
      </c>
      <c r="G33" s="188">
        <v>142.2157072489573</v>
      </c>
      <c r="H33" s="188">
        <v>148.70140687713163</v>
      </c>
      <c r="I33" s="209">
        <v>155.89023788957897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2.75" customHeight="1" outlineLevel="1">
      <c r="A34" s="44"/>
      <c r="B34" s="201">
        <f t="shared" si="5"/>
        <v>8.8620111925314965E-2</v>
      </c>
      <c r="C34" s="225">
        <v>113.44770227898816</v>
      </c>
      <c r="D34" s="226">
        <v>117.27414927937899</v>
      </c>
      <c r="E34" s="226">
        <v>121.41362311167967</v>
      </c>
      <c r="F34" s="227">
        <v>125.90617319173421</v>
      </c>
      <c r="G34" s="226">
        <v>130.7989853102923</v>
      </c>
      <c r="H34" s="226">
        <v>136.14804527530893</v>
      </c>
      <c r="I34" s="228">
        <v>142.02029071112727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2.75" customHeight="1" outlineLevel="1">
      <c r="A35" s="44"/>
      <c r="B35" s="82"/>
      <c r="C35" s="169"/>
      <c r="D35" s="169"/>
      <c r="E35" s="169"/>
      <c r="F35" s="169"/>
      <c r="G35" s="169"/>
      <c r="H35" s="169"/>
      <c r="I35" s="169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2.75" customHeight="1" outlineLevel="1">
      <c r="A36" s="82"/>
      <c r="B36" s="169"/>
      <c r="C36" s="169"/>
      <c r="D36" s="169"/>
      <c r="E36" s="169"/>
      <c r="F36" s="169"/>
      <c r="G36" s="169"/>
      <c r="H36" s="169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2.75" customHeight="1">
      <c r="A37" s="687" t="s">
        <v>149</v>
      </c>
      <c r="B37" s="685"/>
      <c r="C37" s="685"/>
      <c r="D37" s="685"/>
      <c r="E37" s="685"/>
      <c r="F37" s="685"/>
      <c r="G37" s="685"/>
      <c r="H37" s="685"/>
      <c r="I37" s="686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2.75" customHeight="1">
      <c r="A38" s="163"/>
      <c r="B38" s="163"/>
      <c r="C38" s="163"/>
      <c r="D38" s="163"/>
      <c r="E38" s="163"/>
      <c r="F38" s="163"/>
      <c r="G38" s="163"/>
      <c r="H38" s="163"/>
      <c r="I38" s="163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2.75" customHeight="1">
      <c r="A39" s="44"/>
      <c r="B39" s="44"/>
      <c r="C39" s="233">
        <f t="shared" ref="C39:G39" si="6">C15</f>
        <v>44226</v>
      </c>
      <c r="D39" s="233">
        <f t="shared" si="6"/>
        <v>44590</v>
      </c>
      <c r="E39" s="233">
        <f t="shared" si="6"/>
        <v>44954</v>
      </c>
      <c r="F39" s="233">
        <f t="shared" si="6"/>
        <v>45325</v>
      </c>
      <c r="G39" s="233">
        <f t="shared" si="6"/>
        <v>45689</v>
      </c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2.75" customHeight="1">
      <c r="A40" s="84" t="s">
        <v>150</v>
      </c>
      <c r="B40" s="44"/>
      <c r="C40" s="169">
        <f t="shared" ref="C40:G40" ca="1" si="7">MAX((C39-$G$5)/365,0)</f>
        <v>0</v>
      </c>
      <c r="D40" s="169">
        <f t="shared" ca="1" si="7"/>
        <v>0</v>
      </c>
      <c r="E40" s="169">
        <f t="shared" ca="1" si="7"/>
        <v>0</v>
      </c>
      <c r="F40" s="169">
        <f t="shared" ca="1" si="7"/>
        <v>0</v>
      </c>
      <c r="G40" s="169">
        <f t="shared" ca="1" si="7"/>
        <v>0.32054794520547947</v>
      </c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2.75" customHeight="1">
      <c r="A41" s="171" t="s">
        <v>128</v>
      </c>
      <c r="B41" s="172"/>
      <c r="C41" s="190">
        <f t="shared" ref="C41:G41" si="8">C17</f>
        <v>2699.5763791882036</v>
      </c>
      <c r="D41" s="190">
        <f t="shared" si="8"/>
        <v>1694.0969008697227</v>
      </c>
      <c r="E41" s="190">
        <f t="shared" si="8"/>
        <v>3229.7942030038475</v>
      </c>
      <c r="F41" s="190">
        <f t="shared" si="8"/>
        <v>3285.5196487631397</v>
      </c>
      <c r="G41" s="190">
        <f t="shared" si="8"/>
        <v>3342.8083746870134</v>
      </c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2.75" customHeight="1">
      <c r="A42" s="84" t="s">
        <v>129</v>
      </c>
      <c r="B42" s="44"/>
      <c r="C42" s="179">
        <f t="shared" ref="C42:D42" ca="1" si="9">(C41*C40)/((1+$B$4)^C40)</f>
        <v>0</v>
      </c>
      <c r="D42" s="179">
        <f t="shared" ca="1" si="9"/>
        <v>0</v>
      </c>
      <c r="E42" s="179">
        <f t="shared" ref="E42:G42" ca="1" si="10">E41/((1+$B$4)^E40)</f>
        <v>3229.7942030038475</v>
      </c>
      <c r="F42" s="179">
        <f t="shared" ca="1" si="10"/>
        <v>3285.5196487631397</v>
      </c>
      <c r="G42" s="179">
        <f t="shared" ca="1" si="10"/>
        <v>3267.5509847974304</v>
      </c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2.75" customHeight="1">
      <c r="A43" s="84"/>
      <c r="B43" s="238"/>
      <c r="C43" s="106"/>
      <c r="D43" s="106"/>
      <c r="E43" s="106"/>
      <c r="F43" s="106"/>
      <c r="G43" s="106"/>
      <c r="H43" s="106"/>
      <c r="I43" s="106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2.75" customHeight="1">
      <c r="A44" s="44" t="s">
        <v>140</v>
      </c>
      <c r="B44" s="106">
        <f>G41*(1+B20)/(B4-B20)</f>
        <v>78933.603651058569</v>
      </c>
      <c r="C44" s="187"/>
      <c r="D44" s="106"/>
      <c r="E44" s="106"/>
      <c r="F44" s="187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2.75" customHeight="1">
      <c r="A45" s="172" t="s">
        <v>143</v>
      </c>
      <c r="B45" s="190">
        <f ca="1">B44/(1+B4)^G40</f>
        <v>77156.553841581015</v>
      </c>
      <c r="C45" s="187"/>
      <c r="D45" s="106"/>
      <c r="E45" s="106"/>
      <c r="F45" s="187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2.75" customHeight="1">
      <c r="A46" s="44" t="s">
        <v>144</v>
      </c>
      <c r="B46" s="106">
        <f ca="1">SUM(C42:G42)+B45</f>
        <v>86939.418678145434</v>
      </c>
      <c r="C46" s="187"/>
      <c r="D46" s="106"/>
      <c r="E46" s="106"/>
      <c r="F46" s="187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2.75" customHeight="1">
      <c r="A47" s="194" t="s">
        <v>145</v>
      </c>
      <c r="B47" s="240">
        <f ca="1">B46/I5*1000000</f>
        <v>175.42255584775108</v>
      </c>
      <c r="C47" s="241"/>
      <c r="D47" s="241"/>
      <c r="E47" s="241"/>
      <c r="F47" s="2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2.75" customHeight="1">
      <c r="A48" s="44"/>
      <c r="B48" s="44"/>
      <c r="C48" s="682" t="s">
        <v>134</v>
      </c>
      <c r="D48" s="683"/>
      <c r="E48" s="683"/>
      <c r="F48" s="683"/>
      <c r="G48" s="683"/>
      <c r="H48" s="683"/>
      <c r="I48" s="683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2.75" customHeight="1">
      <c r="A49" s="44"/>
      <c r="B49" s="243">
        <f ca="1">B47</f>
        <v>175.42255584775108</v>
      </c>
      <c r="C49" s="244">
        <f t="shared" ref="C49:E49" si="11">D49-$L$27</f>
        <v>2.2500000000000003E-2</v>
      </c>
      <c r="D49" s="244">
        <f t="shared" si="11"/>
        <v>2.5000000000000001E-2</v>
      </c>
      <c r="E49" s="244">
        <f t="shared" si="11"/>
        <v>2.75E-2</v>
      </c>
      <c r="F49" s="245">
        <v>0.03</v>
      </c>
      <c r="G49" s="244">
        <f t="shared" ref="G49:I49" si="12">F49+$L$27</f>
        <v>3.2500000000000001E-2</v>
      </c>
      <c r="H49" s="244">
        <f t="shared" si="12"/>
        <v>3.5000000000000003E-2</v>
      </c>
      <c r="I49" s="244">
        <f t="shared" si="12"/>
        <v>3.7500000000000006E-2</v>
      </c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2.75" customHeight="1">
      <c r="A50" s="246"/>
      <c r="B50" s="201">
        <f t="shared" ref="B50:B52" si="13">B51-$L$28</f>
        <v>5.8620111925314945E-2</v>
      </c>
      <c r="C50" s="202">
        <f t="dataTable" ref="C50:I56" dt2D="1" dtr="1" r1="B20" r2="B4" ca="1"/>
        <v>207.25315362818856</v>
      </c>
      <c r="D50" s="203">
        <v>221.68698707150111</v>
      </c>
      <c r="E50" s="203">
        <v>238.43987281738126</v>
      </c>
      <c r="F50" s="204">
        <v>258.1195265978514</v>
      </c>
      <c r="G50" s="203">
        <v>281.56632613878759</v>
      </c>
      <c r="H50" s="203">
        <v>309.97643821928193</v>
      </c>
      <c r="I50" s="205">
        <v>345.11239346314562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2.75" customHeight="1">
      <c r="A51" s="246"/>
      <c r="B51" s="201">
        <f t="shared" si="13"/>
        <v>6.3620111925314943E-2</v>
      </c>
      <c r="C51" s="207">
        <v>184.19749188278314</v>
      </c>
      <c r="D51" s="188">
        <v>195.27016671963935</v>
      </c>
      <c r="E51" s="188">
        <v>207.87559910438907</v>
      </c>
      <c r="F51" s="208">
        <v>222.35571775026003</v>
      </c>
      <c r="G51" s="188">
        <v>239.16232524048701</v>
      </c>
      <c r="H51" s="188">
        <v>258.90508607876592</v>
      </c>
      <c r="I51" s="209">
        <v>282.42707284355117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2.75" customHeight="1">
      <c r="A52" s="246"/>
      <c r="B52" s="201">
        <f t="shared" si="13"/>
        <v>6.8620111925314947E-2</v>
      </c>
      <c r="C52" s="207">
        <v>166.14014333500373</v>
      </c>
      <c r="D52" s="188">
        <v>174.90868044461584</v>
      </c>
      <c r="E52" s="210">
        <v>184.74342782203294</v>
      </c>
      <c r="F52" s="211">
        <v>195.85144279075533</v>
      </c>
      <c r="G52" s="212">
        <v>208.4971073370441</v>
      </c>
      <c r="H52" s="188">
        <v>223.02344149180718</v>
      </c>
      <c r="I52" s="209">
        <v>239.88368983518646</v>
      </c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2.75" customHeight="1">
      <c r="A53" s="246" t="s">
        <v>148</v>
      </c>
      <c r="B53" s="182">
        <f>Ke!E29</f>
        <v>7.3620111925314952E-2</v>
      </c>
      <c r="C53" s="213">
        <v>151.61447408823949</v>
      </c>
      <c r="D53" s="208">
        <v>158.7343753660769</v>
      </c>
      <c r="E53" s="214">
        <v>166.62616346081614</v>
      </c>
      <c r="F53" s="215">
        <v>175.42255584775108</v>
      </c>
      <c r="G53" s="216">
        <v>185.28854556493056</v>
      </c>
      <c r="H53" s="208">
        <v>196.43184770112359</v>
      </c>
      <c r="I53" s="217">
        <v>209.11768411285186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2.75" customHeight="1">
      <c r="A54" s="246"/>
      <c r="B54" s="201">
        <f t="shared" ref="B54:B56" si="14">B53+$L$28</f>
        <v>7.8620111925314956E-2</v>
      </c>
      <c r="C54" s="207">
        <v>139.67652695960484</v>
      </c>
      <c r="D54" s="188">
        <v>145.57590907288082</v>
      </c>
      <c r="E54" s="219">
        <v>152.0523030403069</v>
      </c>
      <c r="F54" s="220">
        <v>159.1947170672274</v>
      </c>
      <c r="G54" s="222">
        <v>167.11145857610276</v>
      </c>
      <c r="H54" s="188">
        <v>175.93566468782348</v>
      </c>
      <c r="I54" s="209">
        <v>185.83285013964769</v>
      </c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2.75" customHeight="1">
      <c r="A55" s="246"/>
      <c r="B55" s="201">
        <f t="shared" si="14"/>
        <v>8.3620111925314961E-2</v>
      </c>
      <c r="C55" s="207">
        <v>129.69123067693204</v>
      </c>
      <c r="D55" s="188">
        <v>134.6615775242494</v>
      </c>
      <c r="E55" s="188">
        <v>140.07475553109225</v>
      </c>
      <c r="F55" s="208">
        <v>145.99270477138404</v>
      </c>
      <c r="G55" s="188">
        <v>152.48948189539973</v>
      </c>
      <c r="H55" s="188">
        <v>159.65437524403416</v>
      </c>
      <c r="I55" s="209">
        <v>167.59603311572926</v>
      </c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2.75" customHeight="1">
      <c r="A56" s="246"/>
      <c r="B56" s="201">
        <f t="shared" si="14"/>
        <v>8.8620111925314965E-2</v>
      </c>
      <c r="C56" s="225">
        <v>121.21561018333578</v>
      </c>
      <c r="D56" s="226">
        <v>125.46227415620886</v>
      </c>
      <c r="E56" s="226">
        <v>130.05634128649621</v>
      </c>
      <c r="F56" s="227">
        <v>135.04225918091552</v>
      </c>
      <c r="G56" s="226">
        <v>140.47239553137194</v>
      </c>
      <c r="H56" s="226">
        <v>146.40888445696103</v>
      </c>
      <c r="I56" s="228">
        <v>152.9260146118047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8:I48"/>
    <mergeCell ref="A2:I2"/>
    <mergeCell ref="G8:I8"/>
    <mergeCell ref="A13:I13"/>
    <mergeCell ref="C26:I26"/>
    <mergeCell ref="A37:I37"/>
  </mergeCells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53.33203125" customWidth="1"/>
    <col min="2" max="2" width="2.5" customWidth="1"/>
    <col min="3" max="16" width="11.1640625" customWidth="1"/>
    <col min="23" max="31" width="9.5" customWidth="1"/>
  </cols>
  <sheetData>
    <row r="1" spans="1:31" ht="15" customHeight="1">
      <c r="A1" s="307" t="s">
        <v>190</v>
      </c>
      <c r="B1" s="308"/>
      <c r="C1" s="688" t="s">
        <v>191</v>
      </c>
      <c r="D1" s="685"/>
      <c r="E1" s="685"/>
      <c r="F1" s="685"/>
      <c r="G1" s="686"/>
      <c r="H1" s="308"/>
      <c r="I1" s="308"/>
      <c r="J1" s="308"/>
      <c r="K1" s="308"/>
      <c r="L1" s="308"/>
      <c r="M1" s="308"/>
      <c r="N1" s="308"/>
      <c r="O1" s="308"/>
      <c r="P1" s="308"/>
      <c r="Q1" s="308"/>
      <c r="R1" s="308"/>
      <c r="S1" s="308"/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  <c r="AE1" s="308"/>
    </row>
    <row r="2" spans="1:31" ht="16">
      <c r="A2" s="307" t="s">
        <v>192</v>
      </c>
      <c r="B2" s="308"/>
      <c r="C2" s="309">
        <v>2006</v>
      </c>
      <c r="D2" s="310">
        <v>2007</v>
      </c>
      <c r="E2" s="309">
        <v>2008</v>
      </c>
      <c r="F2" s="309">
        <v>2009</v>
      </c>
      <c r="G2" s="309">
        <v>2010</v>
      </c>
      <c r="H2" s="311">
        <v>2011</v>
      </c>
      <c r="I2" s="311">
        <v>2012</v>
      </c>
      <c r="J2" s="311">
        <v>2013</v>
      </c>
      <c r="K2" s="311">
        <v>2014</v>
      </c>
      <c r="L2" s="311" t="s">
        <v>193</v>
      </c>
      <c r="M2" s="311">
        <v>2016</v>
      </c>
      <c r="N2" s="311">
        <f t="shared" ref="N2:O2" si="0">+M2+1</f>
        <v>2017</v>
      </c>
      <c r="O2" s="311">
        <f t="shared" si="0"/>
        <v>2018</v>
      </c>
      <c r="P2" s="311" t="s">
        <v>194</v>
      </c>
      <c r="Q2" s="312">
        <v>2020</v>
      </c>
      <c r="R2" s="312" t="s">
        <v>195</v>
      </c>
      <c r="S2" s="312" t="s">
        <v>196</v>
      </c>
      <c r="T2" s="312" t="s">
        <v>197</v>
      </c>
      <c r="U2" s="312" t="s">
        <v>198</v>
      </c>
      <c r="V2" s="308"/>
      <c r="W2" s="313" t="s">
        <v>199</v>
      </c>
      <c r="X2" s="308"/>
      <c r="Y2" s="308"/>
      <c r="Z2" s="308"/>
      <c r="AA2" s="308"/>
      <c r="AB2" s="308"/>
      <c r="AC2" s="308"/>
      <c r="AD2" s="308"/>
      <c r="AE2" s="308"/>
    </row>
    <row r="3" spans="1:31" ht="16">
      <c r="A3" s="314" t="s">
        <v>200</v>
      </c>
      <c r="B3" s="308"/>
      <c r="C3" s="315">
        <v>57878</v>
      </c>
      <c r="D3" s="315">
        <v>61471</v>
      </c>
      <c r="E3" s="315">
        <v>62884</v>
      </c>
      <c r="F3" s="315">
        <v>63435</v>
      </c>
      <c r="G3" s="315">
        <v>65786</v>
      </c>
      <c r="H3" s="315">
        <v>68466</v>
      </c>
      <c r="I3" s="315">
        <v>71960</v>
      </c>
      <c r="J3" s="315">
        <v>71279</v>
      </c>
      <c r="K3" s="316">
        <v>72618</v>
      </c>
      <c r="L3" s="317" t="s">
        <v>201</v>
      </c>
      <c r="M3" s="316" t="s">
        <v>202</v>
      </c>
      <c r="N3" s="316" t="s">
        <v>203</v>
      </c>
      <c r="O3" s="316" t="s">
        <v>204</v>
      </c>
      <c r="P3" s="316" t="s">
        <v>205</v>
      </c>
      <c r="Q3" s="318"/>
      <c r="R3" s="318"/>
      <c r="S3" s="318"/>
      <c r="T3" s="318"/>
      <c r="U3" s="318"/>
      <c r="V3" s="308"/>
      <c r="W3" s="308"/>
      <c r="X3" s="308"/>
      <c r="Y3" s="308"/>
      <c r="Z3" s="308"/>
      <c r="AA3" s="308"/>
      <c r="AB3" s="308"/>
      <c r="AC3" s="308"/>
      <c r="AD3" s="308"/>
      <c r="AE3" s="308"/>
    </row>
    <row r="4" spans="1:31" ht="16">
      <c r="A4" s="319" t="s">
        <v>206</v>
      </c>
      <c r="B4" s="308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1">
        <v>14304</v>
      </c>
      <c r="N4" s="321">
        <v>13323</v>
      </c>
      <c r="O4" s="321">
        <v>13434</v>
      </c>
      <c r="P4" s="321">
        <v>14304</v>
      </c>
      <c r="Q4" s="322">
        <f t="shared" ref="Q4:U4" si="1">Q17</f>
        <v>14304</v>
      </c>
      <c r="R4" s="322">
        <f t="shared" si="1"/>
        <v>14304</v>
      </c>
      <c r="S4" s="322">
        <f t="shared" si="1"/>
        <v>14304</v>
      </c>
      <c r="T4" s="322">
        <f t="shared" si="1"/>
        <v>14304</v>
      </c>
      <c r="U4" s="322">
        <f t="shared" si="1"/>
        <v>14304</v>
      </c>
      <c r="V4" s="308"/>
      <c r="W4" s="308"/>
      <c r="X4" s="308"/>
      <c r="Y4" s="308"/>
      <c r="Z4" s="308"/>
      <c r="AA4" s="308"/>
      <c r="AB4" s="308"/>
      <c r="AC4" s="308"/>
      <c r="AD4" s="308"/>
      <c r="AE4" s="308"/>
    </row>
    <row r="5" spans="1:31" ht="16">
      <c r="A5" s="319" t="s">
        <v>207</v>
      </c>
      <c r="B5" s="308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1">
        <v>16550</v>
      </c>
      <c r="N5" s="321">
        <v>18364</v>
      </c>
      <c r="O5" s="321">
        <v>19296</v>
      </c>
      <c r="P5" s="321">
        <v>20616</v>
      </c>
      <c r="Q5" s="322">
        <f t="shared" ref="Q5:U5" si="2">Q22</f>
        <v>21234.48</v>
      </c>
      <c r="R5" s="322">
        <f t="shared" si="2"/>
        <v>21871.5144</v>
      </c>
      <c r="S5" s="322">
        <f t="shared" si="2"/>
        <v>22527.659832000001</v>
      </c>
      <c r="T5" s="322">
        <f t="shared" si="2"/>
        <v>23203.489626960003</v>
      </c>
      <c r="U5" s="322">
        <f t="shared" si="2"/>
        <v>23899.594315768805</v>
      </c>
      <c r="V5" s="308"/>
      <c r="W5" s="308"/>
      <c r="X5" s="308"/>
      <c r="Y5" s="308"/>
      <c r="Z5" s="308"/>
      <c r="AA5" s="308"/>
      <c r="AB5" s="308"/>
      <c r="AC5" s="308"/>
      <c r="AD5" s="308"/>
      <c r="AE5" s="308"/>
    </row>
    <row r="6" spans="1:31" ht="16">
      <c r="A6" s="319" t="s">
        <v>208</v>
      </c>
      <c r="B6" s="308"/>
      <c r="C6" s="320"/>
      <c r="D6" s="320"/>
      <c r="E6" s="320"/>
      <c r="F6" s="320"/>
      <c r="G6" s="320"/>
      <c r="H6" s="320"/>
      <c r="I6" s="320"/>
      <c r="J6" s="320"/>
      <c r="K6" s="320"/>
      <c r="L6" s="320"/>
      <c r="M6" s="321">
        <v>13831</v>
      </c>
      <c r="N6" s="321">
        <v>14256</v>
      </c>
      <c r="O6" s="321">
        <v>14585</v>
      </c>
      <c r="P6" s="321">
        <v>15039</v>
      </c>
      <c r="Q6" s="322">
        <f t="shared" ref="Q6:U6" si="3">Q27</f>
        <v>15490.17</v>
      </c>
      <c r="R6" s="322">
        <f t="shared" si="3"/>
        <v>15954.875100000001</v>
      </c>
      <c r="S6" s="322">
        <f t="shared" si="3"/>
        <v>16433.521353</v>
      </c>
      <c r="T6" s="322">
        <f t="shared" si="3"/>
        <v>16926.52699359</v>
      </c>
      <c r="U6" s="322">
        <f t="shared" si="3"/>
        <v>17434.322803397699</v>
      </c>
      <c r="V6" s="308"/>
      <c r="W6" s="308"/>
      <c r="X6" s="308"/>
      <c r="Y6" s="308"/>
      <c r="Z6" s="308"/>
      <c r="AA6" s="308"/>
      <c r="AB6" s="308"/>
      <c r="AC6" s="308"/>
      <c r="AD6" s="308"/>
      <c r="AE6" s="308"/>
    </row>
    <row r="7" spans="1:31" ht="16">
      <c r="A7" s="319" t="s">
        <v>209</v>
      </c>
      <c r="B7" s="308"/>
      <c r="C7" s="320"/>
      <c r="D7" s="320"/>
      <c r="E7" s="320"/>
      <c r="F7" s="320"/>
      <c r="G7" s="320"/>
      <c r="H7" s="320"/>
      <c r="I7" s="320"/>
      <c r="J7" s="320"/>
      <c r="K7" s="320"/>
      <c r="L7" s="320"/>
      <c r="M7" s="321">
        <v>11507</v>
      </c>
      <c r="N7" s="321">
        <v>12062</v>
      </c>
      <c r="O7" s="321">
        <v>12709</v>
      </c>
      <c r="P7" s="321">
        <v>12595</v>
      </c>
      <c r="Q7" s="322">
        <f t="shared" ref="Q7:U7" si="4">Q32</f>
        <v>12720.95</v>
      </c>
      <c r="R7" s="322">
        <f t="shared" si="4"/>
        <v>12848.159500000002</v>
      </c>
      <c r="S7" s="322">
        <f t="shared" si="4"/>
        <v>12976.641095000001</v>
      </c>
      <c r="T7" s="322">
        <f t="shared" si="4"/>
        <v>13106.407505950001</v>
      </c>
      <c r="U7" s="322">
        <f t="shared" si="4"/>
        <v>13237.4715810095</v>
      </c>
      <c r="V7" s="308"/>
      <c r="W7" s="308"/>
      <c r="X7" s="308"/>
      <c r="Y7" s="308"/>
      <c r="Z7" s="308"/>
      <c r="AA7" s="308"/>
      <c r="AB7" s="308"/>
      <c r="AC7" s="308"/>
      <c r="AD7" s="308"/>
      <c r="AE7" s="308"/>
    </row>
    <row r="8" spans="1:31" ht="16">
      <c r="A8" s="319" t="s">
        <v>210</v>
      </c>
      <c r="B8" s="308"/>
      <c r="C8" s="320"/>
      <c r="D8" s="320"/>
      <c r="E8" s="320"/>
      <c r="F8" s="320"/>
      <c r="G8" s="320"/>
      <c r="H8" s="320"/>
      <c r="I8" s="320"/>
      <c r="J8" s="320"/>
      <c r="K8" s="320"/>
      <c r="L8" s="320"/>
      <c r="M8" s="321">
        <v>13130</v>
      </c>
      <c r="N8" s="321">
        <v>13672</v>
      </c>
      <c r="O8" s="321">
        <v>14298</v>
      </c>
      <c r="P8" s="321">
        <v>14430</v>
      </c>
      <c r="Q8" s="322">
        <f t="shared" ref="Q8:U8" si="5">Q37</f>
        <v>14430</v>
      </c>
      <c r="R8" s="322">
        <f t="shared" si="5"/>
        <v>14430</v>
      </c>
      <c r="S8" s="322">
        <f t="shared" si="5"/>
        <v>14430</v>
      </c>
      <c r="T8" s="322">
        <f t="shared" si="5"/>
        <v>14430</v>
      </c>
      <c r="U8" s="322">
        <f t="shared" si="5"/>
        <v>14430</v>
      </c>
      <c r="V8" s="308"/>
      <c r="W8" s="308"/>
      <c r="X8" s="308"/>
      <c r="Y8" s="308"/>
      <c r="Z8" s="308"/>
      <c r="AA8" s="308"/>
      <c r="AB8" s="308"/>
      <c r="AC8" s="308"/>
      <c r="AD8" s="308"/>
      <c r="AE8" s="308"/>
    </row>
    <row r="9" spans="1:31" ht="16">
      <c r="A9" s="319" t="s">
        <v>211</v>
      </c>
      <c r="B9" s="308"/>
      <c r="C9" s="320"/>
      <c r="D9" s="320"/>
      <c r="E9" s="320"/>
      <c r="F9" s="320"/>
      <c r="G9" s="320"/>
      <c r="H9" s="320"/>
      <c r="I9" s="320"/>
      <c r="J9" s="320"/>
      <c r="K9" s="320"/>
      <c r="L9" s="320"/>
      <c r="M9" s="321">
        <v>92</v>
      </c>
      <c r="N9" s="321">
        <v>109</v>
      </c>
      <c r="O9" s="321">
        <v>111</v>
      </c>
      <c r="P9" s="321">
        <v>146</v>
      </c>
      <c r="Q9" s="322">
        <f t="shared" ref="Q9:U9" si="6">Q42</f>
        <v>148.92000000000002</v>
      </c>
      <c r="R9" s="322">
        <f t="shared" si="6"/>
        <v>151.89840000000001</v>
      </c>
      <c r="S9" s="322">
        <f t="shared" si="6"/>
        <v>154.93636800000002</v>
      </c>
      <c r="T9" s="322">
        <f t="shared" si="6"/>
        <v>158.03509536000001</v>
      </c>
      <c r="U9" s="322">
        <f t="shared" si="6"/>
        <v>161.19579726720002</v>
      </c>
      <c r="V9" s="308"/>
      <c r="W9" s="308"/>
      <c r="X9" s="308"/>
      <c r="Y9" s="308"/>
      <c r="Z9" s="308"/>
      <c r="AA9" s="308"/>
      <c r="AB9" s="308"/>
      <c r="AC9" s="308"/>
      <c r="AD9" s="308"/>
      <c r="AE9" s="308"/>
    </row>
    <row r="10" spans="1:31" ht="16">
      <c r="A10" s="319" t="s">
        <v>212</v>
      </c>
      <c r="B10" s="308"/>
      <c r="C10" s="321">
        <v>1612</v>
      </c>
      <c r="D10" s="321">
        <v>1896</v>
      </c>
      <c r="E10" s="321">
        <v>2064</v>
      </c>
      <c r="F10" s="321">
        <v>1922</v>
      </c>
      <c r="G10" s="321">
        <v>1604</v>
      </c>
      <c r="H10" s="321">
        <v>1399</v>
      </c>
      <c r="I10" s="321">
        <v>1341</v>
      </c>
      <c r="J10" s="320"/>
      <c r="K10" s="320"/>
      <c r="L10" s="320"/>
      <c r="M10" s="321">
        <v>857</v>
      </c>
      <c r="N10" s="321">
        <v>928</v>
      </c>
      <c r="O10" s="321">
        <v>923</v>
      </c>
      <c r="P10" s="321">
        <v>982</v>
      </c>
      <c r="Q10" s="322">
        <f t="shared" ref="Q10:U10" si="7">Q45</f>
        <v>1001.64</v>
      </c>
      <c r="R10" s="322">
        <f t="shared" si="7"/>
        <v>1021.6728000000001</v>
      </c>
      <c r="S10" s="322">
        <f t="shared" si="7"/>
        <v>1042.106256</v>
      </c>
      <c r="T10" s="322">
        <f t="shared" si="7"/>
        <v>1062.94838112</v>
      </c>
      <c r="U10" s="322">
        <f t="shared" si="7"/>
        <v>1084.2073487424</v>
      </c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</row>
    <row r="11" spans="1:31" ht="16">
      <c r="A11" s="323" t="s">
        <v>213</v>
      </c>
      <c r="B11" s="308"/>
      <c r="C11" s="322">
        <f t="shared" ref="C11:K11" si="8">SUM(C3:C10)</f>
        <v>59490</v>
      </c>
      <c r="D11" s="322">
        <f t="shared" si="8"/>
        <v>63367</v>
      </c>
      <c r="E11" s="322">
        <f t="shared" si="8"/>
        <v>64948</v>
      </c>
      <c r="F11" s="322">
        <f t="shared" si="8"/>
        <v>65357</v>
      </c>
      <c r="G11" s="322">
        <f t="shared" si="8"/>
        <v>67390</v>
      </c>
      <c r="H11" s="322">
        <f t="shared" si="8"/>
        <v>69865</v>
      </c>
      <c r="I11" s="322">
        <f t="shared" si="8"/>
        <v>73301</v>
      </c>
      <c r="J11" s="322">
        <f t="shared" si="8"/>
        <v>71279</v>
      </c>
      <c r="K11" s="322">
        <f t="shared" si="8"/>
        <v>72618</v>
      </c>
      <c r="L11" s="322">
        <v>73785</v>
      </c>
      <c r="M11" s="322">
        <f t="shared" ref="M11:U11" si="9">SUM(M4:M10)</f>
        <v>70271</v>
      </c>
      <c r="N11" s="322">
        <f t="shared" si="9"/>
        <v>72714</v>
      </c>
      <c r="O11" s="322">
        <f t="shared" si="9"/>
        <v>75356</v>
      </c>
      <c r="P11" s="322">
        <f t="shared" si="9"/>
        <v>78112</v>
      </c>
      <c r="Q11" s="322">
        <f t="shared" si="9"/>
        <v>79330.159999999989</v>
      </c>
      <c r="R11" s="322">
        <f t="shared" si="9"/>
        <v>80582.120200000005</v>
      </c>
      <c r="S11" s="322">
        <f t="shared" si="9"/>
        <v>81868.864904000002</v>
      </c>
      <c r="T11" s="322">
        <f t="shared" si="9"/>
        <v>83191.407602980005</v>
      </c>
      <c r="U11" s="322">
        <f t="shared" si="9"/>
        <v>84550.791846185602</v>
      </c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</row>
    <row r="12" spans="1:31" ht="16">
      <c r="A12" s="324" t="s">
        <v>214</v>
      </c>
      <c r="B12" s="325"/>
      <c r="C12" s="326"/>
      <c r="D12" s="327">
        <f t="shared" ref="D12:U12" si="10">D11/C11-1</f>
        <v>6.5170616910405155E-2</v>
      </c>
      <c r="E12" s="327">
        <f t="shared" si="10"/>
        <v>2.4949895055786042E-2</v>
      </c>
      <c r="F12" s="327">
        <f t="shared" si="10"/>
        <v>6.2973455687627133E-3</v>
      </c>
      <c r="G12" s="327">
        <f t="shared" si="10"/>
        <v>3.1106078920391189E-2</v>
      </c>
      <c r="H12" s="327">
        <f t="shared" si="10"/>
        <v>3.6726517287431371E-2</v>
      </c>
      <c r="I12" s="327">
        <f t="shared" si="10"/>
        <v>4.9180562513418735E-2</v>
      </c>
      <c r="J12" s="327">
        <f t="shared" si="10"/>
        <v>-2.7584889701368298E-2</v>
      </c>
      <c r="K12" s="327">
        <f t="shared" si="10"/>
        <v>1.8785336494619775E-2</v>
      </c>
      <c r="L12" s="327">
        <f t="shared" si="10"/>
        <v>1.6070395769643975E-2</v>
      </c>
      <c r="M12" s="327">
        <f t="shared" si="10"/>
        <v>-4.7624856000542115E-2</v>
      </c>
      <c r="N12" s="327">
        <f t="shared" si="10"/>
        <v>3.4765408205376325E-2</v>
      </c>
      <c r="O12" s="327">
        <f t="shared" si="10"/>
        <v>3.6334130978903589E-2</v>
      </c>
      <c r="P12" s="327">
        <f t="shared" si="10"/>
        <v>3.6573066510961372E-2</v>
      </c>
      <c r="Q12" s="327">
        <f t="shared" si="10"/>
        <v>1.5595043015157684E-2</v>
      </c>
      <c r="R12" s="327">
        <f t="shared" si="10"/>
        <v>1.5781642190057621E-2</v>
      </c>
      <c r="S12" s="327">
        <f t="shared" si="10"/>
        <v>1.5968116758486639E-2</v>
      </c>
      <c r="T12" s="327">
        <f t="shared" si="10"/>
        <v>1.61544037593635E-2</v>
      </c>
      <c r="U12" s="327">
        <f t="shared" si="10"/>
        <v>1.6340440465836048E-2</v>
      </c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</row>
    <row r="13" spans="1:31">
      <c r="A13" s="308"/>
      <c r="B13" s="308"/>
      <c r="C13" s="328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29"/>
      <c r="Q13" s="329"/>
      <c r="R13" s="329"/>
      <c r="S13" s="329"/>
      <c r="T13" s="329"/>
      <c r="U13" s="329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</row>
    <row r="14" spans="1:31">
      <c r="A14" s="330" t="s">
        <v>215</v>
      </c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  <c r="AE14" s="331"/>
    </row>
    <row r="15" spans="1:31">
      <c r="A15" s="332" t="s">
        <v>216</v>
      </c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</row>
    <row r="16" spans="1:31">
      <c r="A16" s="313"/>
      <c r="B16" s="308"/>
      <c r="C16" s="309">
        <v>2006</v>
      </c>
      <c r="D16" s="310">
        <v>2007</v>
      </c>
      <c r="E16" s="309">
        <v>2008</v>
      </c>
      <c r="F16" s="309">
        <v>2009</v>
      </c>
      <c r="G16" s="309">
        <v>2010</v>
      </c>
      <c r="H16" s="311">
        <v>2011</v>
      </c>
      <c r="I16" s="311">
        <v>2012</v>
      </c>
      <c r="J16" s="311">
        <v>2013</v>
      </c>
      <c r="K16" s="311">
        <v>2014</v>
      </c>
      <c r="L16" s="334" t="s">
        <v>193</v>
      </c>
      <c r="M16" s="334" t="s">
        <v>217</v>
      </c>
      <c r="N16" s="334" t="s">
        <v>218</v>
      </c>
      <c r="O16" s="334" t="s">
        <v>219</v>
      </c>
      <c r="P16" s="334" t="s">
        <v>194</v>
      </c>
      <c r="Q16" s="334" t="s">
        <v>220</v>
      </c>
      <c r="R16" s="334" t="s">
        <v>195</v>
      </c>
      <c r="S16" s="334" t="s">
        <v>196</v>
      </c>
      <c r="T16" s="334" t="s">
        <v>197</v>
      </c>
      <c r="U16" s="334" t="s">
        <v>198</v>
      </c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</row>
    <row r="17" spans="1:31" ht="16">
      <c r="A17" s="319" t="s">
        <v>221</v>
      </c>
      <c r="B17" s="308"/>
      <c r="C17" s="328">
        <f t="shared" ref="C17:P17" si="11">C4</f>
        <v>0</v>
      </c>
      <c r="D17" s="328">
        <f t="shared" si="11"/>
        <v>0</v>
      </c>
      <c r="E17" s="328">
        <f t="shared" si="11"/>
        <v>0</v>
      </c>
      <c r="F17" s="328">
        <f t="shared" si="11"/>
        <v>0</v>
      </c>
      <c r="G17" s="328">
        <f t="shared" si="11"/>
        <v>0</v>
      </c>
      <c r="H17" s="328">
        <f t="shared" si="11"/>
        <v>0</v>
      </c>
      <c r="I17" s="328">
        <f t="shared" si="11"/>
        <v>0</v>
      </c>
      <c r="J17" s="328">
        <f t="shared" si="11"/>
        <v>0</v>
      </c>
      <c r="K17" s="328">
        <f t="shared" si="11"/>
        <v>0</v>
      </c>
      <c r="L17" s="328">
        <f t="shared" si="11"/>
        <v>0</v>
      </c>
      <c r="M17" s="328">
        <f t="shared" si="11"/>
        <v>14304</v>
      </c>
      <c r="N17" s="322">
        <f t="shared" si="11"/>
        <v>13323</v>
      </c>
      <c r="O17" s="322">
        <f t="shared" si="11"/>
        <v>13434</v>
      </c>
      <c r="P17" s="322">
        <f t="shared" si="11"/>
        <v>14304</v>
      </c>
      <c r="Q17" s="322">
        <f t="shared" ref="Q17:U17" si="12">P17*(1+Q18)</f>
        <v>14304</v>
      </c>
      <c r="R17" s="322">
        <f t="shared" si="12"/>
        <v>14304</v>
      </c>
      <c r="S17" s="322">
        <f t="shared" si="12"/>
        <v>14304</v>
      </c>
      <c r="T17" s="322">
        <f t="shared" si="12"/>
        <v>14304</v>
      </c>
      <c r="U17" s="322">
        <f t="shared" si="12"/>
        <v>14304</v>
      </c>
      <c r="V17" s="308"/>
      <c r="W17" s="308"/>
      <c r="X17" s="308"/>
      <c r="Y17" s="308"/>
      <c r="Z17" s="308"/>
      <c r="AA17" s="308"/>
      <c r="AB17" s="308"/>
      <c r="AC17" s="308"/>
      <c r="AD17" s="308"/>
      <c r="AE17" s="308"/>
    </row>
    <row r="18" spans="1:31" ht="16">
      <c r="A18" s="319" t="s">
        <v>222</v>
      </c>
      <c r="B18" s="308"/>
      <c r="C18" s="335"/>
      <c r="D18" s="336"/>
      <c r="E18" s="336"/>
      <c r="F18" s="336"/>
      <c r="G18" s="336"/>
      <c r="H18" s="336"/>
      <c r="I18" s="336"/>
      <c r="J18" s="336"/>
      <c r="K18" s="336"/>
      <c r="L18" s="336"/>
      <c r="M18" s="336"/>
      <c r="N18" s="337">
        <f t="shared" ref="N18:P18" si="13">(N17-M17)/(M17)</f>
        <v>-6.8582214765100666E-2</v>
      </c>
      <c r="O18" s="337">
        <f t="shared" si="13"/>
        <v>8.3314568790812879E-3</v>
      </c>
      <c r="P18" s="337">
        <f t="shared" si="13"/>
        <v>6.4761054041983027E-2</v>
      </c>
      <c r="Q18" s="338">
        <f>CHOOSE(Cover!$H$3,Q19,Q20,Q21)</f>
        <v>0</v>
      </c>
      <c r="R18" s="338">
        <f>CHOOSE(Cover!$H$3,R19,R20,R21)</f>
        <v>0</v>
      </c>
      <c r="S18" s="338">
        <f>CHOOSE(Cover!$H$3,S19,S20,S21)</f>
        <v>0</v>
      </c>
      <c r="T18" s="338">
        <f>CHOOSE(Cover!$H$3,T19,T20,T21)</f>
        <v>0</v>
      </c>
      <c r="U18" s="338">
        <f>CHOOSE(Cover!$H$3,U19,U20,U21)</f>
        <v>0</v>
      </c>
      <c r="V18" s="308"/>
      <c r="W18" s="308" t="s">
        <v>223</v>
      </c>
      <c r="X18" s="308"/>
      <c r="Y18" s="308"/>
      <c r="Z18" s="308"/>
      <c r="AA18" s="308"/>
      <c r="AB18" s="308"/>
      <c r="AC18" s="308"/>
      <c r="AD18" s="308"/>
      <c r="AE18" s="308"/>
    </row>
    <row r="19" spans="1:31">
      <c r="A19" s="339" t="s">
        <v>224</v>
      </c>
      <c r="B19" s="335"/>
      <c r="C19" s="328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40">
        <v>0</v>
      </c>
      <c r="R19" s="340">
        <v>0</v>
      </c>
      <c r="S19" s="340">
        <v>0</v>
      </c>
      <c r="T19" s="340">
        <v>0</v>
      </c>
      <c r="U19" s="340">
        <v>0</v>
      </c>
      <c r="V19" s="308"/>
      <c r="W19" s="308"/>
      <c r="X19" s="308"/>
      <c r="Y19" s="308"/>
      <c r="Z19" s="308"/>
      <c r="AA19" s="308"/>
      <c r="AB19" s="308"/>
      <c r="AC19" s="308"/>
      <c r="AD19" s="308"/>
      <c r="AE19" s="308"/>
    </row>
    <row r="20" spans="1:31">
      <c r="A20" s="339" t="s">
        <v>225</v>
      </c>
      <c r="B20" s="308"/>
      <c r="C20" s="328"/>
      <c r="D20" s="328"/>
      <c r="E20" s="328"/>
      <c r="F20" s="328"/>
      <c r="G20" s="328"/>
      <c r="H20" s="328"/>
      <c r="I20" s="328"/>
      <c r="J20" s="328"/>
      <c r="K20" s="328"/>
      <c r="L20" s="328"/>
      <c r="M20" s="328"/>
      <c r="N20" s="328"/>
      <c r="O20" s="328"/>
      <c r="P20" s="328"/>
      <c r="Q20" s="340">
        <v>0.01</v>
      </c>
      <c r="R20" s="340">
        <v>0.01</v>
      </c>
      <c r="S20" s="340">
        <v>0.01</v>
      </c>
      <c r="T20" s="340">
        <v>0.01</v>
      </c>
      <c r="U20" s="340">
        <v>0.01</v>
      </c>
      <c r="V20" s="308"/>
      <c r="W20" s="308"/>
      <c r="X20" s="308"/>
      <c r="Y20" s="308"/>
      <c r="Z20" s="308"/>
      <c r="AA20" s="308"/>
      <c r="AB20" s="308"/>
      <c r="AC20" s="308"/>
      <c r="AD20" s="308"/>
      <c r="AE20" s="308"/>
    </row>
    <row r="21" spans="1:31" ht="15.75" customHeight="1">
      <c r="A21" s="339" t="s">
        <v>226</v>
      </c>
      <c r="B21" s="308"/>
      <c r="C21" s="328"/>
      <c r="D21" s="328"/>
      <c r="E21" s="328"/>
      <c r="F21" s="328"/>
      <c r="G21" s="328"/>
      <c r="H21" s="328"/>
      <c r="I21" s="328"/>
      <c r="J21" s="328"/>
      <c r="K21" s="328"/>
      <c r="L21" s="328"/>
      <c r="M21" s="328"/>
      <c r="N21" s="328"/>
      <c r="O21" s="328"/>
      <c r="P21" s="328"/>
      <c r="Q21" s="340">
        <v>-0.02</v>
      </c>
      <c r="R21" s="340">
        <v>0</v>
      </c>
      <c r="S21" s="340">
        <v>0</v>
      </c>
      <c r="T21" s="340">
        <v>0</v>
      </c>
      <c r="U21" s="340">
        <v>0</v>
      </c>
      <c r="V21" s="340"/>
      <c r="W21" s="340"/>
      <c r="X21" s="340"/>
      <c r="Y21" s="340"/>
      <c r="Z21" s="340"/>
      <c r="AA21" s="308"/>
      <c r="AB21" s="308"/>
      <c r="AC21" s="308"/>
      <c r="AD21" s="308"/>
      <c r="AE21" s="308"/>
    </row>
    <row r="22" spans="1:31" ht="15.75" customHeight="1">
      <c r="A22" s="319" t="s">
        <v>227</v>
      </c>
      <c r="B22" s="308"/>
      <c r="C22" s="328">
        <f t="shared" ref="C22:P22" si="14">C5</f>
        <v>0</v>
      </c>
      <c r="D22" s="328">
        <f t="shared" si="14"/>
        <v>0</v>
      </c>
      <c r="E22" s="328">
        <f t="shared" si="14"/>
        <v>0</v>
      </c>
      <c r="F22" s="328">
        <f t="shared" si="14"/>
        <v>0</v>
      </c>
      <c r="G22" s="328">
        <f t="shared" si="14"/>
        <v>0</v>
      </c>
      <c r="H22" s="328">
        <f t="shared" si="14"/>
        <v>0</v>
      </c>
      <c r="I22" s="328">
        <f t="shared" si="14"/>
        <v>0</v>
      </c>
      <c r="J22" s="328">
        <f t="shared" si="14"/>
        <v>0</v>
      </c>
      <c r="K22" s="328">
        <f t="shared" si="14"/>
        <v>0</v>
      </c>
      <c r="L22" s="328">
        <f t="shared" si="14"/>
        <v>0</v>
      </c>
      <c r="M22" s="328">
        <f t="shared" si="14"/>
        <v>16550</v>
      </c>
      <c r="N22" s="322">
        <f t="shared" si="14"/>
        <v>18364</v>
      </c>
      <c r="O22" s="322">
        <f t="shared" si="14"/>
        <v>19296</v>
      </c>
      <c r="P22" s="322">
        <f t="shared" si="14"/>
        <v>20616</v>
      </c>
      <c r="Q22" s="322">
        <f t="shared" ref="Q22:U22" si="15">P22*(1+Q23)</f>
        <v>21234.48</v>
      </c>
      <c r="R22" s="322">
        <f t="shared" si="15"/>
        <v>21871.5144</v>
      </c>
      <c r="S22" s="322">
        <f t="shared" si="15"/>
        <v>22527.659832000001</v>
      </c>
      <c r="T22" s="322">
        <f t="shared" si="15"/>
        <v>23203.489626960003</v>
      </c>
      <c r="U22" s="322">
        <f t="shared" si="15"/>
        <v>23899.594315768805</v>
      </c>
      <c r="V22" s="308"/>
      <c r="W22" s="308"/>
      <c r="X22" s="308"/>
      <c r="Y22" s="308"/>
      <c r="Z22" s="308"/>
      <c r="AA22" s="308"/>
      <c r="AB22" s="308"/>
      <c r="AC22" s="308"/>
      <c r="AD22" s="308"/>
      <c r="AE22" s="308"/>
    </row>
    <row r="23" spans="1:31" ht="15.75" customHeight="1">
      <c r="A23" s="319" t="s">
        <v>222</v>
      </c>
      <c r="B23" s="308"/>
      <c r="C23" s="328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37">
        <f t="shared" ref="N23:P23" si="16">N22/M22-1</f>
        <v>0.10960725075528699</v>
      </c>
      <c r="O23" s="337">
        <f t="shared" si="16"/>
        <v>5.0751470267915488E-2</v>
      </c>
      <c r="P23" s="337">
        <f t="shared" si="16"/>
        <v>6.840796019900508E-2</v>
      </c>
      <c r="Q23" s="338">
        <f>CHOOSE(Cover!$H$4,Q24,Q25,Q26)</f>
        <v>0.03</v>
      </c>
      <c r="R23" s="338">
        <f>CHOOSE(Cover!$H$4,R24,R25,R26)</f>
        <v>0.03</v>
      </c>
      <c r="S23" s="338">
        <f>CHOOSE(Cover!$H$4,S24,S25,S26)</f>
        <v>0.03</v>
      </c>
      <c r="T23" s="338">
        <f>CHOOSE(Cover!$H$4,T24,T25,T26)</f>
        <v>0.03</v>
      </c>
      <c r="U23" s="338">
        <f>CHOOSE(Cover!$H$4,U24,U25,U26)</f>
        <v>0.03</v>
      </c>
      <c r="V23" s="308"/>
      <c r="W23" s="308"/>
      <c r="X23" s="308"/>
      <c r="Y23" s="308"/>
      <c r="Z23" s="308"/>
      <c r="AA23" s="308"/>
      <c r="AB23" s="308"/>
      <c r="AC23" s="308"/>
      <c r="AD23" s="308"/>
      <c r="AE23" s="308"/>
    </row>
    <row r="24" spans="1:31" ht="15.75" customHeight="1">
      <c r="A24" s="339" t="s">
        <v>224</v>
      </c>
      <c r="B24" s="308"/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8"/>
      <c r="N24" s="328"/>
      <c r="O24" s="328"/>
      <c r="P24" s="328"/>
      <c r="Q24" s="340">
        <v>0.03</v>
      </c>
      <c r="R24" s="340">
        <v>0.03</v>
      </c>
      <c r="S24" s="340">
        <v>0.03</v>
      </c>
      <c r="T24" s="340">
        <v>0.03</v>
      </c>
      <c r="U24" s="340">
        <v>0.03</v>
      </c>
      <c r="V24" s="308"/>
      <c r="W24" s="308"/>
      <c r="X24" s="308"/>
      <c r="Y24" s="308"/>
      <c r="Z24" s="308"/>
      <c r="AA24" s="308"/>
      <c r="AB24" s="308"/>
      <c r="AC24" s="308"/>
      <c r="AD24" s="308"/>
      <c r="AE24" s="308"/>
    </row>
    <row r="25" spans="1:31" ht="15.75" customHeight="1">
      <c r="A25" s="339" t="s">
        <v>225</v>
      </c>
      <c r="B25" s="308"/>
      <c r="C25" s="328"/>
      <c r="D25" s="328"/>
      <c r="E25" s="328"/>
      <c r="F25" s="328"/>
      <c r="G25" s="328"/>
      <c r="H25" s="328"/>
      <c r="I25" s="328"/>
      <c r="J25" s="328"/>
      <c r="K25" s="328"/>
      <c r="L25" s="328"/>
      <c r="M25" s="328"/>
      <c r="N25" s="328"/>
      <c r="O25" s="328"/>
      <c r="P25" s="328"/>
      <c r="Q25" s="340">
        <v>0.05</v>
      </c>
      <c r="R25" s="340">
        <v>0.05</v>
      </c>
      <c r="S25" s="340">
        <v>0.05</v>
      </c>
      <c r="T25" s="340">
        <v>0.05</v>
      </c>
      <c r="U25" s="340">
        <v>0.05</v>
      </c>
      <c r="V25" s="308"/>
      <c r="W25" s="308"/>
      <c r="X25" s="308"/>
      <c r="Y25" s="308"/>
      <c r="Z25" s="308"/>
      <c r="AA25" s="308"/>
      <c r="AB25" s="308"/>
      <c r="AC25" s="308"/>
      <c r="AD25" s="308"/>
      <c r="AE25" s="308"/>
    </row>
    <row r="26" spans="1:31" ht="15.75" customHeight="1">
      <c r="A26" s="339" t="s">
        <v>226</v>
      </c>
      <c r="B26" s="308"/>
      <c r="C26" s="328"/>
      <c r="D26" s="328"/>
      <c r="E26" s="328"/>
      <c r="F26" s="328"/>
      <c r="G26" s="328"/>
      <c r="H26" s="328"/>
      <c r="I26" s="328"/>
      <c r="J26" s="328"/>
      <c r="K26" s="328"/>
      <c r="L26" s="328"/>
      <c r="M26" s="328"/>
      <c r="N26" s="328"/>
      <c r="O26" s="328"/>
      <c r="P26" s="328"/>
      <c r="Q26" s="340">
        <v>0.01</v>
      </c>
      <c r="R26" s="340">
        <v>0.01</v>
      </c>
      <c r="S26" s="340">
        <v>0.02</v>
      </c>
      <c r="T26" s="340">
        <v>0.02</v>
      </c>
      <c r="U26" s="340">
        <v>0.02</v>
      </c>
      <c r="V26" s="308"/>
      <c r="W26" s="308"/>
      <c r="X26" s="308"/>
      <c r="Y26" s="308"/>
      <c r="Z26" s="308"/>
      <c r="AA26" s="308"/>
      <c r="AB26" s="308"/>
      <c r="AC26" s="308"/>
      <c r="AD26" s="308"/>
      <c r="AE26" s="308"/>
    </row>
    <row r="27" spans="1:31" ht="15.75" customHeight="1">
      <c r="A27" s="319" t="s">
        <v>231</v>
      </c>
      <c r="B27" s="308"/>
      <c r="C27" s="328">
        <f t="shared" ref="C27:P27" si="17">C6</f>
        <v>0</v>
      </c>
      <c r="D27" s="328">
        <f t="shared" si="17"/>
        <v>0</v>
      </c>
      <c r="E27" s="328">
        <f t="shared" si="17"/>
        <v>0</v>
      </c>
      <c r="F27" s="328">
        <f t="shared" si="17"/>
        <v>0</v>
      </c>
      <c r="G27" s="328">
        <f t="shared" si="17"/>
        <v>0</v>
      </c>
      <c r="H27" s="328">
        <f t="shared" si="17"/>
        <v>0</v>
      </c>
      <c r="I27" s="328">
        <f t="shared" si="17"/>
        <v>0</v>
      </c>
      <c r="J27" s="328">
        <f t="shared" si="17"/>
        <v>0</v>
      </c>
      <c r="K27" s="328">
        <f t="shared" si="17"/>
        <v>0</v>
      </c>
      <c r="L27" s="328">
        <f t="shared" si="17"/>
        <v>0</v>
      </c>
      <c r="M27" s="328">
        <f t="shared" si="17"/>
        <v>13831</v>
      </c>
      <c r="N27" s="322">
        <f t="shared" si="17"/>
        <v>14256</v>
      </c>
      <c r="O27" s="322">
        <f t="shared" si="17"/>
        <v>14585</v>
      </c>
      <c r="P27" s="322">
        <f t="shared" si="17"/>
        <v>15039</v>
      </c>
      <c r="Q27" s="322">
        <f t="shared" ref="Q27:U27" si="18">P27*(1+Q28)</f>
        <v>15490.17</v>
      </c>
      <c r="R27" s="322">
        <f t="shared" si="18"/>
        <v>15954.875100000001</v>
      </c>
      <c r="S27" s="322">
        <f t="shared" si="18"/>
        <v>16433.521353</v>
      </c>
      <c r="T27" s="322">
        <f t="shared" si="18"/>
        <v>16926.52699359</v>
      </c>
      <c r="U27" s="322">
        <f t="shared" si="18"/>
        <v>17434.322803397699</v>
      </c>
      <c r="V27" s="308"/>
      <c r="W27" s="308"/>
      <c r="X27" s="308"/>
      <c r="Y27" s="308"/>
      <c r="Z27" s="308"/>
      <c r="AA27" s="308"/>
      <c r="AB27" s="308"/>
      <c r="AC27" s="308"/>
      <c r="AD27" s="308"/>
      <c r="AE27" s="308"/>
    </row>
    <row r="28" spans="1:31" ht="15.75" customHeight="1">
      <c r="A28" s="319" t="s">
        <v>222</v>
      </c>
      <c r="B28" s="308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37">
        <f t="shared" ref="N28:P28" si="19">N27/M27-1</f>
        <v>3.0728074614995382E-2</v>
      </c>
      <c r="O28" s="337">
        <f t="shared" si="19"/>
        <v>2.3078002244668827E-2</v>
      </c>
      <c r="P28" s="337">
        <f t="shared" si="19"/>
        <v>3.1127871100445681E-2</v>
      </c>
      <c r="Q28" s="338">
        <f>CHOOSE(Cover!$H$5,Q29,Q30,Q31)</f>
        <v>0.03</v>
      </c>
      <c r="R28" s="338">
        <f>CHOOSE(Cover!$H$5,R29,R30,R31)</f>
        <v>0.03</v>
      </c>
      <c r="S28" s="338">
        <f>CHOOSE(Cover!$H$5,S29,S30,S31)</f>
        <v>0.03</v>
      </c>
      <c r="T28" s="338">
        <f>CHOOSE(Cover!$H$5,T29,T30,T31)</f>
        <v>0.03</v>
      </c>
      <c r="U28" s="338">
        <f>CHOOSE(Cover!$H$5,U29,U30,U31)</f>
        <v>0.03</v>
      </c>
      <c r="V28" s="308"/>
      <c r="W28" s="308"/>
      <c r="X28" s="308"/>
      <c r="Y28" s="308"/>
      <c r="Z28" s="308"/>
      <c r="AA28" s="308"/>
      <c r="AB28" s="308"/>
      <c r="AC28" s="308"/>
      <c r="AD28" s="308"/>
      <c r="AE28" s="308"/>
    </row>
    <row r="29" spans="1:31" ht="15.75" customHeight="1">
      <c r="A29" s="339" t="s">
        <v>224</v>
      </c>
      <c r="B29" s="308"/>
      <c r="C29" s="328"/>
      <c r="D29" s="328"/>
      <c r="E29" s="328"/>
      <c r="F29" s="328"/>
      <c r="G29" s="328"/>
      <c r="H29" s="328"/>
      <c r="I29" s="328"/>
      <c r="J29" s="328"/>
      <c r="K29" s="328"/>
      <c r="L29" s="328"/>
      <c r="M29" s="328"/>
      <c r="N29" s="328"/>
      <c r="O29" s="328"/>
      <c r="P29" s="328"/>
      <c r="Q29" s="340">
        <v>0.03</v>
      </c>
      <c r="R29" s="340">
        <v>0.03</v>
      </c>
      <c r="S29" s="340">
        <v>0.03</v>
      </c>
      <c r="T29" s="340">
        <v>0.03</v>
      </c>
      <c r="U29" s="340">
        <v>0.03</v>
      </c>
      <c r="V29" s="308"/>
      <c r="W29" s="308"/>
      <c r="X29" s="308"/>
      <c r="Y29" s="308"/>
      <c r="Z29" s="308"/>
      <c r="AA29" s="308"/>
      <c r="AB29" s="308"/>
      <c r="AC29" s="308"/>
      <c r="AD29" s="308"/>
      <c r="AE29" s="308"/>
    </row>
    <row r="30" spans="1:31" ht="15.75" customHeight="1">
      <c r="A30" s="339" t="s">
        <v>225</v>
      </c>
      <c r="B30" s="308"/>
      <c r="C30" s="328"/>
      <c r="D30" s="328"/>
      <c r="E30" s="328"/>
      <c r="F30" s="328"/>
      <c r="G30" s="328"/>
      <c r="H30" s="328"/>
      <c r="I30" s="328"/>
      <c r="J30" s="328"/>
      <c r="K30" s="328"/>
      <c r="L30" s="328"/>
      <c r="M30" s="328"/>
      <c r="N30" s="328"/>
      <c r="O30" s="328"/>
      <c r="P30" s="328"/>
      <c r="Q30" s="340">
        <v>0.05</v>
      </c>
      <c r="R30" s="340">
        <v>0.05</v>
      </c>
      <c r="S30" s="340">
        <v>0.05</v>
      </c>
      <c r="T30" s="340">
        <v>0.05</v>
      </c>
      <c r="U30" s="340">
        <v>0.05</v>
      </c>
      <c r="V30" s="308"/>
      <c r="W30" s="308"/>
      <c r="X30" s="308"/>
      <c r="Y30" s="308"/>
      <c r="Z30" s="308"/>
      <c r="AA30" s="308"/>
      <c r="AB30" s="308"/>
      <c r="AC30" s="308"/>
      <c r="AD30" s="308"/>
      <c r="AE30" s="308"/>
    </row>
    <row r="31" spans="1:31" ht="15.75" customHeight="1">
      <c r="A31" s="339" t="s">
        <v>226</v>
      </c>
      <c r="B31" s="308"/>
      <c r="C31" s="328"/>
      <c r="D31" s="328"/>
      <c r="E31" s="328"/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328"/>
      <c r="Q31" s="340">
        <v>0.01</v>
      </c>
      <c r="R31" s="340">
        <v>0.01</v>
      </c>
      <c r="S31" s="340">
        <v>0.01</v>
      </c>
      <c r="T31" s="340">
        <v>0.01</v>
      </c>
      <c r="U31" s="340">
        <v>0.01</v>
      </c>
      <c r="V31" s="308"/>
      <c r="W31" s="308"/>
      <c r="X31" s="308"/>
      <c r="Y31" s="308"/>
      <c r="Z31" s="308"/>
      <c r="AA31" s="308"/>
      <c r="AB31" s="308"/>
      <c r="AC31" s="308"/>
      <c r="AD31" s="308"/>
      <c r="AE31" s="308"/>
    </row>
    <row r="32" spans="1:31" ht="15.75" customHeight="1">
      <c r="A32" s="319" t="s">
        <v>242</v>
      </c>
      <c r="B32" s="308"/>
      <c r="C32" s="328">
        <f t="shared" ref="C32:P32" si="20">C7</f>
        <v>0</v>
      </c>
      <c r="D32" s="328">
        <f t="shared" si="20"/>
        <v>0</v>
      </c>
      <c r="E32" s="328">
        <f t="shared" si="20"/>
        <v>0</v>
      </c>
      <c r="F32" s="328">
        <f t="shared" si="20"/>
        <v>0</v>
      </c>
      <c r="G32" s="328">
        <f t="shared" si="20"/>
        <v>0</v>
      </c>
      <c r="H32" s="328">
        <f t="shared" si="20"/>
        <v>0</v>
      </c>
      <c r="I32" s="328">
        <f t="shared" si="20"/>
        <v>0</v>
      </c>
      <c r="J32" s="328">
        <f t="shared" si="20"/>
        <v>0</v>
      </c>
      <c r="K32" s="328">
        <f t="shared" si="20"/>
        <v>0</v>
      </c>
      <c r="L32" s="328">
        <f t="shared" si="20"/>
        <v>0</v>
      </c>
      <c r="M32" s="328">
        <f t="shared" si="20"/>
        <v>11507</v>
      </c>
      <c r="N32" s="322">
        <f t="shared" si="20"/>
        <v>12062</v>
      </c>
      <c r="O32" s="322">
        <f t="shared" si="20"/>
        <v>12709</v>
      </c>
      <c r="P32" s="322">
        <f t="shared" si="20"/>
        <v>12595</v>
      </c>
      <c r="Q32" s="322">
        <f t="shared" ref="Q32:U32" si="21">P32*(1+Q33)</f>
        <v>12720.95</v>
      </c>
      <c r="R32" s="322">
        <f t="shared" si="21"/>
        <v>12848.159500000002</v>
      </c>
      <c r="S32" s="322">
        <f t="shared" si="21"/>
        <v>12976.641095000001</v>
      </c>
      <c r="T32" s="322">
        <f t="shared" si="21"/>
        <v>13106.407505950001</v>
      </c>
      <c r="U32" s="322">
        <f t="shared" si="21"/>
        <v>13237.4715810095</v>
      </c>
      <c r="V32" s="308"/>
      <c r="W32" s="308"/>
      <c r="X32" s="308"/>
      <c r="Y32" s="308"/>
      <c r="Z32" s="308"/>
      <c r="AA32" s="308"/>
      <c r="AB32" s="308"/>
      <c r="AC32" s="308"/>
      <c r="AD32" s="308"/>
      <c r="AE32" s="308"/>
    </row>
    <row r="33" spans="1:31" ht="15.75" customHeight="1">
      <c r="A33" s="319" t="s">
        <v>222</v>
      </c>
      <c r="B33" s="308"/>
      <c r="C33" s="328"/>
      <c r="D33" s="328"/>
      <c r="E33" s="328"/>
      <c r="F33" s="328"/>
      <c r="G33" s="328"/>
      <c r="H33" s="328"/>
      <c r="I33" s="328"/>
      <c r="J33" s="328"/>
      <c r="K33" s="328"/>
      <c r="L33" s="328"/>
      <c r="M33" s="328"/>
      <c r="N33" s="337">
        <f t="shared" ref="N33:P33" si="22">N32/M32-1</f>
        <v>4.8231511254019255E-2</v>
      </c>
      <c r="O33" s="337">
        <f t="shared" si="22"/>
        <v>5.3639529099651861E-2</v>
      </c>
      <c r="P33" s="337">
        <f t="shared" si="22"/>
        <v>-8.9700212447871852E-3</v>
      </c>
      <c r="Q33" s="338">
        <f>CHOOSE(Cover!$H$6,Q34,Q35,Q36)</f>
        <v>0.01</v>
      </c>
      <c r="R33" s="338">
        <f>CHOOSE(Cover!$H$6,R34,R35,R36)</f>
        <v>0.01</v>
      </c>
      <c r="S33" s="338">
        <f>CHOOSE(Cover!$H$6,S34,S35,S36)</f>
        <v>0.01</v>
      </c>
      <c r="T33" s="338">
        <f>CHOOSE(Cover!$H$6,T34,T35,T36)</f>
        <v>0.01</v>
      </c>
      <c r="U33" s="338">
        <f>CHOOSE(Cover!$H$6,U34,U35,U36)</f>
        <v>0.01</v>
      </c>
      <c r="V33" s="308"/>
      <c r="W33" s="308"/>
      <c r="X33" s="308"/>
      <c r="Y33" s="308"/>
      <c r="Z33" s="308"/>
      <c r="AA33" s="308"/>
      <c r="AB33" s="308"/>
      <c r="AC33" s="308"/>
      <c r="AD33" s="308"/>
      <c r="AE33" s="308"/>
    </row>
    <row r="34" spans="1:31" ht="15.75" customHeight="1">
      <c r="A34" s="339" t="s">
        <v>224</v>
      </c>
      <c r="B34" s="308"/>
      <c r="C34" s="328"/>
      <c r="D34" s="328"/>
      <c r="E34" s="328"/>
      <c r="F34" s="328"/>
      <c r="G34" s="328"/>
      <c r="H34" s="328"/>
      <c r="I34" s="328"/>
      <c r="J34" s="328"/>
      <c r="K34" s="328"/>
      <c r="L34" s="328"/>
      <c r="M34" s="328"/>
      <c r="N34" s="328"/>
      <c r="O34" s="328"/>
      <c r="P34" s="328"/>
      <c r="Q34" s="340">
        <v>0.01</v>
      </c>
      <c r="R34" s="340">
        <v>0.01</v>
      </c>
      <c r="S34" s="340">
        <v>0.01</v>
      </c>
      <c r="T34" s="340">
        <v>0.01</v>
      </c>
      <c r="U34" s="340">
        <v>0.01</v>
      </c>
      <c r="V34" s="308"/>
      <c r="W34" s="308"/>
      <c r="X34" s="308"/>
      <c r="Y34" s="308"/>
      <c r="Z34" s="308"/>
      <c r="AA34" s="308"/>
      <c r="AB34" s="308"/>
      <c r="AC34" s="308"/>
      <c r="AD34" s="308"/>
      <c r="AE34" s="308"/>
    </row>
    <row r="35" spans="1:31" ht="15.75" customHeight="1">
      <c r="A35" s="339" t="s">
        <v>225</v>
      </c>
      <c r="B35" s="308"/>
      <c r="C35" s="328"/>
      <c r="D35" s="328"/>
      <c r="E35" s="328"/>
      <c r="F35" s="328"/>
      <c r="G35" s="328"/>
      <c r="H35" s="328"/>
      <c r="I35" s="328"/>
      <c r="J35" s="328"/>
      <c r="K35" s="328"/>
      <c r="L35" s="328"/>
      <c r="M35" s="328"/>
      <c r="N35" s="328"/>
      <c r="O35" s="328"/>
      <c r="P35" s="328"/>
      <c r="Q35" s="340">
        <v>0.02</v>
      </c>
      <c r="R35" s="340">
        <v>0.03</v>
      </c>
      <c r="S35" s="340">
        <v>0.03</v>
      </c>
      <c r="T35" s="340">
        <v>0.03</v>
      </c>
      <c r="U35" s="340">
        <v>0.03</v>
      </c>
      <c r="V35" s="308"/>
      <c r="W35" s="308"/>
      <c r="X35" s="308"/>
      <c r="Y35" s="308"/>
      <c r="Z35" s="308"/>
      <c r="AA35" s="308"/>
      <c r="AB35" s="308"/>
      <c r="AC35" s="308"/>
      <c r="AD35" s="308"/>
      <c r="AE35" s="308"/>
    </row>
    <row r="36" spans="1:31" ht="15.75" customHeight="1">
      <c r="A36" s="339" t="s">
        <v>226</v>
      </c>
      <c r="B36" s="308"/>
      <c r="C36" s="328"/>
      <c r="D36" s="328"/>
      <c r="E36" s="328"/>
      <c r="F36" s="328"/>
      <c r="G36" s="328"/>
      <c r="H36" s="328"/>
      <c r="I36" s="328"/>
      <c r="J36" s="328"/>
      <c r="K36" s="328"/>
      <c r="L36" s="328"/>
      <c r="M36" s="328"/>
      <c r="N36" s="328"/>
      <c r="O36" s="328"/>
      <c r="P36" s="328"/>
      <c r="Q36" s="340">
        <v>-0.02</v>
      </c>
      <c r="R36" s="340">
        <v>0</v>
      </c>
      <c r="S36" s="340">
        <v>0</v>
      </c>
      <c r="T36" s="340">
        <v>0</v>
      </c>
      <c r="U36" s="340">
        <v>0</v>
      </c>
      <c r="V36" s="308"/>
      <c r="W36" s="308"/>
      <c r="X36" s="308"/>
      <c r="Y36" s="308"/>
      <c r="Z36" s="308"/>
      <c r="AA36" s="308"/>
      <c r="AB36" s="308"/>
      <c r="AC36" s="308"/>
      <c r="AD36" s="308"/>
      <c r="AE36" s="308"/>
    </row>
    <row r="37" spans="1:31" ht="15.75" customHeight="1">
      <c r="A37" s="319" t="s">
        <v>253</v>
      </c>
      <c r="B37" s="308"/>
      <c r="C37" s="328">
        <f t="shared" ref="C37:P37" si="23">C8</f>
        <v>0</v>
      </c>
      <c r="D37" s="328">
        <f t="shared" si="23"/>
        <v>0</v>
      </c>
      <c r="E37" s="328">
        <f t="shared" si="23"/>
        <v>0</v>
      </c>
      <c r="F37" s="328">
        <f t="shared" si="23"/>
        <v>0</v>
      </c>
      <c r="G37" s="328">
        <f t="shared" si="23"/>
        <v>0</v>
      </c>
      <c r="H37" s="328">
        <f t="shared" si="23"/>
        <v>0</v>
      </c>
      <c r="I37" s="328">
        <f t="shared" si="23"/>
        <v>0</v>
      </c>
      <c r="J37" s="328">
        <f t="shared" si="23"/>
        <v>0</v>
      </c>
      <c r="K37" s="328">
        <f t="shared" si="23"/>
        <v>0</v>
      </c>
      <c r="L37" s="328">
        <f t="shared" si="23"/>
        <v>0</v>
      </c>
      <c r="M37" s="328">
        <f t="shared" si="23"/>
        <v>13130</v>
      </c>
      <c r="N37" s="322">
        <f t="shared" si="23"/>
        <v>13672</v>
      </c>
      <c r="O37" s="322">
        <f t="shared" si="23"/>
        <v>14298</v>
      </c>
      <c r="P37" s="322">
        <f t="shared" si="23"/>
        <v>14430</v>
      </c>
      <c r="Q37" s="322">
        <f t="shared" ref="Q37:U37" si="24">P37*(1+Q38)</f>
        <v>14430</v>
      </c>
      <c r="R37" s="322">
        <f t="shared" si="24"/>
        <v>14430</v>
      </c>
      <c r="S37" s="322">
        <f t="shared" si="24"/>
        <v>14430</v>
      </c>
      <c r="T37" s="322">
        <f t="shared" si="24"/>
        <v>14430</v>
      </c>
      <c r="U37" s="322">
        <f t="shared" si="24"/>
        <v>14430</v>
      </c>
      <c r="V37" s="308"/>
      <c r="W37" s="308"/>
      <c r="X37" s="308"/>
      <c r="Y37" s="308"/>
      <c r="Z37" s="308"/>
      <c r="AA37" s="308"/>
      <c r="AB37" s="308"/>
      <c r="AC37" s="308"/>
      <c r="AD37" s="308"/>
      <c r="AE37" s="308"/>
    </row>
    <row r="38" spans="1:31" ht="15.75" customHeight="1">
      <c r="A38" s="319" t="s">
        <v>222</v>
      </c>
      <c r="B38" s="308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37">
        <f t="shared" ref="N38:P38" si="25">N37/M37-1</f>
        <v>4.1279512566641197E-2</v>
      </c>
      <c r="O38" s="337">
        <f t="shared" si="25"/>
        <v>4.5787009947337642E-2</v>
      </c>
      <c r="P38" s="337">
        <f t="shared" si="25"/>
        <v>9.2320604280318186E-3</v>
      </c>
      <c r="Q38" s="338">
        <f>CHOOSE(Cover!$H$7,Q39,Q40,Q41)</f>
        <v>0</v>
      </c>
      <c r="R38" s="338">
        <f>CHOOSE(Cover!$H$7,R39,R40,R41)</f>
        <v>0</v>
      </c>
      <c r="S38" s="338">
        <f>CHOOSE(Cover!$H$7,S39,S40,S41)</f>
        <v>0</v>
      </c>
      <c r="T38" s="338">
        <f>CHOOSE(Cover!$H$7,T39,T40,T41)</f>
        <v>0</v>
      </c>
      <c r="U38" s="338">
        <f>CHOOSE(Cover!$H$7,U39,U40,U41)</f>
        <v>0</v>
      </c>
      <c r="V38" s="308"/>
      <c r="W38" s="308"/>
      <c r="X38" s="308"/>
      <c r="Y38" s="308"/>
      <c r="Z38" s="308"/>
      <c r="AA38" s="308"/>
      <c r="AB38" s="308"/>
      <c r="AC38" s="308"/>
      <c r="AD38" s="308"/>
      <c r="AE38" s="308"/>
    </row>
    <row r="39" spans="1:31" ht="15.75" customHeight="1">
      <c r="A39" s="339" t="s">
        <v>224</v>
      </c>
      <c r="B39" s="308"/>
      <c r="C39" s="328"/>
      <c r="D39" s="328"/>
      <c r="E39" s="328"/>
      <c r="F39" s="328"/>
      <c r="G39" s="328"/>
      <c r="H39" s="328"/>
      <c r="I39" s="328"/>
      <c r="J39" s="328"/>
      <c r="K39" s="328"/>
      <c r="L39" s="328"/>
      <c r="M39" s="328"/>
      <c r="N39" s="328"/>
      <c r="O39" s="328"/>
      <c r="P39" s="328"/>
      <c r="Q39" s="340">
        <v>0</v>
      </c>
      <c r="R39" s="340">
        <v>0</v>
      </c>
      <c r="S39" s="340">
        <v>0</v>
      </c>
      <c r="T39" s="340">
        <v>0</v>
      </c>
      <c r="U39" s="340">
        <v>0</v>
      </c>
      <c r="V39" s="308"/>
      <c r="W39" s="308"/>
      <c r="X39" s="308"/>
      <c r="Y39" s="308"/>
      <c r="Z39" s="308"/>
      <c r="AA39" s="308"/>
      <c r="AB39" s="308"/>
      <c r="AC39" s="308"/>
      <c r="AD39" s="308"/>
      <c r="AE39" s="308"/>
    </row>
    <row r="40" spans="1:31" ht="15.75" customHeight="1">
      <c r="A40" s="339" t="s">
        <v>225</v>
      </c>
      <c r="B40" s="308"/>
      <c r="C40" s="328"/>
      <c r="D40" s="328"/>
      <c r="E40" s="328"/>
      <c r="F40" s="328"/>
      <c r="G40" s="328"/>
      <c r="H40" s="328"/>
      <c r="I40" s="328"/>
      <c r="J40" s="328"/>
      <c r="K40" s="328"/>
      <c r="L40" s="328"/>
      <c r="M40" s="328"/>
      <c r="N40" s="328"/>
      <c r="O40" s="328"/>
      <c r="P40" s="328"/>
      <c r="Q40" s="340">
        <v>0.01</v>
      </c>
      <c r="R40" s="340">
        <v>0.01</v>
      </c>
      <c r="S40" s="340">
        <v>0.01</v>
      </c>
      <c r="T40" s="340">
        <v>0.01</v>
      </c>
      <c r="U40" s="340">
        <v>0.01</v>
      </c>
      <c r="V40" s="308"/>
      <c r="W40" s="308"/>
      <c r="X40" s="308"/>
      <c r="Y40" s="308"/>
      <c r="Z40" s="308"/>
      <c r="AA40" s="308"/>
      <c r="AB40" s="308"/>
      <c r="AC40" s="308"/>
      <c r="AD40" s="308"/>
      <c r="AE40" s="308"/>
    </row>
    <row r="41" spans="1:31" ht="15.75" customHeight="1">
      <c r="A41" s="339" t="s">
        <v>226</v>
      </c>
      <c r="B41" s="308"/>
      <c r="C41" s="328"/>
      <c r="D41" s="328"/>
      <c r="E41" s="328"/>
      <c r="F41" s="328"/>
      <c r="G41" s="328"/>
      <c r="H41" s="328"/>
      <c r="I41" s="328"/>
      <c r="J41" s="328"/>
      <c r="K41" s="328"/>
      <c r="L41" s="328"/>
      <c r="M41" s="328"/>
      <c r="N41" s="328"/>
      <c r="O41" s="328"/>
      <c r="P41" s="328"/>
      <c r="Q41" s="340">
        <v>-0.02</v>
      </c>
      <c r="R41" s="340">
        <v>0</v>
      </c>
      <c r="S41" s="340">
        <v>0</v>
      </c>
      <c r="T41" s="340">
        <v>0</v>
      </c>
      <c r="U41" s="340">
        <v>0</v>
      </c>
      <c r="V41" s="308"/>
      <c r="W41" s="308"/>
      <c r="X41" s="308"/>
      <c r="Y41" s="308"/>
      <c r="Z41" s="308"/>
      <c r="AA41" s="308"/>
      <c r="AB41" s="308"/>
      <c r="AC41" s="308"/>
      <c r="AD41" s="308"/>
      <c r="AE41" s="308"/>
    </row>
    <row r="42" spans="1:31" ht="15.75" customHeight="1">
      <c r="A42" s="319" t="s">
        <v>261</v>
      </c>
      <c r="B42" s="308"/>
      <c r="C42" s="328">
        <f t="shared" ref="C42:P42" si="26">C9</f>
        <v>0</v>
      </c>
      <c r="D42" s="328">
        <f t="shared" si="26"/>
        <v>0</v>
      </c>
      <c r="E42" s="328">
        <f t="shared" si="26"/>
        <v>0</v>
      </c>
      <c r="F42" s="328">
        <f t="shared" si="26"/>
        <v>0</v>
      </c>
      <c r="G42" s="328">
        <f t="shared" si="26"/>
        <v>0</v>
      </c>
      <c r="H42" s="328">
        <f t="shared" si="26"/>
        <v>0</v>
      </c>
      <c r="I42" s="328">
        <f t="shared" si="26"/>
        <v>0</v>
      </c>
      <c r="J42" s="328">
        <f t="shared" si="26"/>
        <v>0</v>
      </c>
      <c r="K42" s="328">
        <f t="shared" si="26"/>
        <v>0</v>
      </c>
      <c r="L42" s="328">
        <f t="shared" si="26"/>
        <v>0</v>
      </c>
      <c r="M42" s="328">
        <f t="shared" si="26"/>
        <v>92</v>
      </c>
      <c r="N42" s="322">
        <f t="shared" si="26"/>
        <v>109</v>
      </c>
      <c r="O42" s="322">
        <f t="shared" si="26"/>
        <v>111</v>
      </c>
      <c r="P42" s="322">
        <f t="shared" si="26"/>
        <v>146</v>
      </c>
      <c r="Q42" s="322">
        <f t="shared" ref="Q42:U42" si="27">P42*(1+Q43)</f>
        <v>148.92000000000002</v>
      </c>
      <c r="R42" s="322">
        <f t="shared" si="27"/>
        <v>151.89840000000001</v>
      </c>
      <c r="S42" s="322">
        <f t="shared" si="27"/>
        <v>154.93636800000002</v>
      </c>
      <c r="T42" s="322">
        <f t="shared" si="27"/>
        <v>158.03509536000001</v>
      </c>
      <c r="U42" s="322">
        <f t="shared" si="27"/>
        <v>161.19579726720002</v>
      </c>
      <c r="V42" s="308"/>
      <c r="W42" s="308"/>
      <c r="X42" s="308"/>
      <c r="Y42" s="308"/>
      <c r="Z42" s="308"/>
      <c r="AA42" s="308"/>
      <c r="AB42" s="308"/>
      <c r="AC42" s="308"/>
      <c r="AD42" s="308"/>
      <c r="AE42" s="308"/>
    </row>
    <row r="43" spans="1:31" ht="15.75" customHeight="1">
      <c r="A43" s="319" t="s">
        <v>222</v>
      </c>
      <c r="B43" s="308"/>
      <c r="C43" s="328"/>
      <c r="D43" s="328"/>
      <c r="E43" s="328"/>
      <c r="F43" s="328"/>
      <c r="G43" s="328"/>
      <c r="H43" s="328"/>
      <c r="I43" s="328"/>
      <c r="J43" s="328"/>
      <c r="K43" s="328"/>
      <c r="L43" s="328"/>
      <c r="M43" s="328"/>
      <c r="N43" s="337">
        <f t="shared" ref="N43:P43" si="28">N42/M42-1</f>
        <v>0.18478260869565211</v>
      </c>
      <c r="O43" s="337">
        <f t="shared" si="28"/>
        <v>1.8348623853210899E-2</v>
      </c>
      <c r="P43" s="337">
        <f t="shared" si="28"/>
        <v>0.31531531531531543</v>
      </c>
      <c r="Q43" s="340">
        <v>0.02</v>
      </c>
      <c r="R43" s="340">
        <v>0.02</v>
      </c>
      <c r="S43" s="340">
        <v>0.02</v>
      </c>
      <c r="T43" s="340">
        <v>0.02</v>
      </c>
      <c r="U43" s="340">
        <v>0.02</v>
      </c>
      <c r="V43" s="308"/>
      <c r="W43" s="308"/>
      <c r="X43" s="308"/>
      <c r="Y43" s="308"/>
      <c r="Z43" s="308"/>
      <c r="AA43" s="308"/>
      <c r="AB43" s="308"/>
      <c r="AC43" s="308"/>
      <c r="AD43" s="308"/>
      <c r="AE43" s="308"/>
    </row>
    <row r="44" spans="1:31" ht="15.75" customHeight="1">
      <c r="A44" s="319"/>
      <c r="B44" s="308"/>
      <c r="C44" s="328"/>
      <c r="D44" s="328"/>
      <c r="E44" s="328"/>
      <c r="F44" s="328"/>
      <c r="G44" s="328"/>
      <c r="H44" s="328"/>
      <c r="I44" s="328"/>
      <c r="J44" s="328"/>
      <c r="K44" s="328"/>
      <c r="L44" s="328"/>
      <c r="M44" s="322"/>
      <c r="N44" s="322"/>
      <c r="O44" s="322"/>
      <c r="P44" s="322"/>
      <c r="Q44" s="322"/>
      <c r="R44" s="322"/>
      <c r="S44" s="322"/>
      <c r="T44" s="322"/>
      <c r="U44" s="322"/>
      <c r="V44" s="308"/>
      <c r="W44" s="308"/>
      <c r="X44" s="308"/>
      <c r="Y44" s="308"/>
      <c r="Z44" s="308"/>
      <c r="AA44" s="308"/>
      <c r="AB44" s="308"/>
      <c r="AC44" s="308"/>
      <c r="AD44" s="308"/>
      <c r="AE44" s="308"/>
    </row>
    <row r="45" spans="1:31" ht="15.75" customHeight="1">
      <c r="A45" s="319" t="s">
        <v>212</v>
      </c>
      <c r="B45" s="308"/>
      <c r="C45" s="328">
        <f t="shared" ref="C45:I45" si="29">C10</f>
        <v>1612</v>
      </c>
      <c r="D45" s="328">
        <f t="shared" si="29"/>
        <v>1896</v>
      </c>
      <c r="E45" s="328">
        <f t="shared" si="29"/>
        <v>2064</v>
      </c>
      <c r="F45" s="328">
        <f t="shared" si="29"/>
        <v>1922</v>
      </c>
      <c r="G45" s="328">
        <f t="shared" si="29"/>
        <v>1604</v>
      </c>
      <c r="H45" s="328">
        <f t="shared" si="29"/>
        <v>1399</v>
      </c>
      <c r="I45" s="328">
        <f t="shared" si="29"/>
        <v>1341</v>
      </c>
      <c r="J45" s="328"/>
      <c r="K45" s="328"/>
      <c r="L45" s="328"/>
      <c r="M45" s="322">
        <f t="shared" ref="M45:P45" si="30">M10</f>
        <v>857</v>
      </c>
      <c r="N45" s="322">
        <f t="shared" si="30"/>
        <v>928</v>
      </c>
      <c r="O45" s="322">
        <f t="shared" si="30"/>
        <v>923</v>
      </c>
      <c r="P45" s="322">
        <f t="shared" si="30"/>
        <v>982</v>
      </c>
      <c r="Q45" s="322">
        <f t="shared" ref="Q45:U45" si="31">P45*(1+Q46)</f>
        <v>1001.64</v>
      </c>
      <c r="R45" s="322">
        <f t="shared" si="31"/>
        <v>1021.6728000000001</v>
      </c>
      <c r="S45" s="322">
        <f t="shared" si="31"/>
        <v>1042.106256</v>
      </c>
      <c r="T45" s="322">
        <f t="shared" si="31"/>
        <v>1062.94838112</v>
      </c>
      <c r="U45" s="322">
        <f t="shared" si="31"/>
        <v>1084.2073487424</v>
      </c>
      <c r="V45" s="308"/>
      <c r="W45" s="308"/>
      <c r="X45" s="308"/>
      <c r="Y45" s="308"/>
      <c r="Z45" s="308"/>
      <c r="AA45" s="308"/>
      <c r="AB45" s="308"/>
      <c r="AC45" s="308"/>
      <c r="AD45" s="308"/>
      <c r="AE45" s="308"/>
    </row>
    <row r="46" spans="1:31" ht="15.75" customHeight="1">
      <c r="A46" s="319" t="s">
        <v>222</v>
      </c>
      <c r="B46" s="308"/>
      <c r="C46" s="328"/>
      <c r="D46" s="337">
        <f t="shared" ref="D46:I46" si="32">D45/C45-1</f>
        <v>0.17617866004962779</v>
      </c>
      <c r="E46" s="337">
        <f t="shared" si="32"/>
        <v>8.8607594936708889E-2</v>
      </c>
      <c r="F46" s="337">
        <f t="shared" si="32"/>
        <v>-6.8798449612403112E-2</v>
      </c>
      <c r="G46" s="337">
        <f t="shared" si="32"/>
        <v>-0.16545265348595217</v>
      </c>
      <c r="H46" s="337">
        <f t="shared" si="32"/>
        <v>-0.12780548628428923</v>
      </c>
      <c r="I46" s="337">
        <f t="shared" si="32"/>
        <v>-4.145818441744098E-2</v>
      </c>
      <c r="J46" s="328"/>
      <c r="K46" s="328"/>
      <c r="L46" s="328"/>
      <c r="M46" s="328"/>
      <c r="N46" s="337">
        <f t="shared" ref="N46:P46" si="33">N45/M45-1</f>
        <v>8.2847141190198315E-2</v>
      </c>
      <c r="O46" s="337">
        <f t="shared" si="33"/>
        <v>-5.3879310344827624E-3</v>
      </c>
      <c r="P46" s="337">
        <f t="shared" si="33"/>
        <v>6.3921993499458374E-2</v>
      </c>
      <c r="Q46" s="340">
        <v>0.02</v>
      </c>
      <c r="R46" s="340">
        <v>0.02</v>
      </c>
      <c r="S46" s="340">
        <v>0.02</v>
      </c>
      <c r="T46" s="340">
        <v>0.02</v>
      </c>
      <c r="U46" s="340">
        <v>0.02</v>
      </c>
      <c r="V46" s="308"/>
      <c r="W46" s="308"/>
      <c r="X46" s="308"/>
      <c r="Y46" s="308"/>
      <c r="Z46" s="308"/>
      <c r="AA46" s="308"/>
      <c r="AB46" s="308"/>
      <c r="AC46" s="308"/>
      <c r="AD46" s="308"/>
      <c r="AE46" s="308"/>
    </row>
    <row r="47" spans="1:31" ht="15.75" customHeight="1">
      <c r="A47" s="308"/>
      <c r="B47" s="308"/>
      <c r="C47" s="328"/>
      <c r="D47" s="328"/>
      <c r="E47" s="328"/>
      <c r="F47" s="328"/>
      <c r="G47" s="328"/>
      <c r="H47" s="328"/>
      <c r="I47" s="328"/>
      <c r="J47" s="328"/>
      <c r="K47" s="328"/>
      <c r="L47" s="328"/>
      <c r="M47" s="308"/>
      <c r="N47" s="393"/>
      <c r="O47" s="393"/>
      <c r="P47" s="393"/>
      <c r="Q47" s="395"/>
      <c r="R47" s="395"/>
      <c r="S47" s="395"/>
      <c r="T47" s="395"/>
      <c r="U47" s="395"/>
      <c r="V47" s="308"/>
      <c r="W47" s="308"/>
      <c r="X47" s="308"/>
      <c r="Y47" s="308"/>
      <c r="Z47" s="308"/>
      <c r="AA47" s="308"/>
      <c r="AB47" s="308"/>
      <c r="AC47" s="308"/>
      <c r="AD47" s="308"/>
      <c r="AE47" s="308"/>
    </row>
    <row r="48" spans="1:31" ht="15.75" customHeight="1">
      <c r="A48" s="397"/>
      <c r="B48" s="308"/>
      <c r="C48" s="398"/>
      <c r="D48" s="398"/>
      <c r="E48" s="398"/>
      <c r="F48" s="398"/>
      <c r="G48" s="398"/>
      <c r="H48" s="398"/>
      <c r="I48" s="398"/>
      <c r="J48" s="398"/>
      <c r="K48" s="398"/>
      <c r="L48" s="39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  <c r="AA48" s="308"/>
      <c r="AB48" s="308"/>
      <c r="AC48" s="308"/>
      <c r="AD48" s="308"/>
      <c r="AE48" s="308"/>
    </row>
    <row r="49" spans="1:31" ht="15.75" customHeight="1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  <c r="AA49" s="308"/>
      <c r="AB49" s="308"/>
      <c r="AC49" s="308"/>
      <c r="AD49" s="308"/>
      <c r="AE49" s="308"/>
    </row>
    <row r="50" spans="1:31" ht="15.75" customHeight="1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8"/>
    </row>
    <row r="51" spans="1:31" ht="15.75" customHeight="1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8"/>
    </row>
    <row r="52" spans="1:31" ht="15.75" customHeight="1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8"/>
    </row>
    <row r="53" spans="1:31" ht="15.75" customHeight="1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8"/>
    </row>
    <row r="54" spans="1:31" ht="15.75" customHeight="1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  <c r="AA54" s="308"/>
      <c r="AB54" s="308"/>
      <c r="AC54" s="308"/>
      <c r="AD54" s="308"/>
      <c r="AE54" s="308"/>
    </row>
    <row r="55" spans="1:31" ht="15.75" customHeight="1">
      <c r="A55" s="308"/>
      <c r="B55" s="308"/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8"/>
    </row>
    <row r="56" spans="1:31" ht="15.75" customHeight="1">
      <c r="A56" s="308"/>
      <c r="B56" s="308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</row>
    <row r="57" spans="1:31" ht="15.75" customHeight="1">
      <c r="A57" s="308"/>
      <c r="B57" s="308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</row>
    <row r="58" spans="1:31" ht="15.75" customHeight="1">
      <c r="A58" s="308"/>
      <c r="B58" s="308"/>
      <c r="C58" s="308"/>
      <c r="D58" s="308"/>
      <c r="E58" s="308"/>
      <c r="F58" s="308"/>
      <c r="G58" s="308"/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8"/>
    </row>
    <row r="59" spans="1:31" ht="15.75" customHeight="1">
      <c r="A59" s="308"/>
      <c r="B59" s="308"/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</row>
    <row r="60" spans="1:31" ht="15.75" customHeight="1">
      <c r="A60" s="308"/>
      <c r="B60" s="308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</row>
    <row r="61" spans="1:31" ht="15.75" customHeight="1">
      <c r="A61" s="308"/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8"/>
    </row>
    <row r="62" spans="1:31" ht="15.75" customHeight="1">
      <c r="A62" s="308"/>
      <c r="B62" s="308"/>
      <c r="C62" s="308"/>
      <c r="D62" s="308"/>
      <c r="E62" s="308"/>
      <c r="F62" s="308"/>
      <c r="G62" s="308"/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  <c r="AA62" s="308"/>
      <c r="AB62" s="308"/>
      <c r="AC62" s="308"/>
      <c r="AD62" s="308"/>
      <c r="AE62" s="308"/>
    </row>
    <row r="63" spans="1:31" ht="15.75" customHeight="1">
      <c r="A63" s="308"/>
      <c r="B63" s="308"/>
      <c r="C63" s="308"/>
      <c r="D63" s="308"/>
      <c r="E63" s="308"/>
      <c r="F63" s="308"/>
      <c r="G63" s="308"/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  <c r="AA63" s="308"/>
      <c r="AB63" s="308"/>
      <c r="AC63" s="308"/>
      <c r="AD63" s="308"/>
      <c r="AE63" s="308"/>
    </row>
    <row r="64" spans="1:31" ht="15.75" customHeight="1">
      <c r="A64" s="308"/>
      <c r="B64" s="308"/>
      <c r="C64" s="308"/>
      <c r="D64" s="308"/>
      <c r="E64" s="308"/>
      <c r="F64" s="308"/>
      <c r="G64" s="308"/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  <c r="AA64" s="308"/>
      <c r="AB64" s="308"/>
      <c r="AC64" s="308"/>
      <c r="AD64" s="308"/>
      <c r="AE64" s="308"/>
    </row>
    <row r="65" spans="1:31" ht="15.75" customHeight="1">
      <c r="A65" s="308"/>
      <c r="B65" s="308"/>
      <c r="C65" s="308"/>
      <c r="D65" s="308"/>
      <c r="E65" s="308"/>
      <c r="F65" s="308"/>
      <c r="G65" s="308"/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  <c r="AA65" s="308"/>
      <c r="AB65" s="308"/>
      <c r="AC65" s="308"/>
      <c r="AD65" s="308"/>
      <c r="AE65" s="308"/>
    </row>
    <row r="66" spans="1:31" ht="15.75" customHeight="1">
      <c r="A66" s="308"/>
      <c r="B66" s="308"/>
      <c r="C66" s="308"/>
      <c r="D66" s="308"/>
      <c r="E66" s="308"/>
      <c r="F66" s="308"/>
      <c r="G66" s="308"/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  <c r="AA66" s="308"/>
      <c r="AB66" s="308"/>
      <c r="AC66" s="308"/>
      <c r="AD66" s="308"/>
      <c r="AE66" s="308"/>
    </row>
    <row r="67" spans="1:31" ht="15.75" customHeight="1">
      <c r="A67" s="308"/>
      <c r="B67" s="308"/>
      <c r="C67" s="308"/>
      <c r="D67" s="308"/>
      <c r="E67" s="308"/>
      <c r="F67" s="308"/>
      <c r="G67" s="308"/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  <c r="AA67" s="308"/>
      <c r="AB67" s="308"/>
      <c r="AC67" s="308"/>
      <c r="AD67" s="308"/>
      <c r="AE67" s="308"/>
    </row>
    <row r="68" spans="1:31" ht="15.75" customHeight="1">
      <c r="A68" s="308"/>
      <c r="B68" s="308"/>
      <c r="C68" s="308"/>
      <c r="D68" s="308"/>
      <c r="E68" s="308"/>
      <c r="F68" s="308"/>
      <c r="G68" s="308"/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  <c r="AA68" s="308"/>
      <c r="AB68" s="308"/>
      <c r="AC68" s="308"/>
      <c r="AD68" s="308"/>
      <c r="AE68" s="308"/>
    </row>
    <row r="69" spans="1:31" ht="15.75" customHeight="1">
      <c r="A69" s="308"/>
      <c r="B69" s="308"/>
      <c r="C69" s="308"/>
      <c r="D69" s="308"/>
      <c r="E69" s="308"/>
      <c r="F69" s="308"/>
      <c r="G69" s="308"/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  <c r="AA69" s="308"/>
      <c r="AB69" s="308"/>
      <c r="AC69" s="308"/>
      <c r="AD69" s="308"/>
      <c r="AE69" s="308"/>
    </row>
    <row r="70" spans="1:31" ht="15.75" customHeight="1">
      <c r="A70" s="2"/>
      <c r="B70" s="308"/>
      <c r="C70" s="308"/>
      <c r="D70" s="308"/>
      <c r="E70" s="308"/>
      <c r="F70" s="308"/>
      <c r="G70" s="308"/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  <c r="AA70" s="308"/>
      <c r="AB70" s="308"/>
      <c r="AC70" s="308"/>
      <c r="AD70" s="308"/>
      <c r="AE70" s="308"/>
    </row>
    <row r="71" spans="1:31" ht="15.75" customHeight="1">
      <c r="A71" s="308"/>
      <c r="B71" s="308"/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  <c r="AB71" s="308"/>
      <c r="AC71" s="308"/>
      <c r="AD71" s="308"/>
      <c r="AE71" s="308"/>
    </row>
    <row r="72" spans="1:31" ht="15.75" customHeight="1">
      <c r="A72" s="308"/>
      <c r="B72" s="308"/>
      <c r="C72" s="308"/>
      <c r="D72" s="308"/>
      <c r="E72" s="308"/>
      <c r="F72" s="308"/>
      <c r="G72" s="308"/>
      <c r="H72" s="308"/>
      <c r="I72" s="308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8"/>
      <c r="AA72" s="308"/>
      <c r="AB72" s="308"/>
      <c r="AC72" s="308"/>
      <c r="AD72" s="308"/>
      <c r="AE72" s="308"/>
    </row>
    <row r="73" spans="1:31" ht="15.75" customHeight="1">
      <c r="A73" s="308"/>
      <c r="B73" s="308"/>
      <c r="C73" s="308"/>
      <c r="D73" s="308"/>
      <c r="E73" s="308"/>
      <c r="F73" s="308"/>
      <c r="G73" s="308"/>
      <c r="H73" s="308"/>
      <c r="I73" s="308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8"/>
      <c r="AA73" s="308"/>
      <c r="AB73" s="308"/>
      <c r="AC73" s="308"/>
      <c r="AD73" s="308"/>
      <c r="AE73" s="308"/>
    </row>
    <row r="74" spans="1:31" ht="15.75" customHeight="1">
      <c r="A74" s="308"/>
      <c r="B74" s="308"/>
      <c r="C74" s="308"/>
      <c r="D74" s="308"/>
      <c r="E74" s="308"/>
      <c r="F74" s="308"/>
      <c r="G74" s="308"/>
      <c r="H74" s="308"/>
      <c r="I74" s="308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8"/>
      <c r="AA74" s="308"/>
      <c r="AB74" s="308"/>
      <c r="AC74" s="308"/>
      <c r="AD74" s="308"/>
      <c r="AE74" s="308"/>
    </row>
    <row r="75" spans="1:31" ht="15.75" customHeight="1">
      <c r="A75" s="308"/>
      <c r="B75" s="308"/>
      <c r="C75" s="308"/>
      <c r="D75" s="308"/>
      <c r="E75" s="308"/>
      <c r="F75" s="308"/>
      <c r="G75" s="308"/>
      <c r="H75" s="308"/>
      <c r="I75" s="308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8"/>
      <c r="AA75" s="308"/>
      <c r="AB75" s="308"/>
      <c r="AC75" s="308"/>
      <c r="AD75" s="308"/>
      <c r="AE75" s="308"/>
    </row>
    <row r="76" spans="1:31" ht="15.75" customHeight="1">
      <c r="A76" s="308"/>
      <c r="B76" s="308"/>
      <c r="C76" s="308"/>
      <c r="D76" s="308"/>
      <c r="E76" s="308"/>
      <c r="F76" s="308"/>
      <c r="G76" s="308"/>
      <c r="H76" s="308"/>
      <c r="I76" s="308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8"/>
      <c r="AA76" s="308"/>
      <c r="AB76" s="308"/>
      <c r="AC76" s="308"/>
      <c r="AD76" s="308"/>
      <c r="AE76" s="308"/>
    </row>
    <row r="77" spans="1:31" ht="15.75" customHeight="1">
      <c r="A77" s="308"/>
      <c r="B77" s="308"/>
      <c r="C77" s="308"/>
      <c r="D77" s="308"/>
      <c r="E77" s="308"/>
      <c r="F77" s="308"/>
      <c r="G77" s="308"/>
      <c r="H77" s="308"/>
      <c r="I77" s="308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8"/>
      <c r="AA77" s="308"/>
      <c r="AB77" s="308"/>
      <c r="AC77" s="308"/>
      <c r="AD77" s="308"/>
      <c r="AE77" s="308"/>
    </row>
    <row r="78" spans="1:31" ht="15.75" customHeight="1">
      <c r="A78" s="308"/>
      <c r="B78" s="308"/>
      <c r="C78" s="308"/>
      <c r="D78" s="308"/>
      <c r="E78" s="308"/>
      <c r="F78" s="308"/>
      <c r="G78" s="308"/>
      <c r="H78" s="308"/>
      <c r="I78" s="308"/>
      <c r="J78" s="308"/>
      <c r="K78" s="308"/>
      <c r="L78" s="308"/>
      <c r="M78" s="308"/>
      <c r="N78" s="308"/>
      <c r="O78" s="308"/>
      <c r="P78" s="308"/>
      <c r="Q78" s="308"/>
      <c r="R78" s="308"/>
      <c r="S78" s="308"/>
      <c r="T78" s="308"/>
      <c r="U78" s="308"/>
      <c r="V78" s="308"/>
      <c r="W78" s="308"/>
      <c r="X78" s="308"/>
      <c r="Y78" s="308"/>
      <c r="Z78" s="308"/>
      <c r="AA78" s="308"/>
      <c r="AB78" s="308"/>
      <c r="AC78" s="308"/>
      <c r="AD78" s="308"/>
      <c r="AE78" s="308"/>
    </row>
    <row r="79" spans="1:31" ht="15.75" customHeight="1">
      <c r="A79" s="308"/>
      <c r="B79" s="308"/>
      <c r="C79" s="308"/>
      <c r="D79" s="308"/>
      <c r="E79" s="308"/>
      <c r="F79" s="308"/>
      <c r="G79" s="308"/>
      <c r="H79" s="308"/>
      <c r="I79" s="308"/>
      <c r="J79" s="308"/>
      <c r="K79" s="308"/>
      <c r="L79" s="308"/>
      <c r="M79" s="308"/>
      <c r="N79" s="308"/>
      <c r="O79" s="308"/>
      <c r="P79" s="308"/>
      <c r="Q79" s="308"/>
      <c r="R79" s="308"/>
      <c r="S79" s="308"/>
      <c r="T79" s="308"/>
      <c r="U79" s="308"/>
      <c r="V79" s="308"/>
      <c r="W79" s="308"/>
      <c r="X79" s="308"/>
      <c r="Y79" s="308"/>
      <c r="Z79" s="308"/>
      <c r="AA79" s="308"/>
      <c r="AB79" s="308"/>
      <c r="AC79" s="308"/>
      <c r="AD79" s="308"/>
      <c r="AE79" s="308"/>
    </row>
    <row r="80" spans="1:31" ht="15.75" customHeight="1">
      <c r="A80" s="308"/>
      <c r="B80" s="308"/>
      <c r="C80" s="308"/>
      <c r="D80" s="308"/>
      <c r="E80" s="308"/>
      <c r="F80" s="308"/>
      <c r="G80" s="308"/>
      <c r="H80" s="308"/>
      <c r="I80" s="308"/>
      <c r="J80" s="308"/>
      <c r="K80" s="308"/>
      <c r="L80" s="308"/>
      <c r="M80" s="308"/>
      <c r="N80" s="308"/>
      <c r="O80" s="308"/>
      <c r="P80" s="308"/>
      <c r="Q80" s="308"/>
      <c r="R80" s="308"/>
      <c r="S80" s="308"/>
      <c r="T80" s="308"/>
      <c r="U80" s="308"/>
      <c r="V80" s="308"/>
      <c r="W80" s="308"/>
      <c r="X80" s="308"/>
      <c r="Y80" s="308"/>
      <c r="Z80" s="308"/>
      <c r="AA80" s="308"/>
      <c r="AB80" s="308"/>
      <c r="AC80" s="308"/>
      <c r="AD80" s="308"/>
      <c r="AE80" s="308"/>
    </row>
    <row r="81" spans="1:31" ht="15.75" customHeight="1">
      <c r="A81" s="308"/>
      <c r="B81" s="308"/>
      <c r="C81" s="308"/>
      <c r="D81" s="308"/>
      <c r="E81" s="308"/>
      <c r="F81" s="308"/>
      <c r="G81" s="308"/>
      <c r="H81" s="308"/>
      <c r="I81" s="308"/>
      <c r="J81" s="308"/>
      <c r="K81" s="308"/>
      <c r="L81" s="308"/>
      <c r="M81" s="308"/>
      <c r="N81" s="308"/>
      <c r="O81" s="308"/>
      <c r="P81" s="308"/>
      <c r="Q81" s="308"/>
      <c r="R81" s="308"/>
      <c r="S81" s="308"/>
      <c r="T81" s="308"/>
      <c r="U81" s="308"/>
      <c r="V81" s="308"/>
      <c r="W81" s="308"/>
      <c r="X81" s="308"/>
      <c r="Y81" s="308"/>
      <c r="Z81" s="308"/>
      <c r="AA81" s="308"/>
      <c r="AB81" s="308"/>
      <c r="AC81" s="308"/>
      <c r="AD81" s="308"/>
      <c r="AE81" s="308"/>
    </row>
    <row r="82" spans="1:31" ht="15.75" customHeight="1">
      <c r="A82" s="308"/>
      <c r="B82" s="308"/>
      <c r="C82" s="308"/>
      <c r="D82" s="308"/>
      <c r="E82" s="308"/>
      <c r="F82" s="308"/>
      <c r="G82" s="308"/>
      <c r="H82" s="308"/>
      <c r="I82" s="308"/>
      <c r="J82" s="308"/>
      <c r="K82" s="308"/>
      <c r="L82" s="308"/>
      <c r="M82" s="308"/>
      <c r="N82" s="308"/>
      <c r="O82" s="308"/>
      <c r="P82" s="308"/>
      <c r="Q82" s="308"/>
      <c r="R82" s="308"/>
      <c r="S82" s="308"/>
      <c r="T82" s="308"/>
      <c r="U82" s="308"/>
      <c r="V82" s="308"/>
      <c r="W82" s="308"/>
      <c r="X82" s="308"/>
      <c r="Y82" s="308"/>
      <c r="Z82" s="308"/>
      <c r="AA82" s="308"/>
      <c r="AB82" s="308"/>
      <c r="AC82" s="308"/>
      <c r="AD82" s="308"/>
      <c r="AE82" s="308"/>
    </row>
    <row r="83" spans="1:31" ht="15.75" customHeight="1">
      <c r="A83" s="308"/>
      <c r="B83" s="308"/>
      <c r="C83" s="308"/>
      <c r="D83" s="308"/>
      <c r="E83" s="308"/>
      <c r="F83" s="308"/>
      <c r="G83" s="308"/>
      <c r="H83" s="308"/>
      <c r="I83" s="308"/>
      <c r="J83" s="308"/>
      <c r="K83" s="308"/>
      <c r="L83" s="308"/>
      <c r="M83" s="308"/>
      <c r="N83" s="308"/>
      <c r="O83" s="308"/>
      <c r="P83" s="308"/>
      <c r="Q83" s="308"/>
      <c r="R83" s="308"/>
      <c r="S83" s="308"/>
      <c r="T83" s="308"/>
      <c r="U83" s="308"/>
      <c r="V83" s="308"/>
      <c r="W83" s="308"/>
      <c r="X83" s="308"/>
      <c r="Y83" s="308"/>
      <c r="Z83" s="308"/>
      <c r="AA83" s="308"/>
      <c r="AB83" s="308"/>
      <c r="AC83" s="308"/>
      <c r="AD83" s="308"/>
      <c r="AE83" s="308"/>
    </row>
    <row r="84" spans="1:31" ht="15.75" customHeight="1">
      <c r="A84" s="308"/>
      <c r="B84" s="308"/>
      <c r="C84" s="308"/>
      <c r="D84" s="308"/>
      <c r="E84" s="308"/>
      <c r="F84" s="308"/>
      <c r="G84" s="308"/>
      <c r="H84" s="308"/>
      <c r="I84" s="308"/>
      <c r="J84" s="308"/>
      <c r="K84" s="308"/>
      <c r="L84" s="308"/>
      <c r="M84" s="308"/>
      <c r="N84" s="308"/>
      <c r="O84" s="308"/>
      <c r="P84" s="308"/>
      <c r="Q84" s="308"/>
      <c r="R84" s="308"/>
      <c r="S84" s="308"/>
      <c r="T84" s="308"/>
      <c r="U84" s="308"/>
      <c r="V84" s="308"/>
      <c r="W84" s="308"/>
      <c r="X84" s="308"/>
      <c r="Y84" s="308"/>
      <c r="Z84" s="308"/>
      <c r="AA84" s="308"/>
      <c r="AB84" s="308"/>
      <c r="AC84" s="308"/>
      <c r="AD84" s="308"/>
      <c r="AE84" s="308"/>
    </row>
    <row r="85" spans="1:31" ht="15.75" customHeight="1">
      <c r="A85" s="308"/>
      <c r="B85" s="308"/>
      <c r="C85" s="308"/>
      <c r="D85" s="308"/>
      <c r="E85" s="308"/>
      <c r="F85" s="308"/>
      <c r="G85" s="308"/>
      <c r="H85" s="308"/>
      <c r="I85" s="308"/>
      <c r="J85" s="308"/>
      <c r="K85" s="308"/>
      <c r="L85" s="308"/>
      <c r="M85" s="308"/>
      <c r="N85" s="308"/>
      <c r="O85" s="308"/>
      <c r="P85" s="308"/>
      <c r="Q85" s="308"/>
      <c r="R85" s="308"/>
      <c r="S85" s="308"/>
      <c r="T85" s="308"/>
      <c r="U85" s="308"/>
      <c r="V85" s="308"/>
      <c r="W85" s="308"/>
      <c r="X85" s="308"/>
      <c r="Y85" s="308"/>
      <c r="Z85" s="308"/>
      <c r="AA85" s="308"/>
      <c r="AB85" s="308"/>
      <c r="AC85" s="308"/>
      <c r="AD85" s="308"/>
      <c r="AE85" s="308"/>
    </row>
    <row r="86" spans="1:31" ht="15.75" customHeight="1">
      <c r="A86" s="308"/>
      <c r="B86" s="308"/>
      <c r="C86" s="308"/>
      <c r="D86" s="308"/>
      <c r="E86" s="308"/>
      <c r="F86" s="308"/>
      <c r="G86" s="308"/>
      <c r="H86" s="308"/>
      <c r="I86" s="308"/>
      <c r="J86" s="308"/>
      <c r="K86" s="308"/>
      <c r="L86" s="308"/>
      <c r="M86" s="308"/>
      <c r="N86" s="308"/>
      <c r="O86" s="308"/>
      <c r="P86" s="308"/>
      <c r="Q86" s="308"/>
      <c r="R86" s="308"/>
      <c r="S86" s="308"/>
      <c r="T86" s="308"/>
      <c r="U86" s="308"/>
      <c r="V86" s="308"/>
      <c r="W86" s="308"/>
      <c r="X86" s="308"/>
      <c r="Y86" s="308"/>
      <c r="Z86" s="308"/>
      <c r="AA86" s="308"/>
      <c r="AB86" s="308"/>
      <c r="AC86" s="308"/>
      <c r="AD86" s="308"/>
      <c r="AE86" s="308"/>
    </row>
    <row r="87" spans="1:31" ht="15.75" customHeight="1">
      <c r="A87" s="308"/>
      <c r="B87" s="308"/>
      <c r="C87" s="308"/>
      <c r="D87" s="308"/>
      <c r="E87" s="308"/>
      <c r="F87" s="308"/>
      <c r="G87" s="308"/>
      <c r="H87" s="308"/>
      <c r="I87" s="308"/>
      <c r="J87" s="308"/>
      <c r="K87" s="308"/>
      <c r="L87" s="308"/>
      <c r="M87" s="308"/>
      <c r="N87" s="308"/>
      <c r="O87" s="308"/>
      <c r="P87" s="308"/>
      <c r="Q87" s="308"/>
      <c r="R87" s="308"/>
      <c r="S87" s="308"/>
      <c r="T87" s="308"/>
      <c r="U87" s="308"/>
      <c r="V87" s="308"/>
      <c r="W87" s="308"/>
      <c r="X87" s="308"/>
      <c r="Y87" s="308"/>
      <c r="Z87" s="308"/>
      <c r="AA87" s="308"/>
      <c r="AB87" s="308"/>
      <c r="AC87" s="308"/>
      <c r="AD87" s="308"/>
      <c r="AE87" s="308"/>
    </row>
    <row r="88" spans="1:31" ht="15.75" customHeight="1">
      <c r="A88" s="308"/>
      <c r="B88" s="308"/>
      <c r="C88" s="308"/>
      <c r="D88" s="308"/>
      <c r="E88" s="308"/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  <c r="Q88" s="308"/>
      <c r="R88" s="308"/>
      <c r="S88" s="308"/>
      <c r="T88" s="308"/>
      <c r="U88" s="308"/>
      <c r="V88" s="308"/>
      <c r="W88" s="308"/>
      <c r="X88" s="308"/>
      <c r="Y88" s="308"/>
      <c r="Z88" s="308"/>
      <c r="AA88" s="308"/>
      <c r="AB88" s="308"/>
      <c r="AC88" s="308"/>
      <c r="AD88" s="308"/>
      <c r="AE88" s="308"/>
    </row>
    <row r="89" spans="1:31" ht="15.75" customHeight="1">
      <c r="A89" s="308"/>
      <c r="B89" s="308"/>
      <c r="C89" s="308"/>
      <c r="D89" s="308"/>
      <c r="E89" s="308"/>
      <c r="F89" s="308"/>
      <c r="G89" s="308"/>
      <c r="H89" s="308"/>
      <c r="I89" s="308"/>
      <c r="J89" s="308"/>
      <c r="K89" s="308"/>
      <c r="L89" s="308"/>
      <c r="M89" s="308"/>
      <c r="N89" s="308"/>
      <c r="O89" s="308"/>
      <c r="P89" s="308"/>
      <c r="Q89" s="308"/>
      <c r="R89" s="308"/>
      <c r="S89" s="308"/>
      <c r="T89" s="308"/>
      <c r="U89" s="308"/>
      <c r="V89" s="308"/>
      <c r="W89" s="308"/>
      <c r="X89" s="308"/>
      <c r="Y89" s="308"/>
      <c r="Z89" s="308"/>
      <c r="AA89" s="308"/>
      <c r="AB89" s="308"/>
      <c r="AC89" s="308"/>
      <c r="AD89" s="308"/>
      <c r="AE89" s="308"/>
    </row>
    <row r="90" spans="1:31" ht="15.75" customHeight="1">
      <c r="A90" s="308"/>
      <c r="B90" s="308"/>
      <c r="C90" s="308"/>
      <c r="D90" s="308"/>
      <c r="E90" s="308"/>
      <c r="F90" s="308"/>
      <c r="G90" s="308"/>
      <c r="H90" s="308"/>
      <c r="I90" s="308"/>
      <c r="J90" s="308"/>
      <c r="K90" s="308"/>
      <c r="L90" s="308"/>
      <c r="M90" s="308"/>
      <c r="N90" s="308"/>
      <c r="O90" s="308"/>
      <c r="P90" s="308"/>
      <c r="Q90" s="308"/>
      <c r="R90" s="308"/>
      <c r="S90" s="308"/>
      <c r="T90" s="308"/>
      <c r="U90" s="308"/>
      <c r="V90" s="308"/>
      <c r="W90" s="308"/>
      <c r="X90" s="308"/>
      <c r="Y90" s="308"/>
      <c r="Z90" s="308"/>
      <c r="AA90" s="308"/>
      <c r="AB90" s="308"/>
      <c r="AC90" s="308"/>
      <c r="AD90" s="308"/>
      <c r="AE90" s="308"/>
    </row>
    <row r="91" spans="1:31" ht="15.75" customHeight="1">
      <c r="A91" s="308"/>
      <c r="B91" s="308"/>
      <c r="C91" s="308"/>
      <c r="D91" s="308"/>
      <c r="E91" s="308"/>
      <c r="F91" s="308"/>
      <c r="G91" s="308"/>
      <c r="H91" s="308"/>
      <c r="I91" s="308"/>
      <c r="J91" s="308"/>
      <c r="K91" s="308"/>
      <c r="L91" s="308"/>
      <c r="M91" s="308"/>
      <c r="N91" s="308"/>
      <c r="O91" s="308"/>
      <c r="P91" s="308"/>
      <c r="Q91" s="308"/>
      <c r="R91" s="308"/>
      <c r="S91" s="308"/>
      <c r="T91" s="308"/>
      <c r="U91" s="308"/>
      <c r="V91" s="308"/>
      <c r="W91" s="308"/>
      <c r="X91" s="308"/>
      <c r="Y91" s="308"/>
      <c r="Z91" s="308"/>
      <c r="AA91" s="308"/>
      <c r="AB91" s="308"/>
      <c r="AC91" s="308"/>
      <c r="AD91" s="308"/>
      <c r="AE91" s="308"/>
    </row>
    <row r="92" spans="1:31" ht="15.75" customHeight="1">
      <c r="A92" s="308"/>
      <c r="B92" s="308"/>
      <c r="C92" s="308"/>
      <c r="D92" s="308"/>
      <c r="E92" s="308"/>
      <c r="F92" s="308"/>
      <c r="G92" s="308"/>
      <c r="H92" s="308"/>
      <c r="I92" s="308"/>
      <c r="J92" s="308"/>
      <c r="K92" s="308"/>
      <c r="L92" s="308"/>
      <c r="M92" s="308"/>
      <c r="N92" s="308"/>
      <c r="O92" s="308"/>
      <c r="P92" s="308"/>
      <c r="Q92" s="308"/>
      <c r="R92" s="308"/>
      <c r="S92" s="308"/>
      <c r="T92" s="308"/>
      <c r="U92" s="308"/>
      <c r="V92" s="308"/>
      <c r="W92" s="308"/>
      <c r="X92" s="308"/>
      <c r="Y92" s="308"/>
      <c r="Z92" s="308"/>
      <c r="AA92" s="308"/>
      <c r="AB92" s="308"/>
      <c r="AC92" s="308"/>
      <c r="AD92" s="308"/>
      <c r="AE92" s="308"/>
    </row>
    <row r="93" spans="1:31" ht="15.75" customHeight="1">
      <c r="A93" s="308"/>
      <c r="B93" s="308"/>
      <c r="C93" s="308"/>
      <c r="D93" s="308"/>
      <c r="E93" s="308"/>
      <c r="F93" s="308"/>
      <c r="G93" s="308"/>
      <c r="H93" s="308"/>
      <c r="I93" s="308"/>
      <c r="J93" s="308"/>
      <c r="K93" s="308"/>
      <c r="L93" s="308"/>
      <c r="M93" s="308"/>
      <c r="N93" s="308"/>
      <c r="O93" s="308"/>
      <c r="P93" s="308"/>
      <c r="Q93" s="308"/>
      <c r="R93" s="308"/>
      <c r="S93" s="308"/>
      <c r="T93" s="308"/>
      <c r="U93" s="308"/>
      <c r="V93" s="308"/>
      <c r="W93" s="308"/>
      <c r="X93" s="308"/>
      <c r="Y93" s="308"/>
      <c r="Z93" s="308"/>
      <c r="AA93" s="308"/>
      <c r="AB93" s="308"/>
      <c r="AC93" s="308"/>
      <c r="AD93" s="308"/>
      <c r="AE93" s="308"/>
    </row>
    <row r="94" spans="1:31" ht="15.75" customHeight="1">
      <c r="A94" s="308"/>
      <c r="B94" s="308"/>
      <c r="C94" s="308"/>
      <c r="D94" s="308"/>
      <c r="E94" s="308"/>
      <c r="F94" s="308"/>
      <c r="G94" s="308"/>
      <c r="H94" s="308"/>
      <c r="I94" s="308"/>
      <c r="J94" s="308"/>
      <c r="K94" s="308"/>
      <c r="L94" s="308"/>
      <c r="M94" s="308"/>
      <c r="N94" s="308"/>
      <c r="O94" s="308"/>
      <c r="P94" s="308"/>
      <c r="Q94" s="308"/>
      <c r="R94" s="308"/>
      <c r="S94" s="308"/>
      <c r="T94" s="308"/>
      <c r="U94" s="308"/>
      <c r="V94" s="308"/>
      <c r="W94" s="308"/>
      <c r="X94" s="308"/>
      <c r="Y94" s="308"/>
      <c r="Z94" s="308"/>
      <c r="AA94" s="308"/>
      <c r="AB94" s="308"/>
      <c r="AC94" s="308"/>
      <c r="AD94" s="308"/>
      <c r="AE94" s="308"/>
    </row>
    <row r="95" spans="1:31" ht="15.75" customHeight="1">
      <c r="A95" s="308"/>
      <c r="B95" s="308"/>
      <c r="C95" s="308"/>
      <c r="D95" s="308"/>
      <c r="E95" s="308"/>
      <c r="F95" s="308"/>
      <c r="G95" s="308"/>
      <c r="H95" s="308"/>
      <c r="I95" s="308"/>
      <c r="J95" s="308"/>
      <c r="K95" s="308"/>
      <c r="L95" s="308"/>
      <c r="M95" s="308"/>
      <c r="N95" s="308"/>
      <c r="O95" s="308"/>
      <c r="P95" s="308"/>
      <c r="Q95" s="308"/>
      <c r="R95" s="308"/>
      <c r="S95" s="308"/>
      <c r="T95" s="308"/>
      <c r="U95" s="308"/>
      <c r="V95" s="308"/>
      <c r="W95" s="308"/>
      <c r="X95" s="308"/>
      <c r="Y95" s="308"/>
      <c r="Z95" s="308"/>
      <c r="AA95" s="308"/>
      <c r="AB95" s="308"/>
      <c r="AC95" s="308"/>
      <c r="AD95" s="308"/>
      <c r="AE95" s="308"/>
    </row>
    <row r="96" spans="1:31" ht="15.75" customHeight="1">
      <c r="A96" s="308"/>
      <c r="B96" s="308"/>
      <c r="C96" s="308"/>
      <c r="D96" s="308"/>
      <c r="E96" s="308"/>
      <c r="F96" s="308"/>
      <c r="G96" s="308"/>
      <c r="H96" s="308"/>
      <c r="I96" s="308"/>
      <c r="J96" s="308"/>
      <c r="K96" s="308"/>
      <c r="L96" s="308"/>
      <c r="M96" s="308"/>
      <c r="N96" s="308"/>
      <c r="O96" s="308"/>
      <c r="P96" s="308"/>
      <c r="Q96" s="308"/>
      <c r="R96" s="308"/>
      <c r="S96" s="308"/>
      <c r="T96" s="308"/>
      <c r="U96" s="308"/>
      <c r="V96" s="308"/>
      <c r="W96" s="308"/>
      <c r="X96" s="308"/>
      <c r="Y96" s="308"/>
      <c r="Z96" s="308"/>
      <c r="AA96" s="308"/>
      <c r="AB96" s="308"/>
      <c r="AC96" s="308"/>
      <c r="AD96" s="308"/>
      <c r="AE96" s="308"/>
    </row>
    <row r="97" spans="1:31" ht="15.75" customHeight="1">
      <c r="A97" s="308"/>
      <c r="B97" s="308"/>
      <c r="C97" s="308"/>
      <c r="D97" s="308"/>
      <c r="E97" s="308"/>
      <c r="F97" s="308"/>
      <c r="G97" s="308"/>
      <c r="H97" s="308"/>
      <c r="I97" s="308"/>
      <c r="J97" s="308"/>
      <c r="K97" s="308"/>
      <c r="L97" s="308"/>
      <c r="M97" s="308"/>
      <c r="N97" s="308"/>
      <c r="O97" s="308"/>
      <c r="P97" s="308"/>
      <c r="Q97" s="308"/>
      <c r="R97" s="308"/>
      <c r="S97" s="308"/>
      <c r="T97" s="308"/>
      <c r="U97" s="308"/>
      <c r="V97" s="308"/>
      <c r="W97" s="308"/>
      <c r="X97" s="308"/>
      <c r="Y97" s="308"/>
      <c r="Z97" s="308"/>
      <c r="AA97" s="308"/>
      <c r="AB97" s="308"/>
      <c r="AC97" s="308"/>
      <c r="AD97" s="308"/>
      <c r="AE97" s="308"/>
    </row>
    <row r="98" spans="1:31" ht="15.75" customHeight="1">
      <c r="A98" s="308"/>
      <c r="B98" s="308"/>
      <c r="C98" s="308"/>
      <c r="D98" s="308"/>
      <c r="E98" s="308"/>
      <c r="F98" s="308"/>
      <c r="G98" s="308"/>
      <c r="H98" s="308"/>
      <c r="I98" s="308"/>
      <c r="J98" s="308"/>
      <c r="K98" s="308"/>
      <c r="L98" s="308"/>
      <c r="M98" s="308"/>
      <c r="N98" s="308"/>
      <c r="O98" s="308"/>
      <c r="P98" s="308"/>
      <c r="Q98" s="308"/>
      <c r="R98" s="308"/>
      <c r="S98" s="308"/>
      <c r="T98" s="308"/>
      <c r="U98" s="308"/>
      <c r="V98" s="308"/>
      <c r="W98" s="308"/>
      <c r="X98" s="308"/>
      <c r="Y98" s="308"/>
      <c r="Z98" s="308"/>
      <c r="AA98" s="308"/>
      <c r="AB98" s="308"/>
      <c r="AC98" s="308"/>
      <c r="AD98" s="308"/>
      <c r="AE98" s="308"/>
    </row>
    <row r="99" spans="1:31" ht="15.75" customHeight="1">
      <c r="A99" s="308"/>
      <c r="B99" s="308"/>
      <c r="C99" s="308"/>
      <c r="D99" s="308"/>
      <c r="E99" s="308"/>
      <c r="F99" s="308"/>
      <c r="G99" s="308"/>
      <c r="H99" s="308"/>
      <c r="I99" s="308"/>
      <c r="J99" s="308"/>
      <c r="K99" s="308"/>
      <c r="L99" s="308"/>
      <c r="M99" s="308"/>
      <c r="N99" s="308"/>
      <c r="O99" s="308"/>
      <c r="P99" s="308"/>
      <c r="Q99" s="308"/>
      <c r="R99" s="308"/>
      <c r="S99" s="308"/>
      <c r="T99" s="308"/>
      <c r="U99" s="308"/>
      <c r="V99" s="308"/>
      <c r="W99" s="308"/>
      <c r="X99" s="308"/>
      <c r="Y99" s="308"/>
      <c r="Z99" s="308"/>
      <c r="AA99" s="308"/>
      <c r="AB99" s="308"/>
      <c r="AC99" s="308"/>
      <c r="AD99" s="308"/>
      <c r="AE99" s="308"/>
    </row>
    <row r="100" spans="1:31" ht="15.75" customHeight="1">
      <c r="A100" s="308"/>
      <c r="B100" s="308"/>
      <c r="C100" s="308"/>
      <c r="D100" s="308"/>
      <c r="E100" s="308"/>
      <c r="F100" s="308"/>
      <c r="G100" s="308"/>
      <c r="H100" s="308"/>
      <c r="I100" s="308"/>
      <c r="J100" s="308"/>
      <c r="K100" s="308"/>
      <c r="L100" s="308"/>
      <c r="M100" s="308"/>
      <c r="N100" s="308"/>
      <c r="O100" s="308"/>
      <c r="P100" s="308"/>
      <c r="Q100" s="308"/>
      <c r="R100" s="308"/>
      <c r="S100" s="308"/>
      <c r="T100" s="308"/>
      <c r="U100" s="308"/>
      <c r="V100" s="308"/>
      <c r="W100" s="308"/>
      <c r="X100" s="308"/>
      <c r="Y100" s="308"/>
      <c r="Z100" s="308"/>
      <c r="AA100" s="308"/>
      <c r="AB100" s="308"/>
      <c r="AC100" s="308"/>
      <c r="AD100" s="308"/>
      <c r="AE100" s="308"/>
    </row>
    <row r="101" spans="1:31" ht="15.75" customHeight="1">
      <c r="A101" s="308"/>
      <c r="B101" s="308"/>
      <c r="C101" s="308"/>
      <c r="D101" s="308"/>
      <c r="E101" s="308"/>
      <c r="F101" s="308"/>
      <c r="G101" s="308"/>
      <c r="H101" s="308"/>
      <c r="I101" s="308"/>
      <c r="J101" s="308"/>
      <c r="K101" s="308"/>
      <c r="L101" s="308"/>
      <c r="M101" s="308"/>
      <c r="N101" s="308"/>
      <c r="O101" s="308"/>
      <c r="P101" s="308"/>
      <c r="Q101" s="308"/>
      <c r="R101" s="308"/>
      <c r="S101" s="308"/>
      <c r="T101" s="308"/>
      <c r="U101" s="308"/>
      <c r="V101" s="308"/>
      <c r="W101" s="308"/>
      <c r="X101" s="308"/>
      <c r="Y101" s="308"/>
      <c r="Z101" s="308"/>
      <c r="AA101" s="308"/>
      <c r="AB101" s="308"/>
      <c r="AC101" s="308"/>
      <c r="AD101" s="308"/>
      <c r="AE101" s="308"/>
    </row>
    <row r="102" spans="1:31" ht="15.75" customHeight="1">
      <c r="A102" s="308"/>
      <c r="B102" s="308"/>
      <c r="C102" s="308"/>
      <c r="D102" s="308"/>
      <c r="E102" s="308"/>
      <c r="F102" s="308"/>
      <c r="G102" s="308"/>
      <c r="H102" s="308"/>
      <c r="I102" s="308"/>
      <c r="J102" s="308"/>
      <c r="K102" s="308"/>
      <c r="L102" s="308"/>
      <c r="M102" s="308"/>
      <c r="N102" s="308"/>
      <c r="O102" s="308"/>
      <c r="P102" s="308"/>
      <c r="Q102" s="308"/>
      <c r="R102" s="308"/>
      <c r="S102" s="308"/>
      <c r="T102" s="308"/>
      <c r="U102" s="308"/>
      <c r="V102" s="308"/>
      <c r="W102" s="308"/>
      <c r="X102" s="308"/>
      <c r="Y102" s="308"/>
      <c r="Z102" s="308"/>
      <c r="AA102" s="308"/>
      <c r="AB102" s="308"/>
      <c r="AC102" s="308"/>
      <c r="AD102" s="308"/>
      <c r="AE102" s="308"/>
    </row>
    <row r="103" spans="1:31" ht="15.75" customHeight="1">
      <c r="A103" s="308"/>
      <c r="B103" s="308"/>
      <c r="C103" s="308"/>
      <c r="D103" s="308"/>
      <c r="E103" s="308"/>
      <c r="F103" s="308"/>
      <c r="G103" s="308"/>
      <c r="H103" s="308"/>
      <c r="I103" s="308"/>
      <c r="J103" s="308"/>
      <c r="K103" s="308"/>
      <c r="L103" s="308"/>
      <c r="M103" s="308"/>
      <c r="N103" s="308"/>
      <c r="O103" s="308"/>
      <c r="P103" s="308"/>
      <c r="Q103" s="308"/>
      <c r="R103" s="308"/>
      <c r="S103" s="308"/>
      <c r="T103" s="308"/>
      <c r="U103" s="308"/>
      <c r="V103" s="308"/>
      <c r="W103" s="308"/>
      <c r="X103" s="308"/>
      <c r="Y103" s="308"/>
      <c r="Z103" s="308"/>
      <c r="AA103" s="308"/>
      <c r="AB103" s="308"/>
      <c r="AC103" s="308"/>
      <c r="AD103" s="308"/>
      <c r="AE103" s="308"/>
    </row>
    <row r="104" spans="1:31" ht="15.75" customHeight="1">
      <c r="A104" s="308"/>
      <c r="B104" s="308"/>
      <c r="C104" s="308"/>
      <c r="D104" s="308"/>
      <c r="E104" s="308"/>
      <c r="F104" s="308"/>
      <c r="G104" s="308"/>
      <c r="H104" s="308"/>
      <c r="I104" s="308"/>
      <c r="J104" s="308"/>
      <c r="K104" s="308"/>
      <c r="L104" s="308"/>
      <c r="M104" s="308"/>
      <c r="N104" s="308"/>
      <c r="O104" s="308"/>
      <c r="P104" s="308"/>
      <c r="Q104" s="308"/>
      <c r="R104" s="308"/>
      <c r="S104" s="308"/>
      <c r="T104" s="308"/>
      <c r="U104" s="308"/>
      <c r="V104" s="308"/>
      <c r="W104" s="308"/>
      <c r="X104" s="308"/>
      <c r="Y104" s="308"/>
      <c r="Z104" s="308"/>
      <c r="AA104" s="308"/>
      <c r="AB104" s="308"/>
      <c r="AC104" s="308"/>
      <c r="AD104" s="308"/>
      <c r="AE104" s="308"/>
    </row>
    <row r="105" spans="1:31" ht="15.75" customHeight="1">
      <c r="A105" s="308"/>
      <c r="B105" s="308"/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M105" s="308"/>
      <c r="N105" s="308"/>
      <c r="O105" s="308"/>
      <c r="P105" s="308"/>
      <c r="Q105" s="308"/>
      <c r="R105" s="308"/>
      <c r="S105" s="308"/>
      <c r="T105" s="308"/>
      <c r="U105" s="308"/>
      <c r="V105" s="308"/>
      <c r="W105" s="308"/>
      <c r="X105" s="308"/>
      <c r="Y105" s="308"/>
      <c r="Z105" s="308"/>
      <c r="AA105" s="308"/>
      <c r="AB105" s="308"/>
      <c r="AC105" s="308"/>
      <c r="AD105" s="308"/>
      <c r="AE105" s="308"/>
    </row>
    <row r="106" spans="1:31" ht="15.75" customHeight="1">
      <c r="A106" s="308"/>
      <c r="B106" s="308"/>
      <c r="C106" s="308"/>
      <c r="D106" s="308"/>
      <c r="E106" s="308"/>
      <c r="F106" s="308"/>
      <c r="G106" s="308"/>
      <c r="H106" s="308"/>
      <c r="I106" s="308"/>
      <c r="J106" s="308"/>
      <c r="K106" s="308"/>
      <c r="L106" s="308"/>
      <c r="M106" s="308"/>
      <c r="N106" s="308"/>
      <c r="O106" s="308"/>
      <c r="P106" s="308"/>
      <c r="Q106" s="308"/>
      <c r="R106" s="308"/>
      <c r="S106" s="308"/>
      <c r="T106" s="308"/>
      <c r="U106" s="308"/>
      <c r="V106" s="308"/>
      <c r="W106" s="308"/>
      <c r="X106" s="308"/>
      <c r="Y106" s="308"/>
      <c r="Z106" s="308"/>
      <c r="AA106" s="308"/>
      <c r="AB106" s="308"/>
      <c r="AC106" s="308"/>
      <c r="AD106" s="308"/>
      <c r="AE106" s="308"/>
    </row>
    <row r="107" spans="1:31" ht="15.75" customHeight="1">
      <c r="A107" s="308"/>
      <c r="B107" s="308"/>
      <c r="C107" s="308"/>
      <c r="D107" s="308"/>
      <c r="E107" s="308"/>
      <c r="F107" s="308"/>
      <c r="G107" s="308"/>
      <c r="H107" s="308"/>
      <c r="I107" s="308"/>
      <c r="J107" s="308"/>
      <c r="K107" s="308"/>
      <c r="L107" s="308"/>
      <c r="M107" s="308"/>
      <c r="N107" s="308"/>
      <c r="O107" s="308"/>
      <c r="P107" s="308"/>
      <c r="Q107" s="308"/>
      <c r="R107" s="308"/>
      <c r="S107" s="308"/>
      <c r="T107" s="308"/>
      <c r="U107" s="308"/>
      <c r="V107" s="308"/>
      <c r="W107" s="308"/>
      <c r="X107" s="308"/>
      <c r="Y107" s="308"/>
      <c r="Z107" s="308"/>
      <c r="AA107" s="308"/>
      <c r="AB107" s="308"/>
      <c r="AC107" s="308"/>
      <c r="AD107" s="308"/>
      <c r="AE107" s="308"/>
    </row>
    <row r="108" spans="1:31" ht="15.75" customHeight="1">
      <c r="A108" s="308"/>
      <c r="B108" s="308"/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M108" s="308"/>
      <c r="N108" s="308"/>
      <c r="O108" s="308"/>
      <c r="P108" s="308"/>
      <c r="Q108" s="308"/>
      <c r="R108" s="308"/>
      <c r="S108" s="308"/>
      <c r="T108" s="308"/>
      <c r="U108" s="308"/>
      <c r="V108" s="308"/>
      <c r="W108" s="308"/>
      <c r="X108" s="308"/>
      <c r="Y108" s="308"/>
      <c r="Z108" s="308"/>
      <c r="AA108" s="308"/>
      <c r="AB108" s="308"/>
      <c r="AC108" s="308"/>
      <c r="AD108" s="308"/>
      <c r="AE108" s="308"/>
    </row>
    <row r="109" spans="1:31" ht="15.75" customHeight="1">
      <c r="A109" s="308"/>
      <c r="B109" s="308"/>
      <c r="C109" s="308"/>
      <c r="D109" s="308"/>
      <c r="E109" s="308"/>
      <c r="F109" s="308"/>
      <c r="G109" s="308"/>
      <c r="H109" s="308"/>
      <c r="I109" s="308"/>
      <c r="J109" s="308"/>
      <c r="K109" s="308"/>
      <c r="L109" s="308"/>
      <c r="M109" s="308"/>
      <c r="N109" s="308"/>
      <c r="O109" s="308"/>
      <c r="P109" s="308"/>
      <c r="Q109" s="308"/>
      <c r="R109" s="308"/>
      <c r="S109" s="308"/>
      <c r="T109" s="308"/>
      <c r="U109" s="308"/>
      <c r="V109" s="308"/>
      <c r="W109" s="308"/>
      <c r="X109" s="308"/>
      <c r="Y109" s="308"/>
      <c r="Z109" s="308"/>
      <c r="AA109" s="308"/>
      <c r="AB109" s="308"/>
      <c r="AC109" s="308"/>
      <c r="AD109" s="308"/>
      <c r="AE109" s="308"/>
    </row>
    <row r="110" spans="1:31" ht="15.75" customHeight="1">
      <c r="A110" s="308"/>
      <c r="B110" s="308"/>
      <c r="C110" s="308"/>
      <c r="D110" s="308"/>
      <c r="E110" s="308"/>
      <c r="F110" s="308"/>
      <c r="G110" s="308"/>
      <c r="H110" s="308"/>
      <c r="I110" s="308"/>
      <c r="J110" s="308"/>
      <c r="K110" s="308"/>
      <c r="L110" s="308"/>
      <c r="M110" s="308"/>
      <c r="N110" s="308"/>
      <c r="O110" s="308"/>
      <c r="P110" s="308"/>
      <c r="Q110" s="308"/>
      <c r="R110" s="308"/>
      <c r="S110" s="308"/>
      <c r="T110" s="308"/>
      <c r="U110" s="308"/>
      <c r="V110" s="308"/>
      <c r="W110" s="308"/>
      <c r="X110" s="308"/>
      <c r="Y110" s="308"/>
      <c r="Z110" s="308"/>
      <c r="AA110" s="308"/>
      <c r="AB110" s="308"/>
      <c r="AC110" s="308"/>
      <c r="AD110" s="308"/>
      <c r="AE110" s="308"/>
    </row>
    <row r="111" spans="1:31" ht="15.75" customHeight="1">
      <c r="A111" s="308"/>
      <c r="B111" s="308"/>
      <c r="C111" s="308"/>
      <c r="D111" s="308"/>
      <c r="E111" s="308"/>
      <c r="F111" s="308"/>
      <c r="G111" s="308"/>
      <c r="H111" s="308"/>
      <c r="I111" s="308"/>
      <c r="J111" s="308"/>
      <c r="K111" s="308"/>
      <c r="L111" s="308"/>
      <c r="M111" s="308"/>
      <c r="N111" s="308"/>
      <c r="O111" s="308"/>
      <c r="P111" s="308"/>
      <c r="Q111" s="308"/>
      <c r="R111" s="308"/>
      <c r="S111" s="308"/>
      <c r="T111" s="308"/>
      <c r="U111" s="308"/>
      <c r="V111" s="308"/>
      <c r="W111" s="308"/>
      <c r="X111" s="308"/>
      <c r="Y111" s="308"/>
      <c r="Z111" s="308"/>
      <c r="AA111" s="308"/>
      <c r="AB111" s="308"/>
      <c r="AC111" s="308"/>
      <c r="AD111" s="308"/>
      <c r="AE111" s="308"/>
    </row>
    <row r="112" spans="1:31" ht="15.75" customHeight="1">
      <c r="A112" s="308"/>
      <c r="B112" s="308"/>
      <c r="C112" s="308"/>
      <c r="D112" s="308"/>
      <c r="E112" s="308"/>
      <c r="F112" s="308"/>
      <c r="G112" s="308"/>
      <c r="H112" s="308"/>
      <c r="I112" s="308"/>
      <c r="J112" s="308"/>
      <c r="K112" s="308"/>
      <c r="L112" s="308"/>
      <c r="M112" s="308"/>
      <c r="N112" s="308"/>
      <c r="O112" s="308"/>
      <c r="P112" s="308"/>
      <c r="Q112" s="308"/>
      <c r="R112" s="308"/>
      <c r="S112" s="308"/>
      <c r="T112" s="308"/>
      <c r="U112" s="308"/>
      <c r="V112" s="308"/>
      <c r="W112" s="308"/>
      <c r="X112" s="308"/>
      <c r="Y112" s="308"/>
      <c r="Z112" s="308"/>
      <c r="AA112" s="308"/>
      <c r="AB112" s="308"/>
      <c r="AC112" s="308"/>
      <c r="AD112" s="308"/>
      <c r="AE112" s="308"/>
    </row>
    <row r="113" spans="1:31" ht="15.75" customHeight="1">
      <c r="A113" s="308"/>
      <c r="B113" s="308"/>
      <c r="C113" s="308"/>
      <c r="D113" s="308"/>
      <c r="E113" s="308"/>
      <c r="F113" s="308"/>
      <c r="G113" s="308"/>
      <c r="H113" s="308"/>
      <c r="I113" s="308"/>
      <c r="J113" s="308"/>
      <c r="K113" s="308"/>
      <c r="L113" s="308"/>
      <c r="M113" s="308"/>
      <c r="N113" s="308"/>
      <c r="O113" s="308"/>
      <c r="P113" s="308"/>
      <c r="Q113" s="308"/>
      <c r="R113" s="308"/>
      <c r="S113" s="308"/>
      <c r="T113" s="308"/>
      <c r="U113" s="308"/>
      <c r="V113" s="308"/>
      <c r="W113" s="308"/>
      <c r="X113" s="308"/>
      <c r="Y113" s="308"/>
      <c r="Z113" s="308"/>
      <c r="AA113" s="308"/>
      <c r="AB113" s="308"/>
      <c r="AC113" s="308"/>
      <c r="AD113" s="308"/>
      <c r="AE113" s="308"/>
    </row>
    <row r="114" spans="1:31" ht="15.75" customHeight="1">
      <c r="A114" s="308"/>
      <c r="B114" s="308"/>
      <c r="C114" s="308"/>
      <c r="D114" s="308"/>
      <c r="E114" s="308"/>
      <c r="F114" s="308"/>
      <c r="G114" s="308"/>
      <c r="H114" s="308"/>
      <c r="I114" s="308"/>
      <c r="J114" s="308"/>
      <c r="K114" s="308"/>
      <c r="L114" s="308"/>
      <c r="M114" s="308"/>
      <c r="N114" s="308"/>
      <c r="O114" s="308"/>
      <c r="P114" s="308"/>
      <c r="Q114" s="308"/>
      <c r="R114" s="308"/>
      <c r="S114" s="308"/>
      <c r="T114" s="308"/>
      <c r="U114" s="308"/>
      <c r="V114" s="308"/>
      <c r="W114" s="308"/>
      <c r="X114" s="308"/>
      <c r="Y114" s="308"/>
      <c r="Z114" s="308"/>
      <c r="AA114" s="308"/>
      <c r="AB114" s="308"/>
      <c r="AC114" s="308"/>
      <c r="AD114" s="308"/>
      <c r="AE114" s="308"/>
    </row>
    <row r="115" spans="1:31" ht="15.75" customHeight="1">
      <c r="A115" s="308"/>
      <c r="B115" s="308"/>
      <c r="C115" s="308"/>
      <c r="D115" s="308"/>
      <c r="E115" s="308"/>
      <c r="F115" s="308"/>
      <c r="G115" s="308"/>
      <c r="H115" s="308"/>
      <c r="I115" s="308"/>
      <c r="J115" s="308"/>
      <c r="K115" s="308"/>
      <c r="L115" s="308"/>
      <c r="M115" s="308"/>
      <c r="N115" s="308"/>
      <c r="O115" s="308"/>
      <c r="P115" s="308"/>
      <c r="Q115" s="308"/>
      <c r="R115" s="308"/>
      <c r="S115" s="308"/>
      <c r="T115" s="308"/>
      <c r="U115" s="308"/>
      <c r="V115" s="308"/>
      <c r="W115" s="308"/>
      <c r="X115" s="308"/>
      <c r="Y115" s="308"/>
      <c r="Z115" s="308"/>
      <c r="AA115" s="308"/>
      <c r="AB115" s="308"/>
      <c r="AC115" s="308"/>
      <c r="AD115" s="308"/>
      <c r="AE115" s="308"/>
    </row>
    <row r="116" spans="1:31" ht="15.75" customHeight="1">
      <c r="A116" s="308"/>
      <c r="B116" s="308"/>
      <c r="C116" s="308"/>
      <c r="D116" s="308"/>
      <c r="E116" s="308"/>
      <c r="F116" s="308"/>
      <c r="G116" s="308"/>
      <c r="H116" s="308"/>
      <c r="I116" s="308"/>
      <c r="J116" s="308"/>
      <c r="K116" s="308"/>
      <c r="L116" s="308"/>
      <c r="M116" s="308"/>
      <c r="N116" s="308"/>
      <c r="O116" s="308"/>
      <c r="P116" s="308"/>
      <c r="Q116" s="308"/>
      <c r="R116" s="308"/>
      <c r="S116" s="308"/>
      <c r="T116" s="308"/>
      <c r="U116" s="308"/>
      <c r="V116" s="308"/>
      <c r="W116" s="308"/>
      <c r="X116" s="308"/>
      <c r="Y116" s="308"/>
      <c r="Z116" s="308"/>
      <c r="AA116" s="308"/>
      <c r="AB116" s="308"/>
      <c r="AC116" s="308"/>
      <c r="AD116" s="308"/>
      <c r="AE116" s="308"/>
    </row>
    <row r="117" spans="1:31" ht="15.75" customHeight="1">
      <c r="A117" s="308"/>
      <c r="B117" s="308"/>
      <c r="C117" s="308"/>
      <c r="D117" s="308"/>
      <c r="E117" s="308"/>
      <c r="F117" s="308"/>
      <c r="G117" s="308"/>
      <c r="H117" s="308"/>
      <c r="I117" s="308"/>
      <c r="J117" s="308"/>
      <c r="K117" s="308"/>
      <c r="L117" s="308"/>
      <c r="M117" s="308"/>
      <c r="N117" s="308"/>
      <c r="O117" s="308"/>
      <c r="P117" s="308"/>
      <c r="Q117" s="308"/>
      <c r="R117" s="308"/>
      <c r="S117" s="308"/>
      <c r="T117" s="308"/>
      <c r="U117" s="308"/>
      <c r="V117" s="308"/>
      <c r="W117" s="308"/>
      <c r="X117" s="308"/>
      <c r="Y117" s="308"/>
      <c r="Z117" s="308"/>
      <c r="AA117" s="308"/>
      <c r="AB117" s="308"/>
      <c r="AC117" s="308"/>
      <c r="AD117" s="308"/>
      <c r="AE117" s="308"/>
    </row>
    <row r="118" spans="1:31" ht="15.75" customHeight="1">
      <c r="A118" s="308"/>
      <c r="B118" s="308"/>
      <c r="C118" s="308"/>
      <c r="D118" s="308"/>
      <c r="E118" s="308"/>
      <c r="F118" s="308"/>
      <c r="G118" s="308"/>
      <c r="H118" s="308"/>
      <c r="I118" s="308"/>
      <c r="J118" s="308"/>
      <c r="K118" s="308"/>
      <c r="L118" s="308"/>
      <c r="M118" s="308"/>
      <c r="N118" s="308"/>
      <c r="O118" s="308"/>
      <c r="P118" s="308"/>
      <c r="Q118" s="308"/>
      <c r="R118" s="308"/>
      <c r="S118" s="308"/>
      <c r="T118" s="308"/>
      <c r="U118" s="308"/>
      <c r="V118" s="308"/>
      <c r="W118" s="308"/>
      <c r="X118" s="308"/>
      <c r="Y118" s="308"/>
      <c r="Z118" s="308"/>
      <c r="AA118" s="308"/>
      <c r="AB118" s="308"/>
      <c r="AC118" s="308"/>
      <c r="AD118" s="308"/>
      <c r="AE118" s="308"/>
    </row>
    <row r="119" spans="1:31" ht="15.75" customHeight="1">
      <c r="A119" s="308"/>
      <c r="B119" s="308"/>
      <c r="C119" s="308"/>
      <c r="D119" s="308"/>
      <c r="E119" s="308"/>
      <c r="F119" s="308"/>
      <c r="G119" s="308"/>
      <c r="H119" s="308"/>
      <c r="I119" s="308"/>
      <c r="J119" s="308"/>
      <c r="K119" s="308"/>
      <c r="L119" s="308"/>
      <c r="M119" s="308"/>
      <c r="N119" s="308"/>
      <c r="O119" s="308"/>
      <c r="P119" s="308"/>
      <c r="Q119" s="308"/>
      <c r="R119" s="308"/>
      <c r="S119" s="308"/>
      <c r="T119" s="308"/>
      <c r="U119" s="308"/>
      <c r="V119" s="308"/>
      <c r="W119" s="308"/>
      <c r="X119" s="308"/>
      <c r="Y119" s="308"/>
      <c r="Z119" s="308"/>
      <c r="AA119" s="308"/>
      <c r="AB119" s="308"/>
      <c r="AC119" s="308"/>
      <c r="AD119" s="308"/>
      <c r="AE119" s="308"/>
    </row>
    <row r="120" spans="1:31" ht="15.75" customHeight="1">
      <c r="A120" s="308"/>
      <c r="B120" s="308"/>
      <c r="C120" s="308"/>
      <c r="D120" s="308"/>
      <c r="E120" s="308"/>
      <c r="F120" s="308"/>
      <c r="G120" s="308"/>
      <c r="H120" s="308"/>
      <c r="I120" s="308"/>
      <c r="J120" s="308"/>
      <c r="K120" s="308"/>
      <c r="L120" s="308"/>
      <c r="M120" s="308"/>
      <c r="N120" s="308"/>
      <c r="O120" s="308"/>
      <c r="P120" s="308"/>
      <c r="Q120" s="308"/>
      <c r="R120" s="308"/>
      <c r="S120" s="308"/>
      <c r="T120" s="308"/>
      <c r="U120" s="308"/>
      <c r="V120" s="308"/>
      <c r="W120" s="308"/>
      <c r="X120" s="308"/>
      <c r="Y120" s="308"/>
      <c r="Z120" s="308"/>
      <c r="AA120" s="308"/>
      <c r="AB120" s="308"/>
      <c r="AC120" s="308"/>
      <c r="AD120" s="308"/>
      <c r="AE120" s="308"/>
    </row>
    <row r="121" spans="1:31" ht="15.75" customHeight="1">
      <c r="A121" s="308"/>
      <c r="B121" s="308"/>
      <c r="C121" s="308"/>
      <c r="D121" s="308"/>
      <c r="E121" s="308"/>
      <c r="F121" s="308"/>
      <c r="G121" s="308"/>
      <c r="H121" s="308"/>
      <c r="I121" s="308"/>
      <c r="J121" s="308"/>
      <c r="K121" s="308"/>
      <c r="L121" s="308"/>
      <c r="M121" s="308"/>
      <c r="N121" s="308"/>
      <c r="O121" s="308"/>
      <c r="P121" s="308"/>
      <c r="Q121" s="308"/>
      <c r="R121" s="308"/>
      <c r="S121" s="308"/>
      <c r="T121" s="308"/>
      <c r="U121" s="308"/>
      <c r="V121" s="308"/>
      <c r="W121" s="308"/>
      <c r="X121" s="308"/>
      <c r="Y121" s="308"/>
      <c r="Z121" s="308"/>
      <c r="AA121" s="308"/>
      <c r="AB121" s="308"/>
      <c r="AC121" s="308"/>
      <c r="AD121" s="308"/>
      <c r="AE121" s="308"/>
    </row>
    <row r="122" spans="1:31" ht="15.75" customHeight="1">
      <c r="A122" s="308"/>
      <c r="B122" s="308"/>
      <c r="C122" s="308"/>
      <c r="D122" s="308"/>
      <c r="E122" s="308"/>
      <c r="F122" s="308"/>
      <c r="G122" s="308"/>
      <c r="H122" s="308"/>
      <c r="I122" s="308"/>
      <c r="J122" s="308"/>
      <c r="K122" s="308"/>
      <c r="L122" s="308"/>
      <c r="M122" s="308"/>
      <c r="N122" s="308"/>
      <c r="O122" s="308"/>
      <c r="P122" s="308"/>
      <c r="Q122" s="308"/>
      <c r="R122" s="308"/>
      <c r="S122" s="308"/>
      <c r="T122" s="308"/>
      <c r="U122" s="308"/>
      <c r="V122" s="308"/>
      <c r="W122" s="308"/>
      <c r="X122" s="308"/>
      <c r="Y122" s="308"/>
      <c r="Z122" s="308"/>
      <c r="AA122" s="308"/>
      <c r="AB122" s="308"/>
      <c r="AC122" s="308"/>
      <c r="AD122" s="308"/>
      <c r="AE122" s="308"/>
    </row>
    <row r="123" spans="1:31" ht="15.75" customHeight="1">
      <c r="A123" s="308"/>
      <c r="B123" s="308"/>
      <c r="C123" s="308"/>
      <c r="D123" s="308"/>
      <c r="E123" s="308"/>
      <c r="F123" s="308"/>
      <c r="G123" s="308"/>
      <c r="H123" s="308"/>
      <c r="I123" s="308"/>
      <c r="J123" s="308"/>
      <c r="K123" s="308"/>
      <c r="L123" s="308"/>
      <c r="M123" s="308"/>
      <c r="N123" s="308"/>
      <c r="O123" s="308"/>
      <c r="P123" s="308"/>
      <c r="Q123" s="308"/>
      <c r="R123" s="308"/>
      <c r="S123" s="308"/>
      <c r="T123" s="308"/>
      <c r="U123" s="308"/>
      <c r="V123" s="308"/>
      <c r="W123" s="308"/>
      <c r="X123" s="308"/>
      <c r="Y123" s="308"/>
      <c r="Z123" s="308"/>
      <c r="AA123" s="308"/>
      <c r="AB123" s="308"/>
      <c r="AC123" s="308"/>
      <c r="AD123" s="308"/>
      <c r="AE123" s="308"/>
    </row>
    <row r="124" spans="1:31" ht="15.75" customHeight="1">
      <c r="A124" s="308"/>
      <c r="B124" s="308"/>
      <c r="C124" s="308"/>
      <c r="D124" s="308"/>
      <c r="E124" s="308"/>
      <c r="F124" s="308"/>
      <c r="G124" s="308"/>
      <c r="H124" s="308"/>
      <c r="I124" s="308"/>
      <c r="J124" s="308"/>
      <c r="K124" s="308"/>
      <c r="L124" s="308"/>
      <c r="M124" s="308"/>
      <c r="N124" s="308"/>
      <c r="O124" s="308"/>
      <c r="P124" s="308"/>
      <c r="Q124" s="308"/>
      <c r="R124" s="308"/>
      <c r="S124" s="308"/>
      <c r="T124" s="308"/>
      <c r="U124" s="308"/>
      <c r="V124" s="308"/>
      <c r="W124" s="308"/>
      <c r="X124" s="308"/>
      <c r="Y124" s="308"/>
      <c r="Z124" s="308"/>
      <c r="AA124" s="308"/>
      <c r="AB124" s="308"/>
      <c r="AC124" s="308"/>
      <c r="AD124" s="308"/>
      <c r="AE124" s="308"/>
    </row>
    <row r="125" spans="1:31" ht="15.75" customHeight="1">
      <c r="A125" s="308"/>
      <c r="B125" s="308"/>
      <c r="C125" s="308"/>
      <c r="D125" s="308"/>
      <c r="E125" s="308"/>
      <c r="F125" s="308"/>
      <c r="G125" s="308"/>
      <c r="H125" s="308"/>
      <c r="I125" s="308"/>
      <c r="J125" s="308"/>
      <c r="K125" s="308"/>
      <c r="L125" s="308"/>
      <c r="M125" s="308"/>
      <c r="N125" s="308"/>
      <c r="O125" s="308"/>
      <c r="P125" s="308"/>
      <c r="Q125" s="308"/>
      <c r="R125" s="308"/>
      <c r="S125" s="308"/>
      <c r="T125" s="308"/>
      <c r="U125" s="308"/>
      <c r="V125" s="308"/>
      <c r="W125" s="308"/>
      <c r="X125" s="308"/>
      <c r="Y125" s="308"/>
      <c r="Z125" s="308"/>
      <c r="AA125" s="308"/>
      <c r="AB125" s="308"/>
      <c r="AC125" s="308"/>
      <c r="AD125" s="308"/>
      <c r="AE125" s="308"/>
    </row>
    <row r="126" spans="1:31" ht="15.75" customHeight="1">
      <c r="A126" s="308"/>
      <c r="B126" s="308"/>
      <c r="C126" s="308"/>
      <c r="D126" s="308"/>
      <c r="E126" s="308"/>
      <c r="F126" s="308"/>
      <c r="G126" s="308"/>
      <c r="H126" s="308"/>
      <c r="I126" s="308"/>
      <c r="J126" s="308"/>
      <c r="K126" s="308"/>
      <c r="L126" s="308"/>
      <c r="M126" s="308"/>
      <c r="N126" s="308"/>
      <c r="O126" s="308"/>
      <c r="P126" s="308"/>
      <c r="Q126" s="308"/>
      <c r="R126" s="308"/>
      <c r="S126" s="308"/>
      <c r="T126" s="308"/>
      <c r="U126" s="308"/>
      <c r="V126" s="308"/>
      <c r="W126" s="308"/>
      <c r="X126" s="308"/>
      <c r="Y126" s="308"/>
      <c r="Z126" s="308"/>
      <c r="AA126" s="308"/>
      <c r="AB126" s="308"/>
      <c r="AC126" s="308"/>
      <c r="AD126" s="308"/>
      <c r="AE126" s="308"/>
    </row>
    <row r="127" spans="1:31" ht="15.75" customHeight="1">
      <c r="A127" s="308"/>
      <c r="B127" s="308"/>
      <c r="C127" s="308"/>
      <c r="D127" s="308"/>
      <c r="E127" s="308"/>
      <c r="F127" s="308"/>
      <c r="G127" s="308"/>
      <c r="H127" s="308"/>
      <c r="I127" s="308"/>
      <c r="J127" s="308"/>
      <c r="K127" s="308"/>
      <c r="L127" s="308"/>
      <c r="M127" s="308"/>
      <c r="N127" s="308"/>
      <c r="O127" s="308"/>
      <c r="P127" s="308"/>
      <c r="Q127" s="308"/>
      <c r="R127" s="308"/>
      <c r="S127" s="308"/>
      <c r="T127" s="308"/>
      <c r="U127" s="308"/>
      <c r="V127" s="308"/>
      <c r="W127" s="308"/>
      <c r="X127" s="308"/>
      <c r="Y127" s="308"/>
      <c r="Z127" s="308"/>
      <c r="AA127" s="308"/>
      <c r="AB127" s="308"/>
      <c r="AC127" s="308"/>
      <c r="AD127" s="308"/>
      <c r="AE127" s="308"/>
    </row>
    <row r="128" spans="1:31" ht="15.75" customHeight="1">
      <c r="A128" s="308"/>
      <c r="B128" s="308"/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M128" s="308"/>
      <c r="N128" s="308"/>
      <c r="O128" s="308"/>
      <c r="P128" s="308"/>
      <c r="Q128" s="308"/>
      <c r="R128" s="308"/>
      <c r="S128" s="308"/>
      <c r="T128" s="308"/>
      <c r="U128" s="308"/>
      <c r="V128" s="308"/>
      <c r="W128" s="308"/>
      <c r="X128" s="308"/>
      <c r="Y128" s="308"/>
      <c r="Z128" s="308"/>
      <c r="AA128" s="308"/>
      <c r="AB128" s="308"/>
      <c r="AC128" s="308"/>
      <c r="AD128" s="308"/>
      <c r="AE128" s="308"/>
    </row>
    <row r="129" spans="1:31" ht="15.75" customHeight="1">
      <c r="A129" s="308"/>
      <c r="B129" s="308"/>
      <c r="C129" s="308"/>
      <c r="D129" s="308"/>
      <c r="E129" s="308"/>
      <c r="F129" s="308"/>
      <c r="G129" s="308"/>
      <c r="H129" s="308"/>
      <c r="I129" s="308"/>
      <c r="J129" s="308"/>
      <c r="K129" s="308"/>
      <c r="L129" s="308"/>
      <c r="M129" s="308"/>
      <c r="N129" s="308"/>
      <c r="O129" s="308"/>
      <c r="P129" s="308"/>
      <c r="Q129" s="308"/>
      <c r="R129" s="308"/>
      <c r="S129" s="308"/>
      <c r="T129" s="308"/>
      <c r="U129" s="308"/>
      <c r="V129" s="308"/>
      <c r="W129" s="308"/>
      <c r="X129" s="308"/>
      <c r="Y129" s="308"/>
      <c r="Z129" s="308"/>
      <c r="AA129" s="308"/>
      <c r="AB129" s="308"/>
      <c r="AC129" s="308"/>
      <c r="AD129" s="308"/>
      <c r="AE129" s="308"/>
    </row>
    <row r="130" spans="1:31" ht="15.75" customHeight="1">
      <c r="A130" s="308"/>
      <c r="B130" s="308"/>
      <c r="C130" s="308"/>
      <c r="D130" s="308"/>
      <c r="E130" s="308"/>
      <c r="F130" s="308"/>
      <c r="G130" s="308"/>
      <c r="H130" s="308"/>
      <c r="I130" s="308"/>
      <c r="J130" s="308"/>
      <c r="K130" s="308"/>
      <c r="L130" s="308"/>
      <c r="M130" s="308"/>
      <c r="N130" s="308"/>
      <c r="O130" s="308"/>
      <c r="P130" s="308"/>
      <c r="Q130" s="308"/>
      <c r="R130" s="308"/>
      <c r="S130" s="308"/>
      <c r="T130" s="308"/>
      <c r="U130" s="308"/>
      <c r="V130" s="308"/>
      <c r="W130" s="308"/>
      <c r="X130" s="308"/>
      <c r="Y130" s="308"/>
      <c r="Z130" s="308"/>
      <c r="AA130" s="308"/>
      <c r="AB130" s="308"/>
      <c r="AC130" s="308"/>
      <c r="AD130" s="308"/>
      <c r="AE130" s="308"/>
    </row>
    <row r="131" spans="1:31" ht="15.75" customHeight="1">
      <c r="A131" s="308"/>
      <c r="B131" s="308"/>
      <c r="C131" s="308"/>
      <c r="D131" s="308"/>
      <c r="E131" s="308"/>
      <c r="F131" s="308"/>
      <c r="G131" s="308"/>
      <c r="H131" s="308"/>
      <c r="I131" s="308"/>
      <c r="J131" s="308"/>
      <c r="K131" s="308"/>
      <c r="L131" s="308"/>
      <c r="M131" s="308"/>
      <c r="N131" s="308"/>
      <c r="O131" s="308"/>
      <c r="P131" s="308"/>
      <c r="Q131" s="308"/>
      <c r="R131" s="308"/>
      <c r="S131" s="308"/>
      <c r="T131" s="308"/>
      <c r="U131" s="308"/>
      <c r="V131" s="308"/>
      <c r="W131" s="308"/>
      <c r="X131" s="308"/>
      <c r="Y131" s="308"/>
      <c r="Z131" s="308"/>
      <c r="AA131" s="308"/>
      <c r="AB131" s="308"/>
      <c r="AC131" s="308"/>
      <c r="AD131" s="308"/>
      <c r="AE131" s="308"/>
    </row>
    <row r="132" spans="1:31" ht="15.75" customHeight="1">
      <c r="A132" s="308"/>
      <c r="B132" s="308"/>
      <c r="C132" s="308"/>
      <c r="D132" s="308"/>
      <c r="E132" s="308"/>
      <c r="F132" s="308"/>
      <c r="G132" s="308"/>
      <c r="H132" s="308"/>
      <c r="I132" s="308"/>
      <c r="J132" s="308"/>
      <c r="K132" s="308"/>
      <c r="L132" s="308"/>
      <c r="M132" s="308"/>
      <c r="N132" s="308"/>
      <c r="O132" s="308"/>
      <c r="P132" s="308"/>
      <c r="Q132" s="308"/>
      <c r="R132" s="308"/>
      <c r="S132" s="308"/>
      <c r="T132" s="308"/>
      <c r="U132" s="308"/>
      <c r="V132" s="308"/>
      <c r="W132" s="308"/>
      <c r="X132" s="308"/>
      <c r="Y132" s="308"/>
      <c r="Z132" s="308"/>
      <c r="AA132" s="308"/>
      <c r="AB132" s="308"/>
      <c r="AC132" s="308"/>
      <c r="AD132" s="308"/>
      <c r="AE132" s="308"/>
    </row>
    <row r="133" spans="1:31" ht="15.75" customHeight="1">
      <c r="A133" s="308"/>
      <c r="B133" s="308"/>
      <c r="C133" s="308"/>
      <c r="D133" s="308"/>
      <c r="E133" s="308"/>
      <c r="F133" s="308"/>
      <c r="G133" s="308"/>
      <c r="H133" s="308"/>
      <c r="I133" s="308"/>
      <c r="J133" s="308"/>
      <c r="K133" s="308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308"/>
      <c r="W133" s="308"/>
      <c r="X133" s="308"/>
      <c r="Y133" s="308"/>
      <c r="Z133" s="308"/>
      <c r="AA133" s="308"/>
      <c r="AB133" s="308"/>
      <c r="AC133" s="308"/>
      <c r="AD133" s="308"/>
      <c r="AE133" s="308"/>
    </row>
    <row r="134" spans="1:31" ht="15.75" customHeight="1">
      <c r="A134" s="308"/>
      <c r="B134" s="308"/>
      <c r="C134" s="308"/>
      <c r="D134" s="308"/>
      <c r="E134" s="308"/>
      <c r="F134" s="308"/>
      <c r="G134" s="308"/>
      <c r="H134" s="308"/>
      <c r="I134" s="308"/>
      <c r="J134" s="308"/>
      <c r="K134" s="308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308"/>
      <c r="W134" s="308"/>
      <c r="X134" s="308"/>
      <c r="Y134" s="308"/>
      <c r="Z134" s="308"/>
      <c r="AA134" s="308"/>
      <c r="AB134" s="308"/>
      <c r="AC134" s="308"/>
      <c r="AD134" s="308"/>
      <c r="AE134" s="308"/>
    </row>
    <row r="135" spans="1:31" ht="15.75" customHeight="1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308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308"/>
      <c r="W135" s="308"/>
      <c r="X135" s="308"/>
      <c r="Y135" s="308"/>
      <c r="Z135" s="308"/>
      <c r="AA135" s="308"/>
      <c r="AB135" s="308"/>
      <c r="AC135" s="308"/>
      <c r="AD135" s="308"/>
      <c r="AE135" s="308"/>
    </row>
    <row r="136" spans="1:31" ht="15.75" customHeight="1">
      <c r="A136" s="308"/>
      <c r="B136" s="308"/>
      <c r="C136" s="308"/>
      <c r="D136" s="308"/>
      <c r="E136" s="308"/>
      <c r="F136" s="308"/>
      <c r="G136" s="308"/>
      <c r="H136" s="308"/>
      <c r="I136" s="308"/>
      <c r="J136" s="308"/>
      <c r="K136" s="308"/>
      <c r="L136" s="308"/>
      <c r="M136" s="308"/>
      <c r="N136" s="308"/>
      <c r="O136" s="308"/>
      <c r="P136" s="308"/>
      <c r="Q136" s="308"/>
      <c r="R136" s="308"/>
      <c r="S136" s="308"/>
      <c r="T136" s="308"/>
      <c r="U136" s="308"/>
      <c r="V136" s="308"/>
      <c r="W136" s="308"/>
      <c r="X136" s="308"/>
      <c r="Y136" s="308"/>
      <c r="Z136" s="308"/>
      <c r="AA136" s="308"/>
      <c r="AB136" s="308"/>
      <c r="AC136" s="308"/>
      <c r="AD136" s="308"/>
      <c r="AE136" s="308"/>
    </row>
    <row r="137" spans="1:31" ht="15.75" customHeight="1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308"/>
      <c r="L137" s="308"/>
      <c r="M137" s="308"/>
      <c r="N137" s="308"/>
      <c r="O137" s="308"/>
      <c r="P137" s="308"/>
      <c r="Q137" s="308"/>
      <c r="R137" s="308"/>
      <c r="S137" s="308"/>
      <c r="T137" s="308"/>
      <c r="U137" s="308"/>
      <c r="V137" s="308"/>
      <c r="W137" s="308"/>
      <c r="X137" s="308"/>
      <c r="Y137" s="308"/>
      <c r="Z137" s="308"/>
      <c r="AA137" s="308"/>
      <c r="AB137" s="308"/>
      <c r="AC137" s="308"/>
      <c r="AD137" s="308"/>
      <c r="AE137" s="308"/>
    </row>
    <row r="138" spans="1:31" ht="15.75" customHeight="1">
      <c r="A138" s="308"/>
      <c r="B138" s="308"/>
      <c r="C138" s="308"/>
      <c r="D138" s="308"/>
      <c r="E138" s="308"/>
      <c r="F138" s="308"/>
      <c r="G138" s="308"/>
      <c r="H138" s="308"/>
      <c r="I138" s="308"/>
      <c r="J138" s="308"/>
      <c r="K138" s="308"/>
      <c r="L138" s="308"/>
      <c r="M138" s="308"/>
      <c r="N138" s="308"/>
      <c r="O138" s="308"/>
      <c r="P138" s="308"/>
      <c r="Q138" s="308"/>
      <c r="R138" s="308"/>
      <c r="S138" s="308"/>
      <c r="T138" s="308"/>
      <c r="U138" s="308"/>
      <c r="V138" s="308"/>
      <c r="W138" s="308"/>
      <c r="X138" s="308"/>
      <c r="Y138" s="308"/>
      <c r="Z138" s="308"/>
      <c r="AA138" s="308"/>
      <c r="AB138" s="308"/>
      <c r="AC138" s="308"/>
      <c r="AD138" s="308"/>
      <c r="AE138" s="308"/>
    </row>
    <row r="139" spans="1:31" ht="15.75" customHeight="1">
      <c r="A139" s="308"/>
      <c r="B139" s="308"/>
      <c r="C139" s="308"/>
      <c r="D139" s="308"/>
      <c r="E139" s="308"/>
      <c r="F139" s="308"/>
      <c r="G139" s="308"/>
      <c r="H139" s="308"/>
      <c r="I139" s="308"/>
      <c r="J139" s="308"/>
      <c r="K139" s="308"/>
      <c r="L139" s="308"/>
      <c r="M139" s="308"/>
      <c r="N139" s="308"/>
      <c r="O139" s="308"/>
      <c r="P139" s="308"/>
      <c r="Q139" s="308"/>
      <c r="R139" s="308"/>
      <c r="S139" s="308"/>
      <c r="T139" s="308"/>
      <c r="U139" s="308"/>
      <c r="V139" s="308"/>
      <c r="W139" s="308"/>
      <c r="X139" s="308"/>
      <c r="Y139" s="308"/>
      <c r="Z139" s="308"/>
      <c r="AA139" s="308"/>
      <c r="AB139" s="308"/>
      <c r="AC139" s="308"/>
      <c r="AD139" s="308"/>
      <c r="AE139" s="308"/>
    </row>
    <row r="140" spans="1:31" ht="15.75" customHeight="1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  <c r="R140" s="308"/>
      <c r="S140" s="308"/>
      <c r="T140" s="308"/>
      <c r="U140" s="308"/>
      <c r="V140" s="308"/>
      <c r="W140" s="308"/>
      <c r="X140" s="308"/>
      <c r="Y140" s="308"/>
      <c r="Z140" s="308"/>
      <c r="AA140" s="308"/>
      <c r="AB140" s="308"/>
      <c r="AC140" s="308"/>
      <c r="AD140" s="308"/>
      <c r="AE140" s="308"/>
    </row>
    <row r="141" spans="1:31" ht="15.75" customHeight="1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  <c r="R141" s="308"/>
      <c r="S141" s="308"/>
      <c r="T141" s="308"/>
      <c r="U141" s="308"/>
      <c r="V141" s="308"/>
      <c r="W141" s="308"/>
      <c r="X141" s="308"/>
      <c r="Y141" s="308"/>
      <c r="Z141" s="308"/>
      <c r="AA141" s="308"/>
      <c r="AB141" s="308"/>
      <c r="AC141" s="308"/>
      <c r="AD141" s="308"/>
      <c r="AE141" s="308"/>
    </row>
    <row r="142" spans="1:31" ht="15.75" customHeight="1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  <c r="R142" s="308"/>
      <c r="S142" s="308"/>
      <c r="T142" s="308"/>
      <c r="U142" s="308"/>
      <c r="V142" s="308"/>
      <c r="W142" s="308"/>
      <c r="X142" s="308"/>
      <c r="Y142" s="308"/>
      <c r="Z142" s="308"/>
      <c r="AA142" s="308"/>
      <c r="AB142" s="308"/>
      <c r="AC142" s="308"/>
      <c r="AD142" s="308"/>
      <c r="AE142" s="308"/>
    </row>
    <row r="143" spans="1:31" ht="15.75" customHeight="1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  <c r="R143" s="308"/>
      <c r="S143" s="308"/>
      <c r="T143" s="308"/>
      <c r="U143" s="308"/>
      <c r="V143" s="308"/>
      <c r="W143" s="308"/>
      <c r="X143" s="308"/>
      <c r="Y143" s="308"/>
      <c r="Z143" s="308"/>
      <c r="AA143" s="308"/>
      <c r="AB143" s="308"/>
      <c r="AC143" s="308"/>
      <c r="AD143" s="308"/>
      <c r="AE143" s="308"/>
    </row>
    <row r="144" spans="1:31" ht="15.75" customHeight="1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  <c r="R144" s="308"/>
      <c r="S144" s="308"/>
      <c r="T144" s="308"/>
      <c r="U144" s="308"/>
      <c r="V144" s="308"/>
      <c r="W144" s="308"/>
      <c r="X144" s="308"/>
      <c r="Y144" s="308"/>
      <c r="Z144" s="308"/>
      <c r="AA144" s="308"/>
      <c r="AB144" s="308"/>
      <c r="AC144" s="308"/>
      <c r="AD144" s="308"/>
      <c r="AE144" s="308"/>
    </row>
    <row r="145" spans="1:31" ht="15.75" customHeight="1">
      <c r="A145" s="308"/>
      <c r="B145" s="308"/>
      <c r="C145" s="308"/>
      <c r="D145" s="308"/>
      <c r="E145" s="308"/>
      <c r="F145" s="308"/>
      <c r="G145" s="308"/>
      <c r="H145" s="308"/>
      <c r="I145" s="308"/>
      <c r="J145" s="308"/>
      <c r="K145" s="308"/>
      <c r="L145" s="308"/>
      <c r="M145" s="308"/>
      <c r="N145" s="308"/>
      <c r="O145" s="308"/>
      <c r="P145" s="308"/>
      <c r="Q145" s="308"/>
      <c r="R145" s="308"/>
      <c r="S145" s="308"/>
      <c r="T145" s="308"/>
      <c r="U145" s="308"/>
      <c r="V145" s="308"/>
      <c r="W145" s="308"/>
      <c r="X145" s="308"/>
      <c r="Y145" s="308"/>
      <c r="Z145" s="308"/>
      <c r="AA145" s="308"/>
      <c r="AB145" s="308"/>
      <c r="AC145" s="308"/>
      <c r="AD145" s="308"/>
      <c r="AE145" s="308"/>
    </row>
    <row r="146" spans="1:31" ht="15.75" customHeight="1">
      <c r="A146" s="308"/>
      <c r="B146" s="308"/>
      <c r="C146" s="308"/>
      <c r="D146" s="308"/>
      <c r="E146" s="308"/>
      <c r="F146" s="308"/>
      <c r="G146" s="308"/>
      <c r="H146" s="308"/>
      <c r="I146" s="308"/>
      <c r="J146" s="308"/>
      <c r="K146" s="308"/>
      <c r="L146" s="308"/>
      <c r="M146" s="308"/>
      <c r="N146" s="308"/>
      <c r="O146" s="308"/>
      <c r="P146" s="308"/>
      <c r="Q146" s="308"/>
      <c r="R146" s="308"/>
      <c r="S146" s="308"/>
      <c r="T146" s="308"/>
      <c r="U146" s="308"/>
      <c r="V146" s="308"/>
      <c r="W146" s="308"/>
      <c r="X146" s="308"/>
      <c r="Y146" s="308"/>
      <c r="Z146" s="308"/>
      <c r="AA146" s="308"/>
      <c r="AB146" s="308"/>
      <c r="AC146" s="308"/>
      <c r="AD146" s="308"/>
      <c r="AE146" s="308"/>
    </row>
    <row r="147" spans="1:31" ht="15.75" customHeight="1">
      <c r="A147" s="308"/>
      <c r="B147" s="308"/>
      <c r="C147" s="308"/>
      <c r="D147" s="308"/>
      <c r="E147" s="308"/>
      <c r="F147" s="308"/>
      <c r="G147" s="308"/>
      <c r="H147" s="308"/>
      <c r="I147" s="308"/>
      <c r="J147" s="308"/>
      <c r="K147" s="308"/>
      <c r="L147" s="308"/>
      <c r="M147" s="308"/>
      <c r="N147" s="308"/>
      <c r="O147" s="308"/>
      <c r="P147" s="308"/>
      <c r="Q147" s="308"/>
      <c r="R147" s="308"/>
      <c r="S147" s="308"/>
      <c r="T147" s="308"/>
      <c r="U147" s="308"/>
      <c r="V147" s="308"/>
      <c r="W147" s="308"/>
      <c r="X147" s="308"/>
      <c r="Y147" s="308"/>
      <c r="Z147" s="308"/>
      <c r="AA147" s="308"/>
      <c r="AB147" s="308"/>
      <c r="AC147" s="308"/>
      <c r="AD147" s="308"/>
      <c r="AE147" s="308"/>
    </row>
    <row r="148" spans="1:31" ht="15.75" customHeight="1">
      <c r="A148" s="308"/>
      <c r="B148" s="308"/>
      <c r="C148" s="308"/>
      <c r="D148" s="308"/>
      <c r="E148" s="308"/>
      <c r="F148" s="308"/>
      <c r="G148" s="308"/>
      <c r="H148" s="308"/>
      <c r="I148" s="308"/>
      <c r="J148" s="308"/>
      <c r="K148" s="308"/>
      <c r="L148" s="308"/>
      <c r="M148" s="308"/>
      <c r="N148" s="308"/>
      <c r="O148" s="308"/>
      <c r="P148" s="308"/>
      <c r="Q148" s="308"/>
      <c r="R148" s="308"/>
      <c r="S148" s="308"/>
      <c r="T148" s="308"/>
      <c r="U148" s="308"/>
      <c r="V148" s="308"/>
      <c r="W148" s="308"/>
      <c r="X148" s="308"/>
      <c r="Y148" s="308"/>
      <c r="Z148" s="308"/>
      <c r="AA148" s="308"/>
      <c r="AB148" s="308"/>
      <c r="AC148" s="308"/>
      <c r="AD148" s="308"/>
      <c r="AE148" s="308"/>
    </row>
    <row r="149" spans="1:31" ht="15.75" customHeight="1">
      <c r="A149" s="308"/>
      <c r="B149" s="308"/>
      <c r="C149" s="308"/>
      <c r="D149" s="308"/>
      <c r="E149" s="308"/>
      <c r="F149" s="308"/>
      <c r="G149" s="308"/>
      <c r="H149" s="308"/>
      <c r="I149" s="308"/>
      <c r="J149" s="308"/>
      <c r="K149" s="308"/>
      <c r="L149" s="308"/>
      <c r="M149" s="308"/>
      <c r="N149" s="308"/>
      <c r="O149" s="308"/>
      <c r="P149" s="308"/>
      <c r="Q149" s="308"/>
      <c r="R149" s="308"/>
      <c r="S149" s="308"/>
      <c r="T149" s="308"/>
      <c r="U149" s="308"/>
      <c r="V149" s="308"/>
      <c r="W149" s="308"/>
      <c r="X149" s="308"/>
      <c r="Y149" s="308"/>
      <c r="Z149" s="308"/>
      <c r="AA149" s="308"/>
      <c r="AB149" s="308"/>
      <c r="AC149" s="308"/>
      <c r="AD149" s="308"/>
      <c r="AE149" s="308"/>
    </row>
    <row r="150" spans="1:31" ht="15.75" customHeight="1">
      <c r="A150" s="308"/>
      <c r="B150" s="308"/>
      <c r="C150" s="308"/>
      <c r="D150" s="308"/>
      <c r="E150" s="308"/>
      <c r="F150" s="308"/>
      <c r="G150" s="308"/>
      <c r="H150" s="308"/>
      <c r="I150" s="308"/>
      <c r="J150" s="308"/>
      <c r="K150" s="308"/>
      <c r="L150" s="308"/>
      <c r="M150" s="308"/>
      <c r="N150" s="308"/>
      <c r="O150" s="308"/>
      <c r="P150" s="308"/>
      <c r="Q150" s="308"/>
      <c r="R150" s="308"/>
      <c r="S150" s="308"/>
      <c r="T150" s="308"/>
      <c r="U150" s="308"/>
      <c r="V150" s="308"/>
      <c r="W150" s="308"/>
      <c r="X150" s="308"/>
      <c r="Y150" s="308"/>
      <c r="Z150" s="308"/>
      <c r="AA150" s="308"/>
      <c r="AB150" s="308"/>
      <c r="AC150" s="308"/>
      <c r="AD150" s="308"/>
      <c r="AE150" s="308"/>
    </row>
    <row r="151" spans="1:31" ht="15.75" customHeight="1">
      <c r="A151" s="308"/>
      <c r="B151" s="308"/>
      <c r="C151" s="308"/>
      <c r="D151" s="308"/>
      <c r="E151" s="308"/>
      <c r="F151" s="308"/>
      <c r="G151" s="308"/>
      <c r="H151" s="308"/>
      <c r="I151" s="308"/>
      <c r="J151" s="308"/>
      <c r="K151" s="308"/>
      <c r="L151" s="308"/>
      <c r="M151" s="308"/>
      <c r="N151" s="308"/>
      <c r="O151" s="308"/>
      <c r="P151" s="308"/>
      <c r="Q151" s="308"/>
      <c r="R151" s="308"/>
      <c r="S151" s="308"/>
      <c r="T151" s="308"/>
      <c r="U151" s="308"/>
      <c r="V151" s="308"/>
      <c r="W151" s="308"/>
      <c r="X151" s="308"/>
      <c r="Y151" s="308"/>
      <c r="Z151" s="308"/>
      <c r="AA151" s="308"/>
      <c r="AB151" s="308"/>
      <c r="AC151" s="308"/>
      <c r="AD151" s="308"/>
      <c r="AE151" s="308"/>
    </row>
    <row r="152" spans="1:31" ht="15.75" customHeight="1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  <c r="R152" s="308"/>
      <c r="S152" s="308"/>
      <c r="T152" s="308"/>
      <c r="U152" s="308"/>
      <c r="V152" s="308"/>
      <c r="W152" s="308"/>
      <c r="X152" s="308"/>
      <c r="Y152" s="308"/>
      <c r="Z152" s="308"/>
      <c r="AA152" s="308"/>
      <c r="AB152" s="308"/>
      <c r="AC152" s="308"/>
      <c r="AD152" s="308"/>
      <c r="AE152" s="308"/>
    </row>
    <row r="153" spans="1:31" ht="15.75" customHeight="1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  <c r="R153" s="308"/>
      <c r="S153" s="308"/>
      <c r="T153" s="308"/>
      <c r="U153" s="308"/>
      <c r="V153" s="308"/>
      <c r="W153" s="308"/>
      <c r="X153" s="308"/>
      <c r="Y153" s="308"/>
      <c r="Z153" s="308"/>
      <c r="AA153" s="308"/>
      <c r="AB153" s="308"/>
      <c r="AC153" s="308"/>
      <c r="AD153" s="308"/>
      <c r="AE153" s="308"/>
    </row>
    <row r="154" spans="1:31" ht="15.75" customHeight="1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  <c r="R154" s="308"/>
      <c r="S154" s="308"/>
      <c r="T154" s="308"/>
      <c r="U154" s="308"/>
      <c r="V154" s="308"/>
      <c r="W154" s="308"/>
      <c r="X154" s="308"/>
      <c r="Y154" s="308"/>
      <c r="Z154" s="308"/>
      <c r="AA154" s="308"/>
      <c r="AB154" s="308"/>
      <c r="AC154" s="308"/>
      <c r="AD154" s="308"/>
      <c r="AE154" s="308"/>
    </row>
    <row r="155" spans="1:31" ht="15.75" customHeight="1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  <c r="R155" s="308"/>
      <c r="S155" s="308"/>
      <c r="T155" s="308"/>
      <c r="U155" s="308"/>
      <c r="V155" s="308"/>
      <c r="W155" s="308"/>
      <c r="X155" s="308"/>
      <c r="Y155" s="308"/>
      <c r="Z155" s="308"/>
      <c r="AA155" s="308"/>
      <c r="AB155" s="308"/>
      <c r="AC155" s="308"/>
      <c r="AD155" s="308"/>
      <c r="AE155" s="308"/>
    </row>
    <row r="156" spans="1:31" ht="15.75" customHeight="1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  <c r="R156" s="308"/>
      <c r="S156" s="308"/>
      <c r="T156" s="308"/>
      <c r="U156" s="308"/>
      <c r="V156" s="308"/>
      <c r="W156" s="308"/>
      <c r="X156" s="308"/>
      <c r="Y156" s="308"/>
      <c r="Z156" s="308"/>
      <c r="AA156" s="308"/>
      <c r="AB156" s="308"/>
      <c r="AC156" s="308"/>
      <c r="AD156" s="308"/>
      <c r="AE156" s="308"/>
    </row>
    <row r="157" spans="1:31" ht="15.75" customHeight="1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  <c r="R157" s="308"/>
      <c r="S157" s="308"/>
      <c r="T157" s="308"/>
      <c r="U157" s="308"/>
      <c r="V157" s="308"/>
      <c r="W157" s="308"/>
      <c r="X157" s="308"/>
      <c r="Y157" s="308"/>
      <c r="Z157" s="308"/>
      <c r="AA157" s="308"/>
      <c r="AB157" s="308"/>
      <c r="AC157" s="308"/>
      <c r="AD157" s="308"/>
      <c r="AE157" s="308"/>
    </row>
    <row r="158" spans="1:31" ht="15.75" customHeight="1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  <c r="R158" s="308"/>
      <c r="S158" s="308"/>
      <c r="T158" s="308"/>
      <c r="U158" s="308"/>
      <c r="V158" s="308"/>
      <c r="W158" s="308"/>
      <c r="X158" s="308"/>
      <c r="Y158" s="308"/>
      <c r="Z158" s="308"/>
      <c r="AA158" s="308"/>
      <c r="AB158" s="308"/>
      <c r="AC158" s="308"/>
      <c r="AD158" s="308"/>
      <c r="AE158" s="308"/>
    </row>
    <row r="159" spans="1:31" ht="15.75" customHeight="1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308"/>
      <c r="Y159" s="308"/>
      <c r="Z159" s="308"/>
      <c r="AA159" s="308"/>
      <c r="AB159" s="308"/>
      <c r="AC159" s="308"/>
      <c r="AD159" s="308"/>
      <c r="AE159" s="308"/>
    </row>
    <row r="160" spans="1:31" ht="15.75" customHeight="1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ht="15.75" customHeight="1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  <c r="R161" s="308"/>
      <c r="S161" s="308"/>
      <c r="T161" s="308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ht="15.75" customHeight="1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  <c r="R162" s="308"/>
      <c r="S162" s="308"/>
      <c r="T162" s="308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ht="15.75" customHeight="1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  <c r="R163" s="308"/>
      <c r="S163" s="308"/>
      <c r="T163" s="308"/>
      <c r="U163" s="308"/>
      <c r="V163" s="308"/>
      <c r="W163" s="308"/>
      <c r="X163" s="308"/>
      <c r="Y163" s="308"/>
      <c r="Z163" s="308"/>
      <c r="AA163" s="308"/>
      <c r="AB163" s="308"/>
      <c r="AC163" s="308"/>
      <c r="AD163" s="308"/>
      <c r="AE163" s="308"/>
    </row>
    <row r="164" spans="1:31" ht="15.75" customHeight="1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  <c r="R164" s="308"/>
      <c r="S164" s="308"/>
      <c r="T164" s="308"/>
      <c r="U164" s="308"/>
      <c r="V164" s="308"/>
      <c r="W164" s="308"/>
      <c r="X164" s="308"/>
      <c r="Y164" s="308"/>
      <c r="Z164" s="308"/>
      <c r="AA164" s="308"/>
      <c r="AB164" s="308"/>
      <c r="AC164" s="308"/>
      <c r="AD164" s="308"/>
      <c r="AE164" s="308"/>
    </row>
    <row r="165" spans="1:31" ht="15.75" customHeight="1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  <c r="R165" s="308"/>
      <c r="S165" s="308"/>
      <c r="T165" s="308"/>
      <c r="U165" s="308"/>
      <c r="V165" s="308"/>
      <c r="W165" s="308"/>
      <c r="X165" s="308"/>
      <c r="Y165" s="308"/>
      <c r="Z165" s="308"/>
      <c r="AA165" s="308"/>
      <c r="AB165" s="308"/>
      <c r="AC165" s="308"/>
      <c r="AD165" s="308"/>
      <c r="AE165" s="308"/>
    </row>
    <row r="166" spans="1:31" ht="15.75" customHeight="1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  <c r="R166" s="308"/>
      <c r="S166" s="308"/>
      <c r="T166" s="308"/>
      <c r="U166" s="308"/>
      <c r="V166" s="308"/>
      <c r="W166" s="308"/>
      <c r="X166" s="308"/>
      <c r="Y166" s="308"/>
      <c r="Z166" s="308"/>
      <c r="AA166" s="308"/>
      <c r="AB166" s="308"/>
      <c r="AC166" s="308"/>
      <c r="AD166" s="308"/>
      <c r="AE166" s="308"/>
    </row>
    <row r="167" spans="1:31" ht="15.75" customHeight="1">
      <c r="A167" s="308"/>
      <c r="B167" s="308"/>
      <c r="C167" s="308"/>
      <c r="D167" s="308"/>
      <c r="E167" s="308"/>
      <c r="F167" s="308"/>
      <c r="G167" s="308"/>
      <c r="H167" s="308"/>
      <c r="I167" s="308"/>
      <c r="J167" s="308"/>
      <c r="K167" s="308"/>
      <c r="L167" s="308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308"/>
      <c r="X167" s="308"/>
      <c r="Y167" s="308"/>
      <c r="Z167" s="308"/>
      <c r="AA167" s="308"/>
      <c r="AB167" s="308"/>
      <c r="AC167" s="308"/>
      <c r="AD167" s="308"/>
      <c r="AE167" s="308"/>
    </row>
    <row r="168" spans="1:31" ht="15.75" customHeight="1">
      <c r="A168" s="308"/>
      <c r="B168" s="308"/>
      <c r="C168" s="308"/>
      <c r="D168" s="308"/>
      <c r="E168" s="308"/>
      <c r="F168" s="308"/>
      <c r="G168" s="308"/>
      <c r="H168" s="308"/>
      <c r="I168" s="308"/>
      <c r="J168" s="308"/>
      <c r="K168" s="308"/>
      <c r="L168" s="308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308"/>
      <c r="X168" s="308"/>
      <c r="Y168" s="308"/>
      <c r="Z168" s="308"/>
      <c r="AA168" s="308"/>
      <c r="AB168" s="308"/>
      <c r="AC168" s="308"/>
      <c r="AD168" s="308"/>
      <c r="AE168" s="308"/>
    </row>
    <row r="169" spans="1:31" ht="15.75" customHeight="1">
      <c r="A169" s="308"/>
      <c r="B169" s="308"/>
      <c r="C169" s="308"/>
      <c r="D169" s="308"/>
      <c r="E169" s="308"/>
      <c r="F169" s="308"/>
      <c r="G169" s="308"/>
      <c r="H169" s="308"/>
      <c r="I169" s="308"/>
      <c r="J169" s="308"/>
      <c r="K169" s="308"/>
      <c r="L169" s="308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308"/>
      <c r="X169" s="308"/>
      <c r="Y169" s="308"/>
      <c r="Z169" s="308"/>
      <c r="AA169" s="308"/>
      <c r="AB169" s="308"/>
      <c r="AC169" s="308"/>
      <c r="AD169" s="308"/>
      <c r="AE169" s="308"/>
    </row>
    <row r="170" spans="1:31" ht="15.75" customHeight="1">
      <c r="A170" s="308"/>
      <c r="B170" s="308"/>
      <c r="C170" s="308"/>
      <c r="D170" s="308"/>
      <c r="E170" s="308"/>
      <c r="F170" s="308"/>
      <c r="G170" s="308"/>
      <c r="H170" s="308"/>
      <c r="I170" s="308"/>
      <c r="J170" s="308"/>
      <c r="K170" s="308"/>
      <c r="L170" s="308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308"/>
      <c r="AA170" s="308"/>
      <c r="AB170" s="308"/>
      <c r="AC170" s="308"/>
      <c r="AD170" s="308"/>
      <c r="AE170" s="308"/>
    </row>
    <row r="171" spans="1:31" ht="15.75" customHeight="1">
      <c r="A171" s="308"/>
      <c r="B171" s="308"/>
      <c r="C171" s="308"/>
      <c r="D171" s="308"/>
      <c r="E171" s="308"/>
      <c r="F171" s="308"/>
      <c r="G171" s="308"/>
      <c r="H171" s="308"/>
      <c r="I171" s="308"/>
      <c r="J171" s="308"/>
      <c r="K171" s="308"/>
      <c r="L171" s="308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ht="15.75" customHeight="1">
      <c r="A172" s="308"/>
      <c r="B172" s="308"/>
      <c r="C172" s="308"/>
      <c r="D172" s="308"/>
      <c r="E172" s="308"/>
      <c r="F172" s="308"/>
      <c r="G172" s="308"/>
      <c r="H172" s="308"/>
      <c r="I172" s="308"/>
      <c r="J172" s="308"/>
      <c r="K172" s="308"/>
      <c r="L172" s="308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308"/>
      <c r="AA172" s="308"/>
      <c r="AB172" s="308"/>
      <c r="AC172" s="308"/>
      <c r="AD172" s="308"/>
      <c r="AE172" s="308"/>
    </row>
    <row r="173" spans="1:31" ht="15.75" customHeight="1">
      <c r="A173" s="308"/>
      <c r="B173" s="308"/>
      <c r="C173" s="308"/>
      <c r="D173" s="308"/>
      <c r="E173" s="308"/>
      <c r="F173" s="308"/>
      <c r="G173" s="308"/>
      <c r="H173" s="308"/>
      <c r="I173" s="308"/>
      <c r="J173" s="308"/>
      <c r="K173" s="308"/>
      <c r="L173" s="308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308"/>
      <c r="AA173" s="308"/>
      <c r="AB173" s="308"/>
      <c r="AC173" s="308"/>
      <c r="AD173" s="308"/>
      <c r="AE173" s="308"/>
    </row>
    <row r="174" spans="1:31" ht="15.75" customHeight="1">
      <c r="A174" s="308"/>
      <c r="B174" s="308"/>
      <c r="C174" s="308"/>
      <c r="D174" s="308"/>
      <c r="E174" s="308"/>
      <c r="F174" s="308"/>
      <c r="G174" s="308"/>
      <c r="H174" s="308"/>
      <c r="I174" s="308"/>
      <c r="J174" s="308"/>
      <c r="K174" s="308"/>
      <c r="L174" s="308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ht="15.75" customHeight="1">
      <c r="A175" s="308"/>
      <c r="B175" s="308"/>
      <c r="C175" s="308"/>
      <c r="D175" s="308"/>
      <c r="E175" s="308"/>
      <c r="F175" s="308"/>
      <c r="G175" s="308"/>
      <c r="H175" s="308"/>
      <c r="I175" s="308"/>
      <c r="J175" s="308"/>
      <c r="K175" s="308"/>
      <c r="L175" s="308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ht="15.75" customHeight="1">
      <c r="A176" s="308"/>
      <c r="B176" s="308"/>
      <c r="C176" s="308"/>
      <c r="D176" s="308"/>
      <c r="E176" s="308"/>
      <c r="F176" s="308"/>
      <c r="G176" s="308"/>
      <c r="H176" s="308"/>
      <c r="I176" s="308"/>
      <c r="J176" s="308"/>
      <c r="K176" s="308"/>
      <c r="L176" s="308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1:31" ht="15.75" customHeight="1">
      <c r="A177" s="308"/>
      <c r="B177" s="308"/>
      <c r="C177" s="308"/>
      <c r="D177" s="308"/>
      <c r="E177" s="308"/>
      <c r="F177" s="308"/>
      <c r="G177" s="308"/>
      <c r="H177" s="308"/>
      <c r="I177" s="308"/>
      <c r="J177" s="308"/>
      <c r="K177" s="308"/>
      <c r="L177" s="308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1:31" ht="15.75" customHeight="1">
      <c r="A178" s="308"/>
      <c r="B178" s="308"/>
      <c r="C178" s="308"/>
      <c r="D178" s="308"/>
      <c r="E178" s="308"/>
      <c r="F178" s="308"/>
      <c r="G178" s="308"/>
      <c r="H178" s="308"/>
      <c r="I178" s="308"/>
      <c r="J178" s="308"/>
      <c r="K178" s="308"/>
      <c r="L178" s="308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1:31" ht="15.75" customHeight="1">
      <c r="A179" s="308"/>
      <c r="B179" s="308"/>
      <c r="C179" s="308"/>
      <c r="D179" s="308"/>
      <c r="E179" s="308"/>
      <c r="F179" s="308"/>
      <c r="G179" s="308"/>
      <c r="H179" s="308"/>
      <c r="I179" s="308"/>
      <c r="J179" s="308"/>
      <c r="K179" s="308"/>
      <c r="L179" s="308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1:31" ht="15.75" customHeight="1">
      <c r="A180" s="308"/>
      <c r="B180" s="308"/>
      <c r="C180" s="308"/>
      <c r="D180" s="308"/>
      <c r="E180" s="308"/>
      <c r="F180" s="308"/>
      <c r="G180" s="308"/>
      <c r="H180" s="308"/>
      <c r="I180" s="308"/>
      <c r="J180" s="308"/>
      <c r="K180" s="308"/>
      <c r="L180" s="308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</row>
    <row r="181" spans="1:31" ht="15.75" customHeight="1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308"/>
      <c r="AB181" s="308"/>
      <c r="AC181" s="308"/>
      <c r="AD181" s="308"/>
      <c r="AE181" s="308"/>
    </row>
    <row r="182" spans="1:31" ht="15.75" customHeight="1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308"/>
      <c r="AB182" s="308"/>
      <c r="AC182" s="308"/>
      <c r="AD182" s="308"/>
      <c r="AE182" s="308"/>
    </row>
    <row r="183" spans="1:31" ht="15.75" customHeight="1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308"/>
      <c r="AB183" s="308"/>
      <c r="AC183" s="308"/>
      <c r="AD183" s="308"/>
      <c r="AE183" s="308"/>
    </row>
    <row r="184" spans="1:31" ht="15.75" customHeight="1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308"/>
      <c r="AB184" s="308"/>
      <c r="AC184" s="308"/>
      <c r="AD184" s="308"/>
      <c r="AE184" s="308"/>
    </row>
    <row r="185" spans="1:31" ht="15.75" customHeight="1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308"/>
      <c r="AB185" s="308"/>
      <c r="AC185" s="308"/>
      <c r="AD185" s="308"/>
      <c r="AE185" s="308"/>
    </row>
    <row r="186" spans="1:31" ht="15.75" customHeight="1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308"/>
      <c r="Y186" s="308"/>
      <c r="Z186" s="308"/>
      <c r="AA186" s="308"/>
      <c r="AB186" s="308"/>
      <c r="AC186" s="308"/>
      <c r="AD186" s="308"/>
      <c r="AE186" s="308"/>
    </row>
    <row r="187" spans="1:31" ht="15.75" customHeight="1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308"/>
      <c r="Z187" s="308"/>
      <c r="AA187" s="308"/>
      <c r="AB187" s="308"/>
      <c r="AC187" s="308"/>
      <c r="AD187" s="308"/>
      <c r="AE187" s="308"/>
    </row>
    <row r="188" spans="1:31" ht="15.75" customHeight="1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308"/>
      <c r="Z188" s="308"/>
      <c r="AA188" s="308"/>
      <c r="AB188" s="308"/>
      <c r="AC188" s="308"/>
      <c r="AD188" s="308"/>
      <c r="AE188" s="308"/>
    </row>
    <row r="189" spans="1:31" ht="15.75" customHeight="1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  <c r="R189" s="308"/>
      <c r="S189" s="308"/>
      <c r="T189" s="308"/>
      <c r="U189" s="308"/>
      <c r="V189" s="308"/>
      <c r="W189" s="308"/>
      <c r="X189" s="308"/>
      <c r="Y189" s="308"/>
      <c r="Z189" s="308"/>
      <c r="AA189" s="308"/>
      <c r="AB189" s="308"/>
      <c r="AC189" s="308"/>
      <c r="AD189" s="308"/>
      <c r="AE189" s="308"/>
    </row>
    <row r="190" spans="1:31" ht="15.75" customHeight="1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  <c r="R190" s="308"/>
      <c r="S190" s="308"/>
      <c r="T190" s="308"/>
      <c r="U190" s="308"/>
      <c r="V190" s="308"/>
      <c r="W190" s="308"/>
      <c r="X190" s="308"/>
      <c r="Y190" s="308"/>
      <c r="Z190" s="308"/>
      <c r="AA190" s="308"/>
      <c r="AB190" s="308"/>
      <c r="AC190" s="308"/>
      <c r="AD190" s="308"/>
      <c r="AE190" s="308"/>
    </row>
    <row r="191" spans="1:31" ht="15.75" customHeight="1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  <c r="R191" s="308"/>
      <c r="S191" s="308"/>
      <c r="T191" s="308"/>
      <c r="U191" s="308"/>
      <c r="V191" s="308"/>
      <c r="W191" s="308"/>
      <c r="X191" s="308"/>
      <c r="Y191" s="308"/>
      <c r="Z191" s="308"/>
      <c r="AA191" s="308"/>
      <c r="AB191" s="308"/>
      <c r="AC191" s="308"/>
      <c r="AD191" s="308"/>
      <c r="AE191" s="308"/>
    </row>
    <row r="192" spans="1:31" ht="15.75" customHeight="1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  <c r="R192" s="308"/>
      <c r="S192" s="308"/>
      <c r="T192" s="308"/>
      <c r="U192" s="308"/>
      <c r="V192" s="308"/>
      <c r="W192" s="308"/>
      <c r="X192" s="308"/>
      <c r="Y192" s="308"/>
      <c r="Z192" s="308"/>
      <c r="AA192" s="308"/>
      <c r="AB192" s="308"/>
      <c r="AC192" s="308"/>
      <c r="AD192" s="308"/>
      <c r="AE192" s="308"/>
    </row>
    <row r="193" spans="1:31" ht="15.75" customHeight="1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  <c r="R193" s="308"/>
      <c r="S193" s="308"/>
      <c r="T193" s="308"/>
      <c r="U193" s="308"/>
      <c r="V193" s="308"/>
      <c r="W193" s="308"/>
      <c r="X193" s="308"/>
      <c r="Y193" s="308"/>
      <c r="Z193" s="308"/>
      <c r="AA193" s="308"/>
      <c r="AB193" s="308"/>
      <c r="AC193" s="308"/>
      <c r="AD193" s="308"/>
      <c r="AE193" s="308"/>
    </row>
    <row r="194" spans="1:31" ht="15.75" customHeight="1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  <c r="R194" s="308"/>
      <c r="S194" s="308"/>
      <c r="T194" s="308"/>
      <c r="U194" s="308"/>
      <c r="V194" s="308"/>
      <c r="W194" s="308"/>
      <c r="X194" s="308"/>
      <c r="Y194" s="308"/>
      <c r="Z194" s="308"/>
      <c r="AA194" s="308"/>
      <c r="AB194" s="308"/>
      <c r="AC194" s="308"/>
      <c r="AD194" s="308"/>
      <c r="AE194" s="308"/>
    </row>
    <row r="195" spans="1:31" ht="15.75" customHeight="1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  <c r="R195" s="308"/>
      <c r="S195" s="308"/>
      <c r="T195" s="308"/>
      <c r="U195" s="308"/>
      <c r="V195" s="308"/>
      <c r="W195" s="308"/>
      <c r="X195" s="308"/>
      <c r="Y195" s="308"/>
      <c r="Z195" s="308"/>
      <c r="AA195" s="308"/>
      <c r="AB195" s="308"/>
      <c r="AC195" s="308"/>
      <c r="AD195" s="308"/>
      <c r="AE195" s="308"/>
    </row>
    <row r="196" spans="1:31" ht="15.75" customHeight="1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  <c r="R196" s="308"/>
      <c r="S196" s="308"/>
      <c r="T196" s="308"/>
      <c r="U196" s="308"/>
      <c r="V196" s="308"/>
      <c r="W196" s="308"/>
      <c r="X196" s="308"/>
      <c r="Y196" s="308"/>
      <c r="Z196" s="308"/>
      <c r="AA196" s="308"/>
      <c r="AB196" s="308"/>
      <c r="AC196" s="308"/>
      <c r="AD196" s="308"/>
      <c r="AE196" s="308"/>
    </row>
    <row r="197" spans="1:31" ht="15.75" customHeight="1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  <c r="R197" s="308"/>
      <c r="S197" s="308"/>
      <c r="T197" s="308"/>
      <c r="U197" s="308"/>
      <c r="V197" s="308"/>
      <c r="W197" s="308"/>
      <c r="X197" s="308"/>
      <c r="Y197" s="308"/>
      <c r="Z197" s="308"/>
      <c r="AA197" s="308"/>
      <c r="AB197" s="308"/>
      <c r="AC197" s="308"/>
      <c r="AD197" s="308"/>
      <c r="AE197" s="308"/>
    </row>
    <row r="198" spans="1:31" ht="15.75" customHeight="1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  <c r="R198" s="308"/>
      <c r="S198" s="308"/>
      <c r="T198" s="308"/>
      <c r="U198" s="308"/>
      <c r="V198" s="308"/>
      <c r="W198" s="308"/>
      <c r="X198" s="308"/>
      <c r="Y198" s="308"/>
      <c r="Z198" s="308"/>
      <c r="AA198" s="308"/>
      <c r="AB198" s="308"/>
      <c r="AC198" s="308"/>
      <c r="AD198" s="308"/>
      <c r="AE198" s="308"/>
    </row>
    <row r="199" spans="1:31" ht="15.75" customHeight="1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  <c r="R199" s="308"/>
      <c r="S199" s="308"/>
      <c r="T199" s="308"/>
      <c r="U199" s="308"/>
      <c r="V199" s="308"/>
      <c r="W199" s="308"/>
      <c r="X199" s="308"/>
      <c r="Y199" s="308"/>
      <c r="Z199" s="308"/>
      <c r="AA199" s="308"/>
      <c r="AB199" s="308"/>
      <c r="AC199" s="308"/>
      <c r="AD199" s="308"/>
      <c r="AE199" s="308"/>
    </row>
    <row r="200" spans="1:31" ht="15.75" customHeight="1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  <c r="R200" s="308"/>
      <c r="S200" s="308"/>
      <c r="T200" s="308"/>
      <c r="U200" s="308"/>
      <c r="V200" s="308"/>
      <c r="W200" s="308"/>
      <c r="X200" s="308"/>
      <c r="Y200" s="308"/>
      <c r="Z200" s="308"/>
      <c r="AA200" s="308"/>
      <c r="AB200" s="308"/>
      <c r="AC200" s="308"/>
      <c r="AD200" s="308"/>
      <c r="AE200" s="308"/>
    </row>
    <row r="201" spans="1:31" ht="15.75" customHeight="1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  <c r="R201" s="308"/>
      <c r="S201" s="308"/>
      <c r="T201" s="308"/>
      <c r="U201" s="308"/>
      <c r="V201" s="308"/>
      <c r="W201" s="308"/>
      <c r="X201" s="308"/>
      <c r="Y201" s="308"/>
      <c r="Z201" s="308"/>
      <c r="AA201" s="308"/>
      <c r="AB201" s="308"/>
      <c r="AC201" s="308"/>
      <c r="AD201" s="308"/>
      <c r="AE201" s="308"/>
    </row>
    <row r="202" spans="1:31" ht="15.75" customHeight="1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  <c r="R202" s="308"/>
      <c r="S202" s="308"/>
      <c r="T202" s="308"/>
      <c r="U202" s="308"/>
      <c r="V202" s="308"/>
      <c r="W202" s="308"/>
      <c r="X202" s="308"/>
      <c r="Y202" s="308"/>
      <c r="Z202" s="308"/>
      <c r="AA202" s="308"/>
      <c r="AB202" s="308"/>
      <c r="AC202" s="308"/>
      <c r="AD202" s="308"/>
      <c r="AE202" s="308"/>
    </row>
    <row r="203" spans="1:31" ht="15.75" customHeight="1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  <c r="R203" s="308"/>
      <c r="S203" s="308"/>
      <c r="T203" s="308"/>
      <c r="U203" s="308"/>
      <c r="V203" s="308"/>
      <c r="W203" s="308"/>
      <c r="X203" s="308"/>
      <c r="Y203" s="308"/>
      <c r="Z203" s="308"/>
      <c r="AA203" s="308"/>
      <c r="AB203" s="308"/>
      <c r="AC203" s="308"/>
      <c r="AD203" s="308"/>
      <c r="AE203" s="308"/>
    </row>
    <row r="204" spans="1:31" ht="15.75" customHeight="1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308"/>
      <c r="X204" s="308"/>
      <c r="Y204" s="308"/>
      <c r="Z204" s="308"/>
      <c r="AA204" s="308"/>
      <c r="AB204" s="308"/>
      <c r="AC204" s="308"/>
      <c r="AD204" s="308"/>
      <c r="AE204" s="308"/>
    </row>
    <row r="205" spans="1:31" ht="15.75" customHeight="1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308"/>
      <c r="X205" s="308"/>
      <c r="Y205" s="308"/>
      <c r="Z205" s="308"/>
      <c r="AA205" s="308"/>
      <c r="AB205" s="308"/>
      <c r="AC205" s="308"/>
      <c r="AD205" s="308"/>
      <c r="AE205" s="308"/>
    </row>
    <row r="206" spans="1:31" ht="15.75" customHeight="1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308"/>
      <c r="X206" s="308"/>
      <c r="Y206" s="308"/>
      <c r="Z206" s="308"/>
      <c r="AA206" s="308"/>
      <c r="AB206" s="308"/>
      <c r="AC206" s="308"/>
      <c r="AD206" s="308"/>
      <c r="AE206" s="308"/>
    </row>
    <row r="207" spans="1:31" ht="15.75" customHeight="1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308"/>
      <c r="X207" s="308"/>
      <c r="Y207" s="308"/>
      <c r="Z207" s="308"/>
      <c r="AA207" s="308"/>
      <c r="AB207" s="308"/>
      <c r="AC207" s="308"/>
      <c r="AD207" s="308"/>
      <c r="AE207" s="308"/>
    </row>
    <row r="208" spans="1:31" ht="15.75" customHeight="1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308"/>
      <c r="X208" s="308"/>
      <c r="Y208" s="308"/>
      <c r="Z208" s="308"/>
      <c r="AA208" s="308"/>
      <c r="AB208" s="308"/>
      <c r="AC208" s="308"/>
      <c r="AD208" s="308"/>
      <c r="AE208" s="308"/>
    </row>
    <row r="209" spans="1:31" ht="15.75" customHeight="1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308"/>
      <c r="X209" s="308"/>
      <c r="Y209" s="308"/>
      <c r="Z209" s="308"/>
      <c r="AA209" s="308"/>
      <c r="AB209" s="308"/>
      <c r="AC209" s="308"/>
      <c r="AD209" s="308"/>
      <c r="AE209" s="308"/>
    </row>
    <row r="210" spans="1:31" ht="15.75" customHeight="1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308"/>
      <c r="X210" s="308"/>
      <c r="Y210" s="308"/>
      <c r="Z210" s="308"/>
      <c r="AA210" s="308"/>
      <c r="AB210" s="308"/>
      <c r="AC210" s="308"/>
      <c r="AD210" s="308"/>
      <c r="AE210" s="308"/>
    </row>
    <row r="211" spans="1:31" ht="15.75" customHeight="1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308"/>
      <c r="X211" s="308"/>
      <c r="Y211" s="308"/>
      <c r="Z211" s="308"/>
      <c r="AA211" s="308"/>
      <c r="AB211" s="308"/>
      <c r="AC211" s="308"/>
      <c r="AD211" s="308"/>
      <c r="AE211" s="308"/>
    </row>
    <row r="212" spans="1:31" ht="15.75" customHeight="1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308"/>
      <c r="X212" s="308"/>
      <c r="Y212" s="308"/>
      <c r="Z212" s="308"/>
      <c r="AA212" s="308"/>
      <c r="AB212" s="308"/>
      <c r="AC212" s="308"/>
      <c r="AD212" s="308"/>
      <c r="AE212" s="308"/>
    </row>
    <row r="213" spans="1:31" ht="15.75" customHeight="1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308"/>
      <c r="X213" s="308"/>
      <c r="Y213" s="308"/>
      <c r="Z213" s="308"/>
      <c r="AA213" s="308"/>
      <c r="AB213" s="308"/>
      <c r="AC213" s="308"/>
      <c r="AD213" s="308"/>
      <c r="AE213" s="308"/>
    </row>
    <row r="214" spans="1:31" ht="15.75" customHeight="1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308"/>
      <c r="X214" s="308"/>
      <c r="Y214" s="308"/>
      <c r="Z214" s="308"/>
      <c r="AA214" s="308"/>
      <c r="AB214" s="308"/>
      <c r="AC214" s="308"/>
      <c r="AD214" s="308"/>
      <c r="AE214" s="308"/>
    </row>
    <row r="215" spans="1:31" ht="15.75" customHeight="1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308"/>
      <c r="X215" s="308"/>
      <c r="Y215" s="308"/>
      <c r="Z215" s="308"/>
      <c r="AA215" s="308"/>
      <c r="AB215" s="308"/>
      <c r="AC215" s="308"/>
      <c r="AD215" s="308"/>
      <c r="AE215" s="308"/>
    </row>
    <row r="216" spans="1:31" ht="15.75" customHeight="1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308"/>
      <c r="X216" s="308"/>
      <c r="Y216" s="308"/>
      <c r="Z216" s="308"/>
      <c r="AA216" s="308"/>
      <c r="AB216" s="308"/>
      <c r="AC216" s="308"/>
      <c r="AD216" s="308"/>
      <c r="AE216" s="308"/>
    </row>
    <row r="217" spans="1:31" ht="15.75" customHeight="1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308"/>
      <c r="X217" s="308"/>
      <c r="Y217" s="308"/>
      <c r="Z217" s="308"/>
      <c r="AA217" s="308"/>
      <c r="AB217" s="308"/>
      <c r="AC217" s="308"/>
      <c r="AD217" s="308"/>
      <c r="AE217" s="308"/>
    </row>
    <row r="218" spans="1:31" ht="15.75" customHeight="1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308"/>
      <c r="X218" s="308"/>
      <c r="Y218" s="308"/>
      <c r="Z218" s="308"/>
      <c r="AA218" s="308"/>
      <c r="AB218" s="308"/>
      <c r="AC218" s="308"/>
      <c r="AD218" s="308"/>
      <c r="AE218" s="308"/>
    </row>
    <row r="219" spans="1:31" ht="15.75" customHeight="1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308"/>
      <c r="X219" s="308"/>
      <c r="Y219" s="308"/>
      <c r="Z219" s="308"/>
      <c r="AA219" s="308"/>
      <c r="AB219" s="308"/>
      <c r="AC219" s="308"/>
      <c r="AD219" s="308"/>
      <c r="AE219" s="308"/>
    </row>
    <row r="220" spans="1:31" ht="15.75" customHeight="1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308"/>
      <c r="AA220" s="308"/>
      <c r="AB220" s="308"/>
      <c r="AC220" s="308"/>
      <c r="AD220" s="308"/>
      <c r="AE220" s="308"/>
    </row>
    <row r="221" spans="1:31" ht="15.75" customHeight="1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:31" ht="15.75" customHeight="1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:31" ht="15.75" customHeight="1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:31" ht="15.75" customHeight="1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:31" ht="15.75" customHeight="1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:31" ht="15.75" customHeight="1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:31" ht="15.75" customHeight="1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:31" ht="15.75" customHeight="1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:31" ht="15.75" customHeight="1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</row>
    <row r="230" spans="1:31" ht="15.75" customHeight="1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:31" ht="15.75" customHeight="1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:31" ht="15.75" customHeight="1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:31" ht="15.75" customHeight="1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:31" ht="15.75" customHeight="1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308"/>
      <c r="AB234" s="308"/>
      <c r="AC234" s="308"/>
      <c r="AD234" s="308"/>
      <c r="AE234" s="308"/>
    </row>
    <row r="235" spans="1:31" ht="15.75" customHeight="1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</row>
    <row r="236" spans="1:31" ht="15.75" customHeight="1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</row>
    <row r="237" spans="1:31" ht="15.75" customHeight="1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</row>
    <row r="238" spans="1:31" ht="15.75" customHeight="1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</row>
    <row r="239" spans="1:31" ht="15.75" customHeight="1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308"/>
      <c r="AB239" s="308"/>
      <c r="AC239" s="308"/>
      <c r="AD239" s="308"/>
      <c r="AE239" s="308"/>
    </row>
    <row r="240" spans="1:31" ht="15.75" customHeight="1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308"/>
      <c r="AB240" s="308"/>
      <c r="AC240" s="308"/>
      <c r="AD240" s="308"/>
      <c r="AE240" s="308"/>
    </row>
    <row r="241" spans="1:31" ht="15.75" customHeight="1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308"/>
      <c r="AB241" s="308"/>
      <c r="AC241" s="308"/>
      <c r="AD241" s="308"/>
      <c r="AE241" s="308"/>
    </row>
    <row r="242" spans="1:31" ht="15.75" customHeight="1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308"/>
      <c r="AB242" s="308"/>
      <c r="AC242" s="308"/>
      <c r="AD242" s="308"/>
      <c r="AE242" s="308"/>
    </row>
    <row r="243" spans="1:31" ht="15.75" customHeight="1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308"/>
      <c r="AB243" s="308"/>
      <c r="AC243" s="308"/>
      <c r="AD243" s="308"/>
      <c r="AE243" s="308"/>
    </row>
    <row r="244" spans="1:31" ht="15.75" customHeight="1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308"/>
      <c r="AB244" s="308"/>
      <c r="AC244" s="308"/>
      <c r="AD244" s="308"/>
      <c r="AE244" s="308"/>
    </row>
    <row r="245" spans="1:31" ht="15.75" customHeight="1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308"/>
      <c r="AB245" s="308"/>
      <c r="AC245" s="308"/>
      <c r="AD245" s="308"/>
      <c r="AE245" s="308"/>
    </row>
    <row r="246" spans="1:31" ht="15.75" customHeight="1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308"/>
      <c r="AB246" s="308"/>
      <c r="AC246" s="308"/>
      <c r="AD246" s="308"/>
      <c r="AE246" s="308"/>
    </row>
    <row r="247" spans="1:31" ht="15.75" customHeight="1"/>
    <row r="248" spans="1:31" ht="15.75" customHeight="1"/>
    <row r="249" spans="1:31" ht="15.75" customHeight="1"/>
    <row r="250" spans="1:31" ht="15.75" customHeight="1"/>
    <row r="251" spans="1:31" ht="15.75" customHeight="1"/>
    <row r="252" spans="1:31" ht="15.75" customHeight="1"/>
    <row r="253" spans="1:31" ht="15.75" customHeight="1"/>
    <row r="254" spans="1:31" ht="15.75" customHeight="1"/>
    <row r="255" spans="1:31" ht="15.75" customHeight="1"/>
    <row r="256" spans="1:3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 outlineLevelCol="1"/>
  <cols>
    <col min="1" max="1" width="65.83203125" customWidth="1"/>
    <col min="2" max="2" width="6.1640625" customWidth="1"/>
    <col min="3" max="6" width="12.6640625" customWidth="1"/>
    <col min="16" max="16" width="4.5" customWidth="1" outlineLevel="1"/>
    <col min="17" max="17" width="13" customWidth="1" outlineLevel="1"/>
    <col min="18" max="25" width="9.5" customWidth="1"/>
  </cols>
  <sheetData>
    <row r="1" spans="1:25" ht="15" customHeight="1">
      <c r="A1" s="689" t="s">
        <v>228</v>
      </c>
      <c r="B1" s="342"/>
      <c r="C1" s="690" t="s">
        <v>229</v>
      </c>
      <c r="D1" s="683"/>
      <c r="E1" s="683"/>
      <c r="F1" s="683"/>
      <c r="G1" s="683"/>
      <c r="H1" s="683"/>
      <c r="I1" s="683"/>
      <c r="J1" s="683"/>
      <c r="K1" s="10"/>
      <c r="L1" s="10"/>
      <c r="M1" s="10"/>
      <c r="N1" s="10"/>
      <c r="O1" s="10"/>
      <c r="P1" s="2"/>
      <c r="Q1" s="2"/>
      <c r="R1" s="10"/>
      <c r="S1" s="10"/>
      <c r="T1" s="10"/>
      <c r="U1" s="10"/>
      <c r="V1" s="10"/>
      <c r="W1" s="10"/>
      <c r="X1" s="10"/>
      <c r="Y1" s="10"/>
    </row>
    <row r="2" spans="1:25" ht="21.75" customHeight="1">
      <c r="A2" s="683"/>
      <c r="B2" s="343"/>
      <c r="C2" s="344">
        <v>2012</v>
      </c>
      <c r="D2" s="344">
        <v>2013</v>
      </c>
      <c r="E2" s="344">
        <v>2014</v>
      </c>
      <c r="F2" s="344" t="s">
        <v>193</v>
      </c>
      <c r="G2" s="344">
        <v>2016</v>
      </c>
      <c r="H2" s="344">
        <f t="shared" ref="H2:J2" si="0">+G2+1</f>
        <v>2017</v>
      </c>
      <c r="I2" s="344">
        <f t="shared" si="0"/>
        <v>2018</v>
      </c>
      <c r="J2" s="345">
        <f t="shared" si="0"/>
        <v>2019</v>
      </c>
      <c r="K2" s="346">
        <v>2020</v>
      </c>
      <c r="L2" s="346" t="s">
        <v>195</v>
      </c>
      <c r="M2" s="346" t="s">
        <v>196</v>
      </c>
      <c r="N2" s="346" t="s">
        <v>197</v>
      </c>
      <c r="O2" s="346" t="s">
        <v>198</v>
      </c>
      <c r="P2" s="347"/>
      <c r="Q2" s="347" t="s">
        <v>199</v>
      </c>
      <c r="R2" s="10"/>
      <c r="S2" s="10"/>
      <c r="T2" s="10"/>
      <c r="U2" s="10"/>
      <c r="V2" s="10"/>
      <c r="W2" s="10"/>
      <c r="X2" s="10"/>
      <c r="Y2" s="10"/>
    </row>
    <row r="3" spans="1:25">
      <c r="B3" s="348"/>
      <c r="C3" s="349"/>
      <c r="D3" s="2"/>
      <c r="E3" s="2"/>
      <c r="F3" s="2"/>
      <c r="G3" s="2"/>
      <c r="H3" s="2"/>
      <c r="I3" s="2"/>
      <c r="J3" s="350"/>
      <c r="K3" s="2"/>
      <c r="L3" s="2"/>
      <c r="M3" s="35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">
      <c r="A4" s="352" t="s">
        <v>230</v>
      </c>
      <c r="B4" s="353"/>
      <c r="C4" s="354">
        <v>73301</v>
      </c>
      <c r="D4" s="354">
        <v>71279</v>
      </c>
      <c r="E4" s="354">
        <v>72618</v>
      </c>
      <c r="F4" s="354">
        <v>73785</v>
      </c>
      <c r="G4" s="354">
        <v>70271</v>
      </c>
      <c r="H4" s="354">
        <v>72714</v>
      </c>
      <c r="I4" s="354">
        <v>75356</v>
      </c>
      <c r="J4" s="355">
        <v>78112</v>
      </c>
      <c r="K4" s="356">
        <f>'Revenue Model'!Q11</f>
        <v>79330.159999999989</v>
      </c>
      <c r="L4" s="356">
        <f>'Revenue Model'!R11</f>
        <v>80582.120200000005</v>
      </c>
      <c r="M4" s="356">
        <f>'Revenue Model'!S11</f>
        <v>81868.864904000002</v>
      </c>
      <c r="N4" s="356">
        <f>'Revenue Model'!T11</f>
        <v>83191.407602980005</v>
      </c>
      <c r="O4" s="356">
        <f>'Revenue Model'!U11</f>
        <v>84550.791846185602</v>
      </c>
      <c r="P4" s="2"/>
      <c r="Q4" s="2" t="s">
        <v>232</v>
      </c>
      <c r="R4" s="2"/>
      <c r="S4" s="2"/>
      <c r="T4" s="2"/>
      <c r="U4" s="2"/>
      <c r="V4" s="2"/>
      <c r="W4" s="2"/>
      <c r="X4" s="2"/>
      <c r="Y4" s="2"/>
    </row>
    <row r="5" spans="1:25" ht="16">
      <c r="A5" s="352" t="s">
        <v>233</v>
      </c>
      <c r="B5" s="353"/>
      <c r="C5" s="354">
        <v>50568</v>
      </c>
      <c r="D5" s="354">
        <v>50039</v>
      </c>
      <c r="E5" s="354">
        <v>51278</v>
      </c>
      <c r="F5" s="354">
        <v>52241</v>
      </c>
      <c r="G5" s="354">
        <v>49145</v>
      </c>
      <c r="H5" s="354">
        <v>51125</v>
      </c>
      <c r="I5" s="354">
        <v>53299</v>
      </c>
      <c r="J5" s="355">
        <v>54864</v>
      </c>
      <c r="K5" s="356">
        <f t="shared" ref="K5:O5" si="1">K4*K32</f>
        <v>57117.715199999991</v>
      </c>
      <c r="L5" s="356">
        <f t="shared" si="1"/>
        <v>56810.394741000004</v>
      </c>
      <c r="M5" s="356">
        <f t="shared" si="1"/>
        <v>57717.549757319997</v>
      </c>
      <c r="N5" s="356">
        <f t="shared" si="1"/>
        <v>58649.942360100904</v>
      </c>
      <c r="O5" s="356">
        <f t="shared" si="1"/>
        <v>59608.308251560848</v>
      </c>
      <c r="P5" s="2"/>
      <c r="Q5" s="2" t="s">
        <v>234</v>
      </c>
      <c r="R5" s="2"/>
      <c r="S5" s="2"/>
      <c r="T5" s="2"/>
      <c r="U5" s="2"/>
      <c r="V5" s="2"/>
      <c r="W5" s="2"/>
      <c r="X5" s="2"/>
      <c r="Y5" s="2"/>
    </row>
    <row r="6" spans="1:25" ht="16">
      <c r="A6" s="352" t="s">
        <v>235</v>
      </c>
      <c r="B6" s="357">
        <v>879297</v>
      </c>
      <c r="C6" s="358">
        <f t="shared" ref="C6:O6" si="2">C4-C5</f>
        <v>22733</v>
      </c>
      <c r="D6" s="358">
        <f t="shared" si="2"/>
        <v>21240</v>
      </c>
      <c r="E6" s="358">
        <f t="shared" si="2"/>
        <v>21340</v>
      </c>
      <c r="F6" s="358">
        <f t="shared" si="2"/>
        <v>21544</v>
      </c>
      <c r="G6" s="358">
        <f t="shared" si="2"/>
        <v>21126</v>
      </c>
      <c r="H6" s="358">
        <f t="shared" si="2"/>
        <v>21589</v>
      </c>
      <c r="I6" s="358">
        <f t="shared" si="2"/>
        <v>22057</v>
      </c>
      <c r="J6" s="359">
        <f t="shared" si="2"/>
        <v>23248</v>
      </c>
      <c r="K6" s="358">
        <f t="shared" si="2"/>
        <v>22212.444799999997</v>
      </c>
      <c r="L6" s="358">
        <f t="shared" si="2"/>
        <v>23771.725459000001</v>
      </c>
      <c r="M6" s="358">
        <f t="shared" si="2"/>
        <v>24151.315146680005</v>
      </c>
      <c r="N6" s="358">
        <f t="shared" si="2"/>
        <v>24541.465242879101</v>
      </c>
      <c r="O6" s="358">
        <f t="shared" si="2"/>
        <v>24942.483594624755</v>
      </c>
      <c r="P6" s="2"/>
      <c r="Q6" s="2" t="s">
        <v>236</v>
      </c>
      <c r="R6" s="2"/>
      <c r="S6" s="2"/>
      <c r="T6" s="2"/>
      <c r="U6" s="2"/>
      <c r="V6" s="2"/>
      <c r="W6" s="2"/>
      <c r="X6" s="2"/>
      <c r="Y6" s="2"/>
    </row>
    <row r="7" spans="1:25" ht="16">
      <c r="A7" s="352" t="s">
        <v>237</v>
      </c>
      <c r="B7" s="353"/>
      <c r="C7" s="354">
        <v>14643</v>
      </c>
      <c r="D7" s="354">
        <v>14465</v>
      </c>
      <c r="E7" s="354">
        <v>14676</v>
      </c>
      <c r="F7" s="354">
        <v>14665</v>
      </c>
      <c r="G7" s="354">
        <v>14217</v>
      </c>
      <c r="H7" s="354">
        <v>15140</v>
      </c>
      <c r="I7" s="354">
        <v>15723</v>
      </c>
      <c r="J7" s="355">
        <v>16233</v>
      </c>
      <c r="K7" s="360">
        <f t="shared" ref="K7:O7" si="3">K4*K36</f>
        <v>17452.635199999997</v>
      </c>
      <c r="L7" s="360">
        <f t="shared" si="3"/>
        <v>16922.245242000001</v>
      </c>
      <c r="M7" s="360">
        <f t="shared" si="3"/>
        <v>17192.46162984</v>
      </c>
      <c r="N7" s="360">
        <f t="shared" si="3"/>
        <v>17470.195596625799</v>
      </c>
      <c r="O7" s="360">
        <f t="shared" si="3"/>
        <v>17755.666287698976</v>
      </c>
      <c r="P7" s="2"/>
      <c r="Q7" s="2" t="s">
        <v>234</v>
      </c>
      <c r="R7" s="2"/>
      <c r="S7" s="2"/>
      <c r="T7" s="2"/>
      <c r="U7" s="2"/>
      <c r="V7" s="2"/>
      <c r="W7" s="2"/>
      <c r="X7" s="2"/>
      <c r="Y7" s="2"/>
    </row>
    <row r="8" spans="1:25" ht="16">
      <c r="A8" s="352" t="s">
        <v>238</v>
      </c>
      <c r="B8" s="353"/>
      <c r="C8" s="354">
        <v>2044</v>
      </c>
      <c r="D8" s="354">
        <v>1996</v>
      </c>
      <c r="E8" s="354">
        <v>2129</v>
      </c>
      <c r="F8" s="354">
        <v>1969</v>
      </c>
      <c r="G8" s="354">
        <v>2045</v>
      </c>
      <c r="H8" s="354">
        <v>2225</v>
      </c>
      <c r="I8" s="354">
        <v>2224</v>
      </c>
      <c r="J8" s="355">
        <v>2357</v>
      </c>
      <c r="K8" s="354">
        <f t="shared" ref="K8:O8" si="4">K4*K40</f>
        <v>2379.9047999999998</v>
      </c>
      <c r="L8" s="354">
        <f t="shared" si="4"/>
        <v>2417.4636060000003</v>
      </c>
      <c r="M8" s="354">
        <f t="shared" si="4"/>
        <v>2456.0659471200001</v>
      </c>
      <c r="N8" s="354">
        <f t="shared" si="4"/>
        <v>2495.7422280894002</v>
      </c>
      <c r="O8" s="354">
        <f t="shared" si="4"/>
        <v>2536.5237553855682</v>
      </c>
      <c r="P8" s="2"/>
      <c r="Q8" s="2" t="s">
        <v>234</v>
      </c>
      <c r="R8" s="2"/>
      <c r="S8" s="2"/>
      <c r="T8" s="2"/>
      <c r="U8" s="2"/>
      <c r="V8" s="2"/>
      <c r="W8" s="2"/>
      <c r="X8" s="2"/>
      <c r="Y8" s="2"/>
    </row>
    <row r="9" spans="1:25" ht="16">
      <c r="A9" s="352" t="s">
        <v>239</v>
      </c>
      <c r="B9" s="353"/>
      <c r="C9" s="354">
        <v>306</v>
      </c>
      <c r="D9" s="354">
        <v>-391</v>
      </c>
      <c r="E9" s="354">
        <v>0</v>
      </c>
      <c r="F9" s="354">
        <v>-620</v>
      </c>
      <c r="G9" s="361"/>
      <c r="H9" s="361"/>
      <c r="I9" s="361"/>
      <c r="J9" s="362"/>
      <c r="K9" s="361"/>
      <c r="L9" s="361"/>
      <c r="M9" s="361"/>
      <c r="N9" s="361"/>
      <c r="O9" s="361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">
      <c r="A10" s="352" t="s">
        <v>240</v>
      </c>
      <c r="B10" s="357" t="e">
        <f>#REF!-#REF!-#REF!-#REF!</f>
        <v>#REF!</v>
      </c>
      <c r="C10" s="358">
        <f t="shared" ref="C10:F10" si="5">C6-C7-C8-C9</f>
        <v>5740</v>
      </c>
      <c r="D10" s="358">
        <f t="shared" si="5"/>
        <v>5170</v>
      </c>
      <c r="E10" s="358">
        <f t="shared" si="5"/>
        <v>4535</v>
      </c>
      <c r="F10" s="358">
        <f t="shared" si="5"/>
        <v>5530</v>
      </c>
      <c r="G10" s="358">
        <f t="shared" ref="G10:O10" si="6">G6-G7-G8</f>
        <v>4864</v>
      </c>
      <c r="H10" s="358">
        <f t="shared" si="6"/>
        <v>4224</v>
      </c>
      <c r="I10" s="358">
        <f t="shared" si="6"/>
        <v>4110</v>
      </c>
      <c r="J10" s="359">
        <f t="shared" si="6"/>
        <v>4658</v>
      </c>
      <c r="K10" s="358">
        <f t="shared" si="6"/>
        <v>2379.9048000000007</v>
      </c>
      <c r="L10" s="358">
        <f t="shared" si="6"/>
        <v>4432.016611</v>
      </c>
      <c r="M10" s="358">
        <f t="shared" si="6"/>
        <v>4502.7875697200052</v>
      </c>
      <c r="N10" s="358">
        <f t="shared" si="6"/>
        <v>4575.5274181639015</v>
      </c>
      <c r="O10" s="358">
        <f t="shared" si="6"/>
        <v>4650.2935515402114</v>
      </c>
      <c r="P10" s="2"/>
      <c r="Q10" s="2" t="s">
        <v>236</v>
      </c>
      <c r="R10" s="2"/>
      <c r="S10" s="2"/>
      <c r="T10" s="2"/>
      <c r="U10" s="2"/>
      <c r="V10" s="2"/>
      <c r="W10" s="2"/>
      <c r="X10" s="2"/>
      <c r="Y10" s="2"/>
    </row>
    <row r="11" spans="1:25" ht="16">
      <c r="A11" s="352" t="s">
        <v>241</v>
      </c>
      <c r="B11" s="353"/>
      <c r="C11" s="354">
        <v>684</v>
      </c>
      <c r="D11" s="354">
        <v>1049</v>
      </c>
      <c r="E11" s="354">
        <v>882</v>
      </c>
      <c r="F11" s="354">
        <v>607</v>
      </c>
      <c r="G11" s="354">
        <v>991</v>
      </c>
      <c r="H11" s="354">
        <v>653</v>
      </c>
      <c r="I11" s="354">
        <v>461</v>
      </c>
      <c r="J11" s="355">
        <v>477</v>
      </c>
      <c r="K11" s="360">
        <f>K41*(TGT_BS!K29+TGT_BS!K26)</f>
        <v>495.2962673568</v>
      </c>
      <c r="L11" s="360">
        <f>L41*(TGT_BS!L29+TGT_BS!L26)</f>
        <v>489.73219476708601</v>
      </c>
      <c r="M11" s="360">
        <f>M41*(TGT_BS!M29+TGT_BS!M26)</f>
        <v>497.55229563351668</v>
      </c>
      <c r="N11" s="360">
        <f>N41*(TGT_BS!N29+TGT_BS!N26)</f>
        <v>505.58995630857879</v>
      </c>
      <c r="O11" s="360">
        <f>O41*(TGT_BS!O29+TGT_BS!O26)</f>
        <v>513.85151888976384</v>
      </c>
      <c r="P11" s="2"/>
      <c r="Q11" s="2" t="s">
        <v>243</v>
      </c>
      <c r="R11" s="2"/>
      <c r="S11" s="2"/>
      <c r="T11" s="2"/>
      <c r="U11" s="2"/>
      <c r="V11" s="2"/>
      <c r="W11" s="2"/>
      <c r="X11" s="2"/>
      <c r="Y11" s="2"/>
    </row>
    <row r="12" spans="1:25" ht="16">
      <c r="A12" s="352" t="s">
        <v>244</v>
      </c>
      <c r="B12" s="353"/>
      <c r="C12" s="361"/>
      <c r="D12" s="361"/>
      <c r="E12" s="361"/>
      <c r="F12" s="361"/>
      <c r="G12" s="354">
        <v>-88</v>
      </c>
      <c r="H12" s="354">
        <v>-59</v>
      </c>
      <c r="I12" s="354">
        <v>-27</v>
      </c>
      <c r="J12" s="355">
        <v>-9</v>
      </c>
      <c r="K12" s="363">
        <f>-TGT_BS!K21*K42</f>
        <v>-23.886331845854635</v>
      </c>
      <c r="L12" s="363">
        <f>-TGT_BS!L21*L42</f>
        <v>-24.26329738827889</v>
      </c>
      <c r="M12" s="363">
        <f>-TGT_BS!M21*M42</f>
        <v>-24.650736553920808</v>
      </c>
      <c r="N12" s="363">
        <f>-TGT_BS!N21*N42</f>
        <v>-25.048954505178546</v>
      </c>
      <c r="O12" s="363">
        <f>-TGT_BS!O21*O42</f>
        <v>-25.45826545500185</v>
      </c>
      <c r="P12" s="2"/>
      <c r="Q12" s="1" t="s">
        <v>245</v>
      </c>
      <c r="R12" s="2"/>
      <c r="S12" s="2"/>
      <c r="T12" s="2"/>
      <c r="U12" s="2"/>
      <c r="V12" s="2"/>
      <c r="W12" s="2"/>
      <c r="X12" s="2"/>
      <c r="Y12" s="2"/>
    </row>
    <row r="13" spans="1:25" ht="16">
      <c r="A13" s="352" t="s">
        <v>246</v>
      </c>
      <c r="B13" s="357">
        <v>203439</v>
      </c>
      <c r="C13" s="358">
        <f t="shared" ref="C13:J13" si="7">C10-C11-C12</f>
        <v>5056</v>
      </c>
      <c r="D13" s="358">
        <f t="shared" si="7"/>
        <v>4121</v>
      </c>
      <c r="E13" s="358">
        <f t="shared" si="7"/>
        <v>3653</v>
      </c>
      <c r="F13" s="358">
        <f t="shared" si="7"/>
        <v>4923</v>
      </c>
      <c r="G13" s="358">
        <f t="shared" si="7"/>
        <v>3961</v>
      </c>
      <c r="H13" s="358">
        <f t="shared" si="7"/>
        <v>3630</v>
      </c>
      <c r="I13" s="358">
        <f t="shared" si="7"/>
        <v>3676</v>
      </c>
      <c r="J13" s="359">
        <f t="shared" si="7"/>
        <v>4190</v>
      </c>
      <c r="K13" s="358">
        <f t="shared" ref="K13:O13" si="8">K10+K11+K12</f>
        <v>2851.3147355109459</v>
      </c>
      <c r="L13" s="358">
        <f t="shared" si="8"/>
        <v>4897.485508378807</v>
      </c>
      <c r="M13" s="358">
        <f t="shared" si="8"/>
        <v>4975.6891287996013</v>
      </c>
      <c r="N13" s="358">
        <f t="shared" si="8"/>
        <v>5056.0684199673015</v>
      </c>
      <c r="O13" s="358">
        <f t="shared" si="8"/>
        <v>5138.6868049749728</v>
      </c>
      <c r="P13" s="2"/>
      <c r="Q13" s="2" t="s">
        <v>236</v>
      </c>
      <c r="R13" s="2"/>
      <c r="S13" s="2"/>
      <c r="T13" s="2"/>
      <c r="U13" s="2"/>
      <c r="V13" s="2"/>
      <c r="W13" s="2"/>
      <c r="X13" s="2"/>
      <c r="Y13" s="2"/>
    </row>
    <row r="14" spans="1:25" ht="16">
      <c r="A14" s="352" t="s">
        <v>247</v>
      </c>
      <c r="B14" s="353"/>
      <c r="C14" s="354">
        <v>1741</v>
      </c>
      <c r="D14" s="354">
        <v>1427</v>
      </c>
      <c r="E14" s="354">
        <v>1204</v>
      </c>
      <c r="F14" s="354">
        <v>1602</v>
      </c>
      <c r="G14" s="354">
        <v>1295</v>
      </c>
      <c r="H14" s="354">
        <v>722</v>
      </c>
      <c r="I14" s="354">
        <v>746</v>
      </c>
      <c r="J14" s="364">
        <v>921</v>
      </c>
      <c r="K14" s="360">
        <f t="shared" ref="K14:O14" si="9">K43*K13</f>
        <v>627.28924181240814</v>
      </c>
      <c r="L14" s="360">
        <f t="shared" si="9"/>
        <v>1077.4468118433376</v>
      </c>
      <c r="M14" s="360">
        <f t="shared" si="9"/>
        <v>1094.6516083359122</v>
      </c>
      <c r="N14" s="360">
        <f t="shared" si="9"/>
        <v>1112.3350523928063</v>
      </c>
      <c r="O14" s="360">
        <f t="shared" si="9"/>
        <v>1130.5110970944941</v>
      </c>
      <c r="P14" s="2"/>
      <c r="Q14" s="2" t="s">
        <v>248</v>
      </c>
      <c r="R14" s="2"/>
      <c r="S14" s="2"/>
      <c r="T14" s="2"/>
      <c r="U14" s="2"/>
      <c r="V14" s="2"/>
      <c r="W14" s="2"/>
      <c r="X14" s="2"/>
      <c r="Y14" s="2"/>
    </row>
    <row r="15" spans="1:25" ht="16">
      <c r="A15" s="352" t="s">
        <v>249</v>
      </c>
      <c r="B15" s="365">
        <v>128778</v>
      </c>
      <c r="C15" s="358">
        <f t="shared" ref="C15:O15" si="10">C13-C14</f>
        <v>3315</v>
      </c>
      <c r="D15" s="358">
        <f t="shared" si="10"/>
        <v>2694</v>
      </c>
      <c r="E15" s="358">
        <f t="shared" si="10"/>
        <v>2449</v>
      </c>
      <c r="F15" s="358">
        <f t="shared" si="10"/>
        <v>3321</v>
      </c>
      <c r="G15" s="358">
        <f t="shared" si="10"/>
        <v>2666</v>
      </c>
      <c r="H15" s="358">
        <f t="shared" si="10"/>
        <v>2908</v>
      </c>
      <c r="I15" s="358">
        <f t="shared" si="10"/>
        <v>2930</v>
      </c>
      <c r="J15" s="366">
        <f t="shared" si="10"/>
        <v>3269</v>
      </c>
      <c r="K15" s="358">
        <f t="shared" si="10"/>
        <v>2224.0254936985375</v>
      </c>
      <c r="L15" s="358">
        <f t="shared" si="10"/>
        <v>3820.0386965354692</v>
      </c>
      <c r="M15" s="358">
        <f t="shared" si="10"/>
        <v>3881.0375204636894</v>
      </c>
      <c r="N15" s="358">
        <f t="shared" si="10"/>
        <v>3943.7333675744949</v>
      </c>
      <c r="O15" s="358">
        <f t="shared" si="10"/>
        <v>4008.1757078804785</v>
      </c>
      <c r="P15" s="2"/>
      <c r="Q15" s="2" t="s">
        <v>236</v>
      </c>
      <c r="R15" s="2"/>
      <c r="S15" s="2"/>
      <c r="T15" s="2"/>
      <c r="U15" s="2"/>
      <c r="V15" s="2"/>
      <c r="W15" s="2"/>
      <c r="X15" s="2"/>
      <c r="Y15" s="2"/>
    </row>
    <row r="16" spans="1:25" ht="16">
      <c r="A16" s="352" t="s">
        <v>250</v>
      </c>
      <c r="B16" s="365"/>
      <c r="C16" s="354">
        <v>-316</v>
      </c>
      <c r="D16" s="354">
        <v>-723</v>
      </c>
      <c r="E16" s="354">
        <v>-4085</v>
      </c>
      <c r="F16" s="354">
        <v>42</v>
      </c>
      <c r="G16" s="354">
        <v>68</v>
      </c>
      <c r="H16" s="354">
        <v>6</v>
      </c>
      <c r="I16" s="354">
        <v>7</v>
      </c>
      <c r="J16" s="355">
        <v>12</v>
      </c>
      <c r="K16" s="354">
        <v>0</v>
      </c>
      <c r="L16" s="354">
        <v>0</v>
      </c>
      <c r="M16" s="354">
        <v>0</v>
      </c>
      <c r="N16" s="354">
        <v>0</v>
      </c>
      <c r="O16" s="354">
        <v>0</v>
      </c>
      <c r="P16" s="2"/>
      <c r="Q16" s="1" t="s">
        <v>251</v>
      </c>
      <c r="R16" s="2"/>
      <c r="S16" s="2"/>
      <c r="T16" s="2"/>
      <c r="U16" s="2"/>
      <c r="V16" s="2"/>
      <c r="W16" s="2"/>
      <c r="X16" s="2"/>
      <c r="Y16" s="2"/>
    </row>
    <row r="17" spans="1:25" ht="16">
      <c r="A17" s="352" t="s">
        <v>252</v>
      </c>
      <c r="B17" s="365"/>
      <c r="C17" s="367">
        <f t="shared" ref="C17:O17" si="11">C15+C16</f>
        <v>2999</v>
      </c>
      <c r="D17" s="367">
        <f t="shared" si="11"/>
        <v>1971</v>
      </c>
      <c r="E17" s="367">
        <f t="shared" si="11"/>
        <v>-1636</v>
      </c>
      <c r="F17" s="367">
        <f t="shared" si="11"/>
        <v>3363</v>
      </c>
      <c r="G17" s="367">
        <f t="shared" si="11"/>
        <v>2734</v>
      </c>
      <c r="H17" s="367">
        <f t="shared" si="11"/>
        <v>2914</v>
      </c>
      <c r="I17" s="367">
        <f t="shared" si="11"/>
        <v>2937</v>
      </c>
      <c r="J17" s="368">
        <f t="shared" si="11"/>
        <v>3281</v>
      </c>
      <c r="K17" s="367">
        <f t="shared" si="11"/>
        <v>2224.0254936985375</v>
      </c>
      <c r="L17" s="367">
        <f t="shared" si="11"/>
        <v>3820.0386965354692</v>
      </c>
      <c r="M17" s="367">
        <f t="shared" si="11"/>
        <v>3881.0375204636894</v>
      </c>
      <c r="N17" s="367">
        <f t="shared" si="11"/>
        <v>3943.7333675744949</v>
      </c>
      <c r="O17" s="367">
        <f t="shared" si="11"/>
        <v>4008.1757078804785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6">
      <c r="A18" s="369" t="s">
        <v>254</v>
      </c>
      <c r="B18" s="365"/>
      <c r="C18" s="356"/>
      <c r="D18" s="356"/>
      <c r="E18" s="356"/>
      <c r="F18" s="356"/>
      <c r="G18" s="356"/>
      <c r="H18" s="356"/>
      <c r="I18" s="356"/>
      <c r="J18" s="366"/>
      <c r="K18" s="356"/>
      <c r="L18" s="356"/>
      <c r="M18" s="356"/>
      <c r="N18" s="356"/>
      <c r="O18" s="356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6">
      <c r="A19" s="352" t="s">
        <v>255</v>
      </c>
      <c r="B19" s="365"/>
      <c r="C19" s="356">
        <v>5.05</v>
      </c>
      <c r="D19" s="356">
        <v>4.24</v>
      </c>
      <c r="E19" s="356">
        <v>3.86</v>
      </c>
      <c r="F19" s="356">
        <v>5.29</v>
      </c>
      <c r="G19" s="356">
        <v>4.6100000000000003</v>
      </c>
      <c r="H19" s="356">
        <v>5.32</v>
      </c>
      <c r="I19" s="356">
        <v>5.54</v>
      </c>
      <c r="J19" s="366">
        <v>6.39</v>
      </c>
      <c r="K19" s="356">
        <f t="shared" ref="K19:O19" si="12">K15/K$27</f>
        <v>4.5305062002414695</v>
      </c>
      <c r="L19" s="356">
        <f t="shared" si="12"/>
        <v>8.1122078924091507</v>
      </c>
      <c r="M19" s="356">
        <f t="shared" si="12"/>
        <v>8.6073131968589252</v>
      </c>
      <c r="N19" s="356">
        <f t="shared" si="12"/>
        <v>9.1523169356567529</v>
      </c>
      <c r="O19" s="356">
        <f t="shared" si="12"/>
        <v>9.7546257188622025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6">
      <c r="A20" s="352" t="s">
        <v>256</v>
      </c>
      <c r="B20" s="365"/>
      <c r="C20" s="356">
        <v>-0.48</v>
      </c>
      <c r="D20" s="356">
        <v>-1.1399999999999999</v>
      </c>
      <c r="E20" s="356">
        <v>-6.44</v>
      </c>
      <c r="F20" s="356">
        <v>7.0000000000000007E-2</v>
      </c>
      <c r="G20" s="356">
        <v>0.12</v>
      </c>
      <c r="H20" s="356">
        <v>0.01</v>
      </c>
      <c r="I20" s="356">
        <v>0.01</v>
      </c>
      <c r="J20" s="366">
        <v>0.02</v>
      </c>
      <c r="K20" s="356">
        <f t="shared" ref="K20:O20" si="13">K16/K$27</f>
        <v>0</v>
      </c>
      <c r="L20" s="356">
        <f t="shared" si="13"/>
        <v>0</v>
      </c>
      <c r="M20" s="356">
        <f t="shared" si="13"/>
        <v>0</v>
      </c>
      <c r="N20" s="356">
        <f t="shared" si="13"/>
        <v>0</v>
      </c>
      <c r="O20" s="356">
        <f t="shared" si="13"/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352" t="s">
        <v>257</v>
      </c>
      <c r="B21" s="365"/>
      <c r="C21" s="356">
        <v>4.57</v>
      </c>
      <c r="D21" s="356">
        <v>3.1</v>
      </c>
      <c r="E21" s="356">
        <v>-2.58</v>
      </c>
      <c r="F21" s="356">
        <v>5.35</v>
      </c>
      <c r="G21" s="356">
        <v>4.7300000000000004</v>
      </c>
      <c r="H21" s="356">
        <v>5.32</v>
      </c>
      <c r="I21" s="356">
        <v>5.55</v>
      </c>
      <c r="J21" s="366">
        <v>6.42</v>
      </c>
      <c r="K21" s="356">
        <f t="shared" ref="K21:O21" si="14">K17/K$27</f>
        <v>4.5305062002414695</v>
      </c>
      <c r="L21" s="356">
        <f t="shared" si="14"/>
        <v>8.1122078924091507</v>
      </c>
      <c r="M21" s="356">
        <f t="shared" si="14"/>
        <v>8.6073131968589252</v>
      </c>
      <c r="N21" s="356">
        <f t="shared" si="14"/>
        <v>9.1523169356567529</v>
      </c>
      <c r="O21" s="356">
        <f t="shared" si="14"/>
        <v>9.7546257188622025</v>
      </c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369" t="s">
        <v>258</v>
      </c>
      <c r="B22" s="365"/>
      <c r="C22" s="356"/>
      <c r="D22" s="356"/>
      <c r="E22" s="356"/>
      <c r="F22" s="356"/>
      <c r="G22" s="356"/>
      <c r="H22" s="356"/>
      <c r="I22" s="356"/>
      <c r="J22" s="366"/>
      <c r="K22" s="356"/>
      <c r="L22" s="356"/>
      <c r="M22" s="356"/>
      <c r="N22" s="356"/>
      <c r="O22" s="356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352" t="s">
        <v>255</v>
      </c>
      <c r="B23" s="365"/>
      <c r="C23" s="356">
        <v>5</v>
      </c>
      <c r="D23" s="356">
        <v>4.2</v>
      </c>
      <c r="E23" s="356">
        <v>3.83</v>
      </c>
      <c r="F23" s="356">
        <v>5.25</v>
      </c>
      <c r="G23" s="356">
        <v>4.58</v>
      </c>
      <c r="H23" s="356">
        <v>5.29</v>
      </c>
      <c r="I23" s="356">
        <v>5.5</v>
      </c>
      <c r="J23" s="366">
        <v>6.34</v>
      </c>
      <c r="K23" s="356">
        <f t="shared" ref="K23:O23" si="15">K15/K$28</f>
        <v>4.4875413512884128</v>
      </c>
      <c r="L23" s="356">
        <f t="shared" si="15"/>
        <v>8.0320409935564943</v>
      </c>
      <c r="M23" s="356">
        <f t="shared" si="15"/>
        <v>8.5185195795954556</v>
      </c>
      <c r="N23" s="356">
        <f t="shared" si="15"/>
        <v>9.0535660412637622</v>
      </c>
      <c r="O23" s="356">
        <f t="shared" si="15"/>
        <v>9.644311135419823</v>
      </c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352" t="s">
        <v>256</v>
      </c>
      <c r="B24" s="365"/>
      <c r="C24" s="356">
        <v>-0.48</v>
      </c>
      <c r="D24" s="356">
        <v>-1.1299999999999999</v>
      </c>
      <c r="E24" s="356">
        <v>-6.38</v>
      </c>
      <c r="F24" s="356">
        <v>7.0000000000000007E-2</v>
      </c>
      <c r="G24" s="356">
        <v>0.12</v>
      </c>
      <c r="H24" s="356">
        <v>0.01</v>
      </c>
      <c r="I24" s="356">
        <v>0.01</v>
      </c>
      <c r="J24" s="366">
        <v>0.02</v>
      </c>
      <c r="K24" s="356">
        <f t="shared" ref="K24:O24" si="16">K16/K$28</f>
        <v>0</v>
      </c>
      <c r="L24" s="356">
        <f t="shared" si="16"/>
        <v>0</v>
      </c>
      <c r="M24" s="356">
        <f t="shared" si="16"/>
        <v>0</v>
      </c>
      <c r="N24" s="356">
        <f t="shared" si="16"/>
        <v>0</v>
      </c>
      <c r="O24" s="356">
        <f t="shared" si="16"/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352" t="s">
        <v>257</v>
      </c>
      <c r="B25" s="365"/>
      <c r="C25" s="356">
        <v>4.5199999999999996</v>
      </c>
      <c r="D25" s="356">
        <v>3.07</v>
      </c>
      <c r="E25" s="356">
        <v>-2.56</v>
      </c>
      <c r="F25" s="356">
        <v>5.31</v>
      </c>
      <c r="G25" s="356">
        <v>4.6900000000000004</v>
      </c>
      <c r="H25" s="356">
        <v>5.29</v>
      </c>
      <c r="I25" s="356">
        <v>5.51</v>
      </c>
      <c r="J25" s="366">
        <v>6.36</v>
      </c>
      <c r="K25" s="356">
        <f t="shared" ref="K25:O25" si="17">K17/K$28</f>
        <v>4.4875413512884128</v>
      </c>
      <c r="L25" s="356">
        <f t="shared" si="17"/>
        <v>8.0320409935564943</v>
      </c>
      <c r="M25" s="356">
        <f t="shared" si="17"/>
        <v>8.5185195795954556</v>
      </c>
      <c r="N25" s="356">
        <f t="shared" si="17"/>
        <v>9.0535660412637622</v>
      </c>
      <c r="O25" s="356">
        <f t="shared" si="17"/>
        <v>9.644311135419823</v>
      </c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369" t="s">
        <v>259</v>
      </c>
      <c r="B26" s="365"/>
      <c r="C26" s="356"/>
      <c r="D26" s="356"/>
      <c r="E26" s="356"/>
      <c r="F26" s="356"/>
      <c r="G26" s="356"/>
      <c r="H26" s="356"/>
      <c r="I26" s="356"/>
      <c r="J26" s="366"/>
      <c r="K26" s="356"/>
      <c r="L26" s="356"/>
      <c r="M26" s="356"/>
      <c r="N26" s="356"/>
      <c r="O26" s="356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352" t="s">
        <v>260</v>
      </c>
      <c r="B27" s="365"/>
      <c r="C27" s="356">
        <v>656.7</v>
      </c>
      <c r="D27" s="356">
        <v>635.1</v>
      </c>
      <c r="E27" s="356">
        <v>634.70000000000005</v>
      </c>
      <c r="F27" s="356">
        <v>627.70000000000005</v>
      </c>
      <c r="G27" s="356">
        <v>577.6</v>
      </c>
      <c r="H27" s="356">
        <v>546.79999999999995</v>
      </c>
      <c r="I27" s="356">
        <v>528.6</v>
      </c>
      <c r="J27" s="366">
        <v>510.9</v>
      </c>
      <c r="K27" s="356">
        <f>J27-TGT_BS!K74</f>
        <v>490.9</v>
      </c>
      <c r="L27" s="356">
        <f>K27-TGT_BS!L74</f>
        <v>470.9</v>
      </c>
      <c r="M27" s="356">
        <f>L27-TGT_BS!M74</f>
        <v>450.9</v>
      </c>
      <c r="N27" s="356">
        <f>M27-TGT_BS!N74</f>
        <v>430.9</v>
      </c>
      <c r="O27" s="356">
        <f>N27-TGT_BS!O74</f>
        <v>410.9</v>
      </c>
      <c r="P27" s="2"/>
      <c r="Q27" s="1" t="s">
        <v>262</v>
      </c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352" t="s">
        <v>263</v>
      </c>
      <c r="B28" s="348"/>
      <c r="C28" s="356">
        <v>663.3</v>
      </c>
      <c r="D28" s="370">
        <v>641.79999999999995</v>
      </c>
      <c r="E28" s="370">
        <v>640.1</v>
      </c>
      <c r="F28" s="370">
        <v>632.9</v>
      </c>
      <c r="G28" s="370">
        <v>582.5</v>
      </c>
      <c r="H28" s="360">
        <v>550.29999999999995</v>
      </c>
      <c r="I28" s="360">
        <v>533.20000000000005</v>
      </c>
      <c r="J28" s="371">
        <v>515.6</v>
      </c>
      <c r="K28" s="356">
        <f>J28-TGT_BS!K74</f>
        <v>495.6</v>
      </c>
      <c r="L28" s="356">
        <f>K28-TGT_BS!L74</f>
        <v>475.6</v>
      </c>
      <c r="M28" s="356">
        <f>L28-TGT_BS!M74</f>
        <v>455.6</v>
      </c>
      <c r="N28" s="356">
        <f>M28-TGT_BS!N74</f>
        <v>435.6</v>
      </c>
      <c r="O28" s="356">
        <f>N28-TGT_BS!O74</f>
        <v>415.6</v>
      </c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352" t="s">
        <v>264</v>
      </c>
      <c r="B29" s="372">
        <f>0.25*1.23</f>
        <v>0.3075</v>
      </c>
      <c r="C29" s="356">
        <v>5</v>
      </c>
      <c r="D29" s="356">
        <v>2.2999999999999998</v>
      </c>
      <c r="E29" s="356">
        <v>3.3</v>
      </c>
      <c r="F29" s="356">
        <v>0</v>
      </c>
      <c r="G29" s="356">
        <v>0.1</v>
      </c>
      <c r="H29" s="356">
        <v>4.0999999999999996</v>
      </c>
      <c r="I29" s="356">
        <v>0</v>
      </c>
      <c r="J29" s="366">
        <v>0</v>
      </c>
      <c r="K29" s="356"/>
      <c r="L29" s="356"/>
      <c r="M29" s="356"/>
      <c r="N29" s="356"/>
      <c r="O29" s="356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2"/>
      <c r="B30" s="373"/>
      <c r="C30" s="2"/>
      <c r="E30" s="2"/>
      <c r="F30" s="2"/>
      <c r="G30" s="2"/>
      <c r="J30" s="374"/>
      <c r="K30" s="2"/>
      <c r="L30" s="375"/>
      <c r="M30" s="375"/>
      <c r="N30" s="37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76" t="s">
        <v>265</v>
      </c>
      <c r="B31" s="377"/>
      <c r="C31" s="377"/>
      <c r="D31" s="377"/>
      <c r="E31" s="377"/>
      <c r="F31" s="377"/>
      <c r="G31" s="377"/>
      <c r="H31" s="377"/>
      <c r="I31" s="377"/>
      <c r="J31" s="378"/>
      <c r="K31" s="377"/>
      <c r="L31" s="377"/>
      <c r="M31" s="377"/>
      <c r="N31" s="377"/>
      <c r="O31" s="377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2" t="s">
        <v>266</v>
      </c>
      <c r="B32" s="373"/>
      <c r="C32" s="379">
        <f t="shared" ref="C32:J32" si="18">C5/C4</f>
        <v>0.68986780535054093</v>
      </c>
      <c r="D32" s="379">
        <f t="shared" si="18"/>
        <v>0.7020160215491239</v>
      </c>
      <c r="E32" s="379">
        <f t="shared" si="18"/>
        <v>0.70613346553196177</v>
      </c>
      <c r="F32" s="379">
        <f t="shared" si="18"/>
        <v>0.70801653452598767</v>
      </c>
      <c r="G32" s="379">
        <f t="shared" si="18"/>
        <v>0.69936389122112963</v>
      </c>
      <c r="H32" s="379">
        <f t="shared" si="18"/>
        <v>0.70309706521440163</v>
      </c>
      <c r="I32" s="379">
        <f t="shared" si="18"/>
        <v>0.70729603482138115</v>
      </c>
      <c r="J32" s="380">
        <f t="shared" si="18"/>
        <v>0.70237607537894309</v>
      </c>
      <c r="K32" s="338">
        <f>CHOOSE(Cover!$H$8,K33,K34,K35)</f>
        <v>0.72</v>
      </c>
      <c r="L32" s="338">
        <f>CHOOSE(Cover!$H$8,L33,L34,L35)</f>
        <v>0.70499999999999996</v>
      </c>
      <c r="M32" s="338">
        <f>CHOOSE(Cover!$H$8,M33,M34,M35)</f>
        <v>0.70499999999999996</v>
      </c>
      <c r="N32" s="338">
        <f>CHOOSE(Cover!$H$8,N33,N34,N35)</f>
        <v>0.70499999999999996</v>
      </c>
      <c r="O32" s="338">
        <f>CHOOSE(Cover!$H$8,O33,O34,O35)</f>
        <v>0.70499999999999996</v>
      </c>
      <c r="P32" s="381"/>
      <c r="Q32" s="382" t="s">
        <v>267</v>
      </c>
      <c r="R32" s="2"/>
      <c r="S32" s="2"/>
      <c r="T32" s="2"/>
      <c r="U32" s="2"/>
      <c r="V32" s="2"/>
      <c r="W32" s="2"/>
      <c r="X32" s="2"/>
      <c r="Y32" s="2"/>
    </row>
    <row r="33" spans="1:25" ht="15" customHeight="1">
      <c r="A33" s="383" t="s">
        <v>224</v>
      </c>
      <c r="B33" s="384"/>
      <c r="C33" s="385"/>
      <c r="D33" s="385"/>
      <c r="E33" s="385"/>
      <c r="F33" s="385"/>
      <c r="G33" s="385"/>
      <c r="H33" s="385"/>
      <c r="I33" s="385"/>
      <c r="J33" s="386"/>
      <c r="K33" s="387">
        <v>0.72</v>
      </c>
      <c r="L33" s="387">
        <v>0.70499999999999996</v>
      </c>
      <c r="M33" s="387">
        <v>0.70499999999999996</v>
      </c>
      <c r="N33" s="387">
        <v>0.70499999999999996</v>
      </c>
      <c r="O33" s="387">
        <v>0.70499999999999996</v>
      </c>
      <c r="P33" s="381"/>
      <c r="Q33" s="382" t="s">
        <v>268</v>
      </c>
      <c r="R33" s="10"/>
      <c r="S33" s="10"/>
      <c r="T33" s="10"/>
      <c r="U33" s="10"/>
      <c r="V33" s="10"/>
      <c r="W33" s="10"/>
      <c r="X33" s="10"/>
      <c r="Y33" s="10"/>
    </row>
    <row r="34" spans="1:25" ht="15" customHeight="1">
      <c r="A34" s="388" t="s">
        <v>225</v>
      </c>
      <c r="B34" s="373"/>
      <c r="C34" s="379"/>
      <c r="D34" s="379"/>
      <c r="E34" s="379"/>
      <c r="F34" s="379"/>
      <c r="G34" s="379"/>
      <c r="H34" s="379"/>
      <c r="I34" s="379"/>
      <c r="J34" s="380"/>
      <c r="K34" s="389">
        <v>0.7</v>
      </c>
      <c r="L34" s="389">
        <v>0.69499999999999995</v>
      </c>
      <c r="M34" s="389">
        <v>0.69499999999999995</v>
      </c>
      <c r="N34" s="389">
        <v>0.69499999999999995</v>
      </c>
      <c r="O34" s="389">
        <v>0.69499999999999995</v>
      </c>
      <c r="P34" s="381"/>
      <c r="Q34" s="381"/>
      <c r="R34" s="10"/>
      <c r="S34" s="10"/>
      <c r="T34" s="10"/>
      <c r="U34" s="10"/>
      <c r="V34" s="10"/>
      <c r="W34" s="10"/>
      <c r="X34" s="10"/>
      <c r="Y34" s="10"/>
    </row>
    <row r="35" spans="1:25" ht="15" customHeight="1">
      <c r="A35" s="390" t="s">
        <v>226</v>
      </c>
      <c r="B35" s="391"/>
      <c r="C35" s="392"/>
      <c r="D35" s="392"/>
      <c r="E35" s="392"/>
      <c r="F35" s="392"/>
      <c r="G35" s="392"/>
      <c r="H35" s="392"/>
      <c r="I35" s="392"/>
      <c r="J35" s="394"/>
      <c r="K35" s="396">
        <v>0.73</v>
      </c>
      <c r="L35" s="396">
        <v>0.71</v>
      </c>
      <c r="M35" s="396">
        <v>0.71</v>
      </c>
      <c r="N35" s="396">
        <v>0.71</v>
      </c>
      <c r="O35" s="396">
        <v>0.71</v>
      </c>
      <c r="P35" s="381"/>
      <c r="Q35" s="381"/>
      <c r="R35" s="10"/>
      <c r="S35" s="10"/>
      <c r="T35" s="10"/>
      <c r="U35" s="10"/>
      <c r="V35" s="10"/>
      <c r="W35" s="10"/>
      <c r="X35" s="10"/>
      <c r="Y35" s="10"/>
    </row>
    <row r="36" spans="1:25" ht="15" customHeight="1">
      <c r="A36" s="352" t="s">
        <v>237</v>
      </c>
      <c r="B36" s="373"/>
      <c r="C36" s="379">
        <f t="shared" ref="C36:J36" si="19">C7/C4</f>
        <v>0.19976535108661547</v>
      </c>
      <c r="D36" s="379">
        <f t="shared" si="19"/>
        <v>0.20293494577645591</v>
      </c>
      <c r="E36" s="379">
        <f t="shared" si="19"/>
        <v>0.20209865322647277</v>
      </c>
      <c r="F36" s="379">
        <f t="shared" si="19"/>
        <v>0.19875313410584808</v>
      </c>
      <c r="G36" s="379">
        <f t="shared" si="19"/>
        <v>0.20231674517226167</v>
      </c>
      <c r="H36" s="379">
        <f t="shared" si="19"/>
        <v>0.20821299887229419</v>
      </c>
      <c r="I36" s="379">
        <f t="shared" si="19"/>
        <v>0.20864960985190298</v>
      </c>
      <c r="J36" s="380">
        <f t="shared" si="19"/>
        <v>0.20781698074559607</v>
      </c>
      <c r="K36" s="338">
        <f>CHOOSE(Cover!$H$9,K37,K38,K39)</f>
        <v>0.22</v>
      </c>
      <c r="L36" s="338">
        <f>CHOOSE(Cover!$H$9,L37,L38,L39)</f>
        <v>0.21</v>
      </c>
      <c r="M36" s="338">
        <f>CHOOSE(Cover!$H$9,M37,M38,M39)</f>
        <v>0.21</v>
      </c>
      <c r="N36" s="338">
        <f>CHOOSE(Cover!$H$9,N37,N38,N39)</f>
        <v>0.21</v>
      </c>
      <c r="O36" s="338">
        <f>CHOOSE(Cover!$H$9,O37,O38,O39)</f>
        <v>0.21</v>
      </c>
      <c r="P36" s="381"/>
      <c r="Q36" s="382" t="s">
        <v>267</v>
      </c>
      <c r="R36" s="10"/>
      <c r="S36" s="10"/>
      <c r="T36" s="10"/>
      <c r="U36" s="10"/>
      <c r="V36" s="10"/>
      <c r="W36" s="10"/>
      <c r="X36" s="10"/>
      <c r="Y36" s="10"/>
    </row>
    <row r="37" spans="1:25" ht="15.75" customHeight="1">
      <c r="A37" s="383" t="s">
        <v>224</v>
      </c>
      <c r="B37" s="384"/>
      <c r="C37" s="399"/>
      <c r="D37" s="399"/>
      <c r="E37" s="399"/>
      <c r="F37" s="399"/>
      <c r="G37" s="399"/>
      <c r="H37" s="399"/>
      <c r="I37" s="399"/>
      <c r="J37" s="400"/>
      <c r="K37" s="387">
        <v>0.22</v>
      </c>
      <c r="L37" s="387">
        <v>0.21</v>
      </c>
      <c r="M37" s="387">
        <v>0.21</v>
      </c>
      <c r="N37" s="387">
        <v>0.21</v>
      </c>
      <c r="O37" s="387">
        <v>0.21</v>
      </c>
      <c r="P37" s="381"/>
      <c r="Q37" s="382" t="s">
        <v>268</v>
      </c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388" t="s">
        <v>225</v>
      </c>
      <c r="B38" s="373"/>
      <c r="C38" s="403"/>
      <c r="D38" s="403"/>
      <c r="E38" s="403"/>
      <c r="F38" s="403"/>
      <c r="G38" s="403"/>
      <c r="H38" s="403"/>
      <c r="I38" s="403"/>
      <c r="J38" s="404"/>
      <c r="K38" s="389">
        <v>0.215</v>
      </c>
      <c r="L38" s="389">
        <v>0.20499999999999999</v>
      </c>
      <c r="M38" s="389">
        <v>0.20499999999999999</v>
      </c>
      <c r="N38" s="389">
        <v>0.20499999999999999</v>
      </c>
      <c r="O38" s="389">
        <v>0.20499999999999999</v>
      </c>
      <c r="P38" s="381"/>
      <c r="Q38" s="38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390" t="s">
        <v>226</v>
      </c>
      <c r="B39" s="391"/>
      <c r="C39" s="407"/>
      <c r="D39" s="407"/>
      <c r="E39" s="407"/>
      <c r="F39" s="407"/>
      <c r="G39" s="407"/>
      <c r="H39" s="407"/>
      <c r="I39" s="407"/>
      <c r="J39" s="408"/>
      <c r="K39" s="396">
        <v>0.22500000000000001</v>
      </c>
      <c r="L39" s="396">
        <v>0.215</v>
      </c>
      <c r="M39" s="396">
        <v>0.215</v>
      </c>
      <c r="N39" s="396">
        <v>0.215</v>
      </c>
      <c r="O39" s="396">
        <v>0.215</v>
      </c>
      <c r="P39" s="381"/>
      <c r="Q39" s="38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352" t="s">
        <v>238</v>
      </c>
      <c r="B40" s="373"/>
      <c r="C40" s="403">
        <f t="shared" ref="C40:J40" si="20">C8/C4</f>
        <v>2.7885022032441576E-2</v>
      </c>
      <c r="D40" s="403">
        <f t="shared" si="20"/>
        <v>2.8002637522973106E-2</v>
      </c>
      <c r="E40" s="403">
        <f t="shared" si="20"/>
        <v>2.9317799994491724E-2</v>
      </c>
      <c r="F40" s="403">
        <f t="shared" si="20"/>
        <v>2.6685640712882021E-2</v>
      </c>
      <c r="G40" s="403">
        <f t="shared" si="20"/>
        <v>2.9101620867783295E-2</v>
      </c>
      <c r="H40" s="403">
        <f t="shared" si="20"/>
        <v>3.0599334378524079E-2</v>
      </c>
      <c r="I40" s="403">
        <f t="shared" si="20"/>
        <v>2.9513243802749615E-2</v>
      </c>
      <c r="J40" s="404">
        <f t="shared" si="20"/>
        <v>3.0174621056943875E-2</v>
      </c>
      <c r="K40" s="389">
        <v>0.03</v>
      </c>
      <c r="L40" s="389">
        <v>0.03</v>
      </c>
      <c r="M40" s="389">
        <v>0.03</v>
      </c>
      <c r="N40" s="389">
        <v>0.03</v>
      </c>
      <c r="O40" s="389">
        <v>0.03</v>
      </c>
      <c r="P40" s="381"/>
      <c r="Q40" s="382" t="s">
        <v>267</v>
      </c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410" t="s">
        <v>271</v>
      </c>
      <c r="B41" s="373"/>
      <c r="C41" s="403">
        <f>C11/(TGT_BS!C29+TGT_BS!C26)</f>
        <v>3.8757932910244784E-2</v>
      </c>
      <c r="D41" s="403">
        <f>D11/(TGT_BS!D29+TGT_BS!D26)</f>
        <v>7.6113771586126838E-2</v>
      </c>
      <c r="E41" s="403">
        <f>E11/(TGT_BS!E29+TGT_BS!E26)</f>
        <v>6.9312377210216117E-2</v>
      </c>
      <c r="F41" s="403">
        <f>F11/(TGT_BS!F29+TGT_BS!F26)</f>
        <v>4.7570532915360501E-2</v>
      </c>
      <c r="G41" s="403">
        <f>G11/(TGT_BS!G29+TGT_BS!G26)</f>
        <v>7.7731586791120869E-2</v>
      </c>
      <c r="H41" s="403">
        <f>H11/(TGT_BS!H29+TGT_BS!H26)</f>
        <v>5.7290752763642747E-2</v>
      </c>
      <c r="I41" s="403">
        <f>I11/(TGT_BS!I29+TGT_BS!I26)</f>
        <v>4.0886917960088691E-2</v>
      </c>
      <c r="J41" s="404">
        <f>J11/(TGT_BS!J29+TGT_BS!J26)</f>
        <v>4.1481867988520743E-2</v>
      </c>
      <c r="K41" s="389">
        <v>4.1000000000000002E-2</v>
      </c>
      <c r="L41" s="389">
        <v>4.1000000000000002E-2</v>
      </c>
      <c r="M41" s="389">
        <v>4.1000000000000002E-2</v>
      </c>
      <c r="N41" s="389">
        <v>4.1000000000000002E-2</v>
      </c>
      <c r="O41" s="389">
        <v>4.1000000000000002E-2</v>
      </c>
      <c r="P41" s="381"/>
      <c r="Q41" s="382" t="s">
        <v>273</v>
      </c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352" t="s">
        <v>244</v>
      </c>
      <c r="B42" s="373"/>
      <c r="C42" s="379">
        <f>-C12/TGT_BS!C21</f>
        <v>0</v>
      </c>
      <c r="D42" s="379">
        <f>-D12/TGT_BS!D21</f>
        <v>0</v>
      </c>
      <c r="E42" s="379">
        <f>-E12/TGT_BS!E21</f>
        <v>0</v>
      </c>
      <c r="F42" s="379">
        <f>-F12/TGT_BS!F21</f>
        <v>0</v>
      </c>
      <c r="G42" s="379">
        <f>-G12/TGT_BS!G21</f>
        <v>0.1123882503192848</v>
      </c>
      <c r="H42" s="379">
        <f>-H12/TGT_BS!H21</f>
        <v>4.3931496649292627E-2</v>
      </c>
      <c r="I42" s="379">
        <f>-I12/TGT_BS!I21</f>
        <v>2.1209740769835034E-2</v>
      </c>
      <c r="J42" s="380">
        <f>-J12/TGT_BS!J21</f>
        <v>6.6273932253313695E-3</v>
      </c>
      <c r="K42" s="389">
        <v>0.02</v>
      </c>
      <c r="L42" s="389">
        <v>0.02</v>
      </c>
      <c r="M42" s="389">
        <v>0.02</v>
      </c>
      <c r="N42" s="389">
        <v>0.02</v>
      </c>
      <c r="O42" s="389">
        <v>0.02</v>
      </c>
      <c r="P42" s="381"/>
      <c r="Q42" s="382" t="s">
        <v>275</v>
      </c>
      <c r="R42" s="2"/>
      <c r="S42" s="2"/>
      <c r="T42" s="2"/>
      <c r="U42" s="2"/>
      <c r="V42" s="2"/>
      <c r="W42" s="2"/>
      <c r="X42" s="2"/>
    </row>
    <row r="43" spans="1:25" ht="15.75" customHeight="1">
      <c r="A43" s="352" t="s">
        <v>276</v>
      </c>
      <c r="B43" s="373"/>
      <c r="C43" s="379">
        <f t="shared" ref="C43:J43" si="21">C14/C13</f>
        <v>0.34434335443037972</v>
      </c>
      <c r="D43" s="379">
        <f t="shared" si="21"/>
        <v>0.34627517592817275</v>
      </c>
      <c r="E43" s="379">
        <f t="shared" si="21"/>
        <v>0.32959211606898442</v>
      </c>
      <c r="F43" s="379">
        <f t="shared" si="21"/>
        <v>0.32541133455210236</v>
      </c>
      <c r="G43" s="379">
        <f t="shared" si="21"/>
        <v>0.32693764200959352</v>
      </c>
      <c r="H43" s="379">
        <f t="shared" si="21"/>
        <v>0.19889807162534434</v>
      </c>
      <c r="I43" s="379">
        <f t="shared" si="21"/>
        <v>0.2029379760609358</v>
      </c>
      <c r="J43" s="380">
        <f t="shared" si="21"/>
        <v>0.2198090692124105</v>
      </c>
      <c r="K43" s="389">
        <v>0.22</v>
      </c>
      <c r="L43" s="389">
        <v>0.22</v>
      </c>
      <c r="M43" s="389">
        <v>0.22</v>
      </c>
      <c r="N43" s="389">
        <v>0.22</v>
      </c>
      <c r="O43" s="389">
        <v>0.22</v>
      </c>
      <c r="P43" s="381"/>
      <c r="Q43" s="382" t="s">
        <v>277</v>
      </c>
      <c r="R43" s="2"/>
      <c r="S43" s="2"/>
      <c r="T43" s="2"/>
      <c r="U43" s="2"/>
      <c r="V43" s="2"/>
      <c r="W43" s="2"/>
      <c r="X43" s="2"/>
    </row>
    <row r="44" spans="1:25" ht="15.75" customHeight="1">
      <c r="B44" s="420"/>
      <c r="H44" s="421"/>
      <c r="I44" s="421"/>
      <c r="J44" s="422"/>
      <c r="K44" s="423"/>
      <c r="L44" s="423"/>
      <c r="M44" s="424"/>
      <c r="O44" s="424"/>
      <c r="P44" s="425"/>
      <c r="Q44" s="425"/>
      <c r="R44" s="424"/>
      <c r="S44" s="424"/>
      <c r="T44" s="424"/>
    </row>
    <row r="45" spans="1:25" ht="15.75" customHeight="1">
      <c r="A45" s="376" t="s">
        <v>280</v>
      </c>
      <c r="B45" s="377"/>
      <c r="C45" s="377"/>
      <c r="D45" s="377"/>
      <c r="E45" s="377"/>
      <c r="F45" s="377"/>
      <c r="G45" s="377"/>
      <c r="H45" s="377"/>
      <c r="I45" s="377"/>
      <c r="J45" s="378"/>
      <c r="K45" s="377"/>
      <c r="L45" s="377"/>
      <c r="M45" s="377"/>
      <c r="N45" s="377"/>
      <c r="O45" s="377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689" t="s">
        <v>281</v>
      </c>
      <c r="B46" s="342"/>
      <c r="C46" s="690" t="s">
        <v>229</v>
      </c>
      <c r="D46" s="683"/>
      <c r="E46" s="683"/>
      <c r="F46" s="683"/>
      <c r="G46" s="683"/>
      <c r="H46" s="683"/>
      <c r="I46" s="683"/>
      <c r="J46" s="683"/>
      <c r="K46" s="10"/>
      <c r="L46" s="10"/>
      <c r="M46" s="10"/>
      <c r="N46" s="10"/>
      <c r="O46" s="10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683"/>
      <c r="B47" s="343"/>
      <c r="C47" s="344">
        <v>2012</v>
      </c>
      <c r="D47" s="344">
        <v>2013</v>
      </c>
      <c r="E47" s="344">
        <v>2014</v>
      </c>
      <c r="F47" s="344" t="s">
        <v>193</v>
      </c>
      <c r="G47" s="344">
        <v>2016</v>
      </c>
      <c r="H47" s="344">
        <f t="shared" ref="H47:J47" si="22">+G47+1</f>
        <v>2017</v>
      </c>
      <c r="I47" s="344">
        <f t="shared" si="22"/>
        <v>2018</v>
      </c>
      <c r="J47" s="345">
        <f t="shared" si="22"/>
        <v>2019</v>
      </c>
      <c r="K47" s="346">
        <v>2020</v>
      </c>
      <c r="L47" s="346" t="s">
        <v>195</v>
      </c>
      <c r="M47" s="346" t="s">
        <v>196</v>
      </c>
      <c r="N47" s="346" t="s">
        <v>197</v>
      </c>
      <c r="O47" s="346" t="s">
        <v>198</v>
      </c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69" t="s">
        <v>283</v>
      </c>
      <c r="B48" s="348"/>
      <c r="C48" s="349"/>
      <c r="D48" s="2"/>
      <c r="E48" s="2"/>
      <c r="F48" s="2"/>
      <c r="G48" s="2"/>
      <c r="H48" s="2"/>
      <c r="I48" s="2"/>
      <c r="J48" s="350"/>
      <c r="K48" s="2"/>
      <c r="L48" s="2"/>
      <c r="M48" s="35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52" t="s">
        <v>230</v>
      </c>
      <c r="B49" s="353"/>
      <c r="C49" s="426">
        <f t="shared" ref="C49:O49" si="23">C4/C$4</f>
        <v>1</v>
      </c>
      <c r="D49" s="426">
        <f t="shared" si="23"/>
        <v>1</v>
      </c>
      <c r="E49" s="426">
        <f t="shared" si="23"/>
        <v>1</v>
      </c>
      <c r="F49" s="426">
        <f t="shared" si="23"/>
        <v>1</v>
      </c>
      <c r="G49" s="426">
        <f t="shared" si="23"/>
        <v>1</v>
      </c>
      <c r="H49" s="426">
        <f t="shared" si="23"/>
        <v>1</v>
      </c>
      <c r="I49" s="426">
        <f t="shared" si="23"/>
        <v>1</v>
      </c>
      <c r="J49" s="427">
        <f t="shared" si="23"/>
        <v>1</v>
      </c>
      <c r="K49" s="426">
        <f t="shared" si="23"/>
        <v>1</v>
      </c>
      <c r="L49" s="426">
        <f t="shared" si="23"/>
        <v>1</v>
      </c>
      <c r="M49" s="426">
        <f t="shared" si="23"/>
        <v>1</v>
      </c>
      <c r="N49" s="426">
        <f t="shared" si="23"/>
        <v>1</v>
      </c>
      <c r="O49" s="426">
        <f t="shared" si="23"/>
        <v>1</v>
      </c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52" t="s">
        <v>233</v>
      </c>
      <c r="B50" s="353"/>
      <c r="C50" s="426">
        <f t="shared" ref="C50:O50" si="24">C5/C$4</f>
        <v>0.68986780535054093</v>
      </c>
      <c r="D50" s="426">
        <f t="shared" si="24"/>
        <v>0.7020160215491239</v>
      </c>
      <c r="E50" s="426">
        <f t="shared" si="24"/>
        <v>0.70613346553196177</v>
      </c>
      <c r="F50" s="426">
        <f t="shared" si="24"/>
        <v>0.70801653452598767</v>
      </c>
      <c r="G50" s="426">
        <f t="shared" si="24"/>
        <v>0.69936389122112963</v>
      </c>
      <c r="H50" s="426">
        <f t="shared" si="24"/>
        <v>0.70309706521440163</v>
      </c>
      <c r="I50" s="426">
        <f t="shared" si="24"/>
        <v>0.70729603482138115</v>
      </c>
      <c r="J50" s="427">
        <f t="shared" si="24"/>
        <v>0.70237607537894309</v>
      </c>
      <c r="K50" s="426">
        <f t="shared" si="24"/>
        <v>0.72</v>
      </c>
      <c r="L50" s="426">
        <f t="shared" si="24"/>
        <v>0.70499999999999996</v>
      </c>
      <c r="M50" s="426">
        <f t="shared" si="24"/>
        <v>0.70499999999999996</v>
      </c>
      <c r="N50" s="426">
        <f t="shared" si="24"/>
        <v>0.70499999999999996</v>
      </c>
      <c r="O50" s="426">
        <f t="shared" si="24"/>
        <v>0.70499999999999996</v>
      </c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52" t="s">
        <v>235</v>
      </c>
      <c r="B51" s="357">
        <v>879297</v>
      </c>
      <c r="C51" s="426">
        <f t="shared" ref="C51:O51" si="25">C6/C$4</f>
        <v>0.31013219464945907</v>
      </c>
      <c r="D51" s="426">
        <f t="shared" si="25"/>
        <v>0.29798397845087615</v>
      </c>
      <c r="E51" s="426">
        <f t="shared" si="25"/>
        <v>0.29386653446803823</v>
      </c>
      <c r="F51" s="426">
        <f t="shared" si="25"/>
        <v>0.29198346547401233</v>
      </c>
      <c r="G51" s="426">
        <f t="shared" si="25"/>
        <v>0.30063610877887037</v>
      </c>
      <c r="H51" s="426">
        <f t="shared" si="25"/>
        <v>0.29690293478559837</v>
      </c>
      <c r="I51" s="426">
        <f t="shared" si="25"/>
        <v>0.2927039651786188</v>
      </c>
      <c r="J51" s="427">
        <f t="shared" si="25"/>
        <v>0.29762392462105697</v>
      </c>
      <c r="K51" s="426">
        <f t="shared" si="25"/>
        <v>0.28000000000000003</v>
      </c>
      <c r="L51" s="426">
        <f t="shared" si="25"/>
        <v>0.29499999999999998</v>
      </c>
      <c r="M51" s="426">
        <f t="shared" si="25"/>
        <v>0.29500000000000004</v>
      </c>
      <c r="N51" s="426">
        <f t="shared" si="25"/>
        <v>0.29499999999999998</v>
      </c>
      <c r="O51" s="426">
        <f t="shared" si="25"/>
        <v>0.29500000000000004</v>
      </c>
      <c r="P51" s="2"/>
      <c r="Q51" s="2"/>
      <c r="R51" s="2"/>
      <c r="S51" s="2"/>
      <c r="T51" s="2"/>
      <c r="U51" s="2"/>
      <c r="V51" s="2"/>
      <c r="W51" s="2"/>
      <c r="X51" s="2"/>
    </row>
    <row r="52" spans="1:25" ht="15.75" customHeight="1">
      <c r="A52" s="352" t="s">
        <v>237</v>
      </c>
      <c r="B52" s="353"/>
      <c r="C52" s="426">
        <f t="shared" ref="C52:O52" si="26">C7/C$4</f>
        <v>0.19976535108661547</v>
      </c>
      <c r="D52" s="426">
        <f t="shared" si="26"/>
        <v>0.20293494577645591</v>
      </c>
      <c r="E52" s="426">
        <f t="shared" si="26"/>
        <v>0.20209865322647277</v>
      </c>
      <c r="F52" s="426">
        <f t="shared" si="26"/>
        <v>0.19875313410584808</v>
      </c>
      <c r="G52" s="426">
        <f t="shared" si="26"/>
        <v>0.20231674517226167</v>
      </c>
      <c r="H52" s="426">
        <f t="shared" si="26"/>
        <v>0.20821299887229419</v>
      </c>
      <c r="I52" s="426">
        <f t="shared" si="26"/>
        <v>0.20864960985190298</v>
      </c>
      <c r="J52" s="427">
        <f t="shared" si="26"/>
        <v>0.20781698074559607</v>
      </c>
      <c r="K52" s="426">
        <f t="shared" si="26"/>
        <v>0.22</v>
      </c>
      <c r="L52" s="426">
        <f t="shared" si="26"/>
        <v>0.21</v>
      </c>
      <c r="M52" s="426">
        <f t="shared" si="26"/>
        <v>0.21</v>
      </c>
      <c r="N52" s="426">
        <f t="shared" si="26"/>
        <v>0.20999999999999996</v>
      </c>
      <c r="O52" s="426">
        <f t="shared" si="26"/>
        <v>0.21</v>
      </c>
      <c r="P52" s="2"/>
      <c r="Q52" s="2"/>
      <c r="R52" s="2"/>
      <c r="S52" s="2"/>
      <c r="T52" s="2"/>
      <c r="U52" s="2"/>
      <c r="V52" s="2"/>
      <c r="W52" s="2"/>
      <c r="X52" s="2"/>
    </row>
    <row r="53" spans="1:25" ht="15.75" customHeight="1">
      <c r="A53" s="352" t="s">
        <v>238</v>
      </c>
      <c r="B53" s="353"/>
      <c r="C53" s="426">
        <f t="shared" ref="C53:O53" si="27">C8/C$4</f>
        <v>2.7885022032441576E-2</v>
      </c>
      <c r="D53" s="426">
        <f t="shared" si="27"/>
        <v>2.8002637522973106E-2</v>
      </c>
      <c r="E53" s="426">
        <f t="shared" si="27"/>
        <v>2.9317799994491724E-2</v>
      </c>
      <c r="F53" s="426">
        <f t="shared" si="27"/>
        <v>2.6685640712882021E-2</v>
      </c>
      <c r="G53" s="426">
        <f t="shared" si="27"/>
        <v>2.9101620867783295E-2</v>
      </c>
      <c r="H53" s="426">
        <f t="shared" si="27"/>
        <v>3.0599334378524079E-2</v>
      </c>
      <c r="I53" s="426">
        <f t="shared" si="27"/>
        <v>2.9513243802749615E-2</v>
      </c>
      <c r="J53" s="427">
        <f t="shared" si="27"/>
        <v>3.0174621056943875E-2</v>
      </c>
      <c r="K53" s="426">
        <f t="shared" si="27"/>
        <v>3.0000000000000002E-2</v>
      </c>
      <c r="L53" s="426">
        <f t="shared" si="27"/>
        <v>3.0000000000000002E-2</v>
      </c>
      <c r="M53" s="426">
        <f t="shared" si="27"/>
        <v>3.0000000000000002E-2</v>
      </c>
      <c r="N53" s="426">
        <f t="shared" si="27"/>
        <v>3.0000000000000002E-2</v>
      </c>
      <c r="O53" s="426">
        <f t="shared" si="27"/>
        <v>3.0000000000000002E-2</v>
      </c>
      <c r="P53" s="2"/>
      <c r="Q53" s="2"/>
      <c r="R53" s="2"/>
      <c r="S53" s="2"/>
      <c r="T53" s="2"/>
      <c r="U53" s="2"/>
      <c r="V53" s="2"/>
      <c r="W53" s="2"/>
      <c r="X53" s="2"/>
    </row>
    <row r="54" spans="1:25" ht="15.75" customHeight="1">
      <c r="A54" s="352" t="s">
        <v>239</v>
      </c>
      <c r="B54" s="357">
        <v>208695</v>
      </c>
      <c r="C54" s="426">
        <f t="shared" ref="C54:O54" si="28">C9/C$4</f>
        <v>4.1745678776551479E-3</v>
      </c>
      <c r="D54" s="426">
        <f t="shared" si="28"/>
        <v>-5.4854866089591604E-3</v>
      </c>
      <c r="E54" s="426">
        <f t="shared" si="28"/>
        <v>0</v>
      </c>
      <c r="F54" s="426">
        <f t="shared" si="28"/>
        <v>-8.402791895371688E-3</v>
      </c>
      <c r="G54" s="426">
        <f t="shared" si="28"/>
        <v>0</v>
      </c>
      <c r="H54" s="426">
        <f t="shared" si="28"/>
        <v>0</v>
      </c>
      <c r="I54" s="426">
        <f t="shared" si="28"/>
        <v>0</v>
      </c>
      <c r="J54" s="427">
        <f t="shared" si="28"/>
        <v>0</v>
      </c>
      <c r="K54" s="426">
        <f t="shared" si="28"/>
        <v>0</v>
      </c>
      <c r="L54" s="426">
        <f t="shared" si="28"/>
        <v>0</v>
      </c>
      <c r="M54" s="426">
        <f t="shared" si="28"/>
        <v>0</v>
      </c>
      <c r="N54" s="426">
        <f t="shared" si="28"/>
        <v>0</v>
      </c>
      <c r="O54" s="426">
        <f t="shared" si="28"/>
        <v>0</v>
      </c>
      <c r="P54" s="2"/>
      <c r="Q54" s="2"/>
      <c r="R54" s="2"/>
      <c r="S54" s="2"/>
      <c r="T54" s="2"/>
      <c r="U54" s="2"/>
      <c r="V54" s="2"/>
      <c r="W54" s="2"/>
      <c r="X54" s="2"/>
    </row>
    <row r="55" spans="1:25" ht="15.75" customHeight="1">
      <c r="A55" s="352" t="s">
        <v>240</v>
      </c>
      <c r="B55" s="353"/>
      <c r="C55" s="426">
        <f t="shared" ref="C55:O55" si="29">C10/C$4</f>
        <v>7.8307253652746892E-2</v>
      </c>
      <c r="D55" s="426">
        <f t="shared" si="29"/>
        <v>7.2531881760406286E-2</v>
      </c>
      <c r="E55" s="426">
        <f t="shared" si="29"/>
        <v>6.2450081247073727E-2</v>
      </c>
      <c r="F55" s="426">
        <f t="shared" si="29"/>
        <v>7.4947482550653921E-2</v>
      </c>
      <c r="G55" s="426">
        <f t="shared" si="29"/>
        <v>6.9217742738825402E-2</v>
      </c>
      <c r="H55" s="426">
        <f t="shared" si="29"/>
        <v>5.8090601534780101E-2</v>
      </c>
      <c r="I55" s="426">
        <f t="shared" si="29"/>
        <v>5.4541111523966242E-2</v>
      </c>
      <c r="J55" s="427">
        <f t="shared" si="29"/>
        <v>5.9632322818516999E-2</v>
      </c>
      <c r="K55" s="426">
        <f t="shared" si="29"/>
        <v>3.0000000000000013E-2</v>
      </c>
      <c r="L55" s="426">
        <f t="shared" si="29"/>
        <v>5.5E-2</v>
      </c>
      <c r="M55" s="426">
        <f t="shared" si="29"/>
        <v>5.5000000000000063E-2</v>
      </c>
      <c r="N55" s="426">
        <f t="shared" si="29"/>
        <v>5.5000000000000014E-2</v>
      </c>
      <c r="O55" s="426">
        <f t="shared" si="29"/>
        <v>5.5000000000000042E-2</v>
      </c>
      <c r="P55" s="2"/>
      <c r="Q55" s="2"/>
      <c r="R55" s="2"/>
      <c r="S55" s="2"/>
      <c r="T55" s="2"/>
      <c r="U55" s="2"/>
      <c r="V55" s="2"/>
      <c r="W55" s="2"/>
      <c r="X55" s="2"/>
    </row>
    <row r="56" spans="1:25" ht="15.75" customHeight="1">
      <c r="A56" s="352" t="s">
        <v>241</v>
      </c>
      <c r="B56" s="353"/>
      <c r="C56" s="426">
        <f t="shared" ref="C56:O56" si="30">C11/C$4</f>
        <v>9.3313870206409195E-3</v>
      </c>
      <c r="D56" s="426">
        <f t="shared" si="30"/>
        <v>1.4716817014829051E-2</v>
      </c>
      <c r="E56" s="426">
        <f t="shared" si="30"/>
        <v>1.2145748987854251E-2</v>
      </c>
      <c r="F56" s="426">
        <f t="shared" si="30"/>
        <v>8.2266043233719596E-3</v>
      </c>
      <c r="G56" s="426">
        <f t="shared" si="30"/>
        <v>1.4102545858177627E-2</v>
      </c>
      <c r="H56" s="426">
        <f t="shared" si="30"/>
        <v>8.9803889209780791E-3</v>
      </c>
      <c r="I56" s="426">
        <f t="shared" si="30"/>
        <v>6.1176283242210311E-3</v>
      </c>
      <c r="J56" s="427">
        <f t="shared" si="30"/>
        <v>6.1066161409258505E-3</v>
      </c>
      <c r="K56" s="426">
        <f t="shared" si="30"/>
        <v>6.2434800000000009E-3</v>
      </c>
      <c r="L56" s="426">
        <f t="shared" si="30"/>
        <v>6.07743E-3</v>
      </c>
      <c r="M56" s="426">
        <f t="shared" si="30"/>
        <v>6.0774299999999991E-3</v>
      </c>
      <c r="N56" s="426">
        <f t="shared" si="30"/>
        <v>6.07743E-3</v>
      </c>
      <c r="O56" s="426">
        <f t="shared" si="30"/>
        <v>6.0774300000000009E-3</v>
      </c>
      <c r="P56" s="2"/>
      <c r="Q56" s="2"/>
      <c r="R56" s="2"/>
      <c r="S56" s="2"/>
      <c r="T56" s="2"/>
      <c r="U56" s="2"/>
      <c r="V56" s="2"/>
      <c r="W56" s="2"/>
      <c r="X56" s="2"/>
    </row>
    <row r="57" spans="1:25" ht="15.75" customHeight="1">
      <c r="A57" s="352" t="s">
        <v>244</v>
      </c>
      <c r="B57" s="357">
        <v>203439</v>
      </c>
      <c r="C57" s="426">
        <f t="shared" ref="C57:O57" si="31">C12/C$4</f>
        <v>0</v>
      </c>
      <c r="D57" s="426">
        <f t="shared" si="31"/>
        <v>0</v>
      </c>
      <c r="E57" s="426">
        <f t="shared" si="31"/>
        <v>0</v>
      </c>
      <c r="F57" s="426">
        <f t="shared" si="31"/>
        <v>0</v>
      </c>
      <c r="G57" s="426">
        <f t="shared" si="31"/>
        <v>-1.2522946877090123E-3</v>
      </c>
      <c r="H57" s="426">
        <f t="shared" si="31"/>
        <v>-8.1139808014962735E-4</v>
      </c>
      <c r="I57" s="426">
        <f t="shared" si="31"/>
        <v>-3.5829927278517966E-4</v>
      </c>
      <c r="J57" s="427">
        <f t="shared" si="31"/>
        <v>-1.1521917247029905E-4</v>
      </c>
      <c r="K57" s="426">
        <f t="shared" si="31"/>
        <v>-3.0110026055480836E-4</v>
      </c>
      <c r="L57" s="426">
        <f t="shared" si="31"/>
        <v>-3.0110026055480836E-4</v>
      </c>
      <c r="M57" s="426">
        <f t="shared" si="31"/>
        <v>-3.0110026055480836E-4</v>
      </c>
      <c r="N57" s="426">
        <f t="shared" si="31"/>
        <v>-3.0110026055480836E-4</v>
      </c>
      <c r="O57" s="426">
        <f t="shared" si="31"/>
        <v>-3.0110026055480836E-4</v>
      </c>
      <c r="P57" s="2"/>
      <c r="Q57" s="2"/>
      <c r="R57" s="2"/>
      <c r="S57" s="2"/>
      <c r="T57" s="2"/>
      <c r="U57" s="2"/>
      <c r="V57" s="2"/>
      <c r="W57" s="2"/>
      <c r="X57" s="2"/>
    </row>
    <row r="58" spans="1:25" ht="15.75" customHeight="1">
      <c r="A58" s="352" t="s">
        <v>246</v>
      </c>
      <c r="B58" s="353"/>
      <c r="C58" s="426">
        <f t="shared" ref="C58:O58" si="32">C13/C$4</f>
        <v>6.8975866632105975E-2</v>
      </c>
      <c r="D58" s="426">
        <f t="shared" si="32"/>
        <v>5.7815064745577238E-2</v>
      </c>
      <c r="E58" s="426">
        <f t="shared" si="32"/>
        <v>5.0304332259219479E-2</v>
      </c>
      <c r="F58" s="426">
        <f t="shared" si="32"/>
        <v>6.6720878227281968E-2</v>
      </c>
      <c r="G58" s="426">
        <f t="shared" si="32"/>
        <v>5.6367491568356791E-2</v>
      </c>
      <c r="H58" s="426">
        <f t="shared" si="32"/>
        <v>4.9921610693951644E-2</v>
      </c>
      <c r="I58" s="426">
        <f t="shared" si="32"/>
        <v>4.8781782472530393E-2</v>
      </c>
      <c r="J58" s="427">
        <f t="shared" si="32"/>
        <v>5.3640925850061451E-2</v>
      </c>
      <c r="K58" s="426">
        <f t="shared" si="32"/>
        <v>3.5942379739445203E-2</v>
      </c>
      <c r="L58" s="426">
        <f t="shared" si="32"/>
        <v>6.077632973944519E-2</v>
      </c>
      <c r="M58" s="426">
        <f t="shared" si="32"/>
        <v>6.0776329739445259E-2</v>
      </c>
      <c r="N58" s="426">
        <f t="shared" si="32"/>
        <v>6.0776329739445203E-2</v>
      </c>
      <c r="O58" s="426">
        <f t="shared" si="32"/>
        <v>6.0776329739445224E-2</v>
      </c>
      <c r="P58" s="2"/>
      <c r="Q58" s="2"/>
      <c r="R58" s="2"/>
      <c r="S58" s="2"/>
      <c r="T58" s="2"/>
      <c r="U58" s="2"/>
      <c r="V58" s="2"/>
      <c r="W58" s="2"/>
      <c r="X58" s="2"/>
    </row>
    <row r="59" spans="1:25" ht="15.75" customHeight="1">
      <c r="A59" s="352" t="s">
        <v>247</v>
      </c>
      <c r="B59" s="353"/>
      <c r="C59" s="426">
        <f t="shared" ref="C59:O59" si="33">C14/C$4</f>
        <v>2.375138129084187E-2</v>
      </c>
      <c r="D59" s="426">
        <f t="shared" si="33"/>
        <v>2.0019921716073457E-2</v>
      </c>
      <c r="E59" s="426">
        <f t="shared" si="33"/>
        <v>1.6579911316753421E-2</v>
      </c>
      <c r="F59" s="426">
        <f t="shared" si="33"/>
        <v>2.1711730026428136E-2</v>
      </c>
      <c r="G59" s="426">
        <f t="shared" si="33"/>
        <v>1.8428654779354216E-2</v>
      </c>
      <c r="H59" s="426">
        <f t="shared" si="33"/>
        <v>9.929312099458151E-3</v>
      </c>
      <c r="I59" s="426">
        <f t="shared" si="33"/>
        <v>9.8996762036201499E-3</v>
      </c>
      <c r="J59" s="427">
        <f t="shared" si="33"/>
        <v>1.1790761982793937E-2</v>
      </c>
      <c r="K59" s="426">
        <f t="shared" si="33"/>
        <v>7.9073235426779451E-3</v>
      </c>
      <c r="L59" s="426">
        <f t="shared" si="33"/>
        <v>1.3370792542677942E-2</v>
      </c>
      <c r="M59" s="426">
        <f t="shared" si="33"/>
        <v>1.3370792542677956E-2</v>
      </c>
      <c r="N59" s="426">
        <f t="shared" si="33"/>
        <v>1.3370792542677945E-2</v>
      </c>
      <c r="O59" s="426">
        <f t="shared" si="33"/>
        <v>1.3370792542677951E-2</v>
      </c>
      <c r="P59" s="2"/>
      <c r="Q59" s="2"/>
      <c r="R59" s="2"/>
      <c r="S59" s="2"/>
      <c r="T59" s="2"/>
      <c r="U59" s="2"/>
      <c r="V59" s="2"/>
      <c r="W59" s="2"/>
      <c r="X59" s="2"/>
    </row>
    <row r="60" spans="1:25" ht="15.75" customHeight="1">
      <c r="A60" s="352" t="s">
        <v>249</v>
      </c>
      <c r="B60" s="365">
        <v>128778</v>
      </c>
      <c r="C60" s="426">
        <f t="shared" ref="C60:O60" si="34">C15/C$4</f>
        <v>4.5224485341264102E-2</v>
      </c>
      <c r="D60" s="426">
        <f t="shared" si="34"/>
        <v>3.7795143029503778E-2</v>
      </c>
      <c r="E60" s="426">
        <f t="shared" si="34"/>
        <v>3.3724420942466055E-2</v>
      </c>
      <c r="F60" s="426">
        <f t="shared" si="34"/>
        <v>4.5009148200853832E-2</v>
      </c>
      <c r="G60" s="426">
        <f t="shared" si="34"/>
        <v>3.7938836789002575E-2</v>
      </c>
      <c r="H60" s="426">
        <f t="shared" si="34"/>
        <v>3.9992298594493492E-2</v>
      </c>
      <c r="I60" s="426">
        <f t="shared" si="34"/>
        <v>3.8882106268910241E-2</v>
      </c>
      <c r="J60" s="427">
        <f t="shared" si="34"/>
        <v>4.1850163867267511E-2</v>
      </c>
      <c r="K60" s="426">
        <f t="shared" si="34"/>
        <v>2.8035056196767254E-2</v>
      </c>
      <c r="L60" s="426">
        <f t="shared" si="34"/>
        <v>4.7405537196767239E-2</v>
      </c>
      <c r="M60" s="426">
        <f t="shared" si="34"/>
        <v>4.7405537196767301E-2</v>
      </c>
      <c r="N60" s="426">
        <f t="shared" si="34"/>
        <v>4.7405537196767253E-2</v>
      </c>
      <c r="O60" s="426">
        <f t="shared" si="34"/>
        <v>4.7405537196767274E-2</v>
      </c>
      <c r="P60" s="2"/>
      <c r="Q60" s="2"/>
      <c r="R60" s="2"/>
      <c r="S60" s="2"/>
      <c r="T60" s="2"/>
      <c r="U60" s="2"/>
      <c r="V60" s="2"/>
      <c r="W60" s="2"/>
      <c r="X60" s="2"/>
    </row>
    <row r="61" spans="1:25" ht="15.75" customHeight="1">
      <c r="A61" s="352" t="s">
        <v>250</v>
      </c>
      <c r="B61" s="373"/>
      <c r="C61" s="426">
        <f t="shared" ref="C61:O61" si="35">C16/C$4</f>
        <v>-4.3109916645066235E-3</v>
      </c>
      <c r="D61" s="426">
        <f t="shared" si="35"/>
        <v>-1.0143239944443666E-2</v>
      </c>
      <c r="E61" s="426">
        <f t="shared" si="35"/>
        <v>-5.6253270538984823E-2</v>
      </c>
      <c r="F61" s="426">
        <f t="shared" si="35"/>
        <v>5.692213864606627E-4</v>
      </c>
      <c r="G61" s="426">
        <f t="shared" si="35"/>
        <v>9.6768225868423677E-4</v>
      </c>
      <c r="H61" s="426">
        <f t="shared" si="35"/>
        <v>8.2515058998267187E-5</v>
      </c>
      <c r="I61" s="426">
        <f t="shared" si="35"/>
        <v>9.289240405541695E-5</v>
      </c>
      <c r="J61" s="427">
        <f t="shared" si="35"/>
        <v>1.5362556329373209E-4</v>
      </c>
      <c r="K61" s="426">
        <f t="shared" si="35"/>
        <v>0</v>
      </c>
      <c r="L61" s="426">
        <f t="shared" si="35"/>
        <v>0</v>
      </c>
      <c r="M61" s="426">
        <f t="shared" si="35"/>
        <v>0</v>
      </c>
      <c r="N61" s="426">
        <f t="shared" si="35"/>
        <v>0</v>
      </c>
      <c r="O61" s="426">
        <f t="shared" si="35"/>
        <v>0</v>
      </c>
      <c r="P61" s="2"/>
      <c r="Q61" s="2"/>
      <c r="R61" s="2"/>
      <c r="S61" s="2"/>
      <c r="T61" s="2"/>
      <c r="U61" s="2"/>
      <c r="V61" s="2"/>
      <c r="W61" s="2"/>
      <c r="X61" s="2"/>
    </row>
    <row r="62" spans="1:25" ht="15.75" customHeight="1">
      <c r="A62" s="352" t="s">
        <v>252</v>
      </c>
      <c r="B62" s="373"/>
      <c r="C62" s="426">
        <f t="shared" ref="C62:O62" si="36">C17/C$4</f>
        <v>4.0913493676757479E-2</v>
      </c>
      <c r="D62" s="426">
        <f t="shared" si="36"/>
        <v>2.7651903085060117E-2</v>
      </c>
      <c r="E62" s="426">
        <f t="shared" si="36"/>
        <v>-2.2528849596518769E-2</v>
      </c>
      <c r="F62" s="426">
        <f t="shared" si="36"/>
        <v>4.5578369587314496E-2</v>
      </c>
      <c r="G62" s="426">
        <f t="shared" si="36"/>
        <v>3.8906519047686813E-2</v>
      </c>
      <c r="H62" s="426">
        <f t="shared" si="36"/>
        <v>4.0074813653491762E-2</v>
      </c>
      <c r="I62" s="426">
        <f t="shared" si="36"/>
        <v>3.8974998672965659E-2</v>
      </c>
      <c r="J62" s="427">
        <f t="shared" si="36"/>
        <v>4.2003789430561246E-2</v>
      </c>
      <c r="K62" s="426">
        <f t="shared" si="36"/>
        <v>2.8035056196767254E-2</v>
      </c>
      <c r="L62" s="426">
        <f t="shared" si="36"/>
        <v>4.7405537196767239E-2</v>
      </c>
      <c r="M62" s="426">
        <f t="shared" si="36"/>
        <v>4.7405537196767301E-2</v>
      </c>
      <c r="N62" s="426">
        <f t="shared" si="36"/>
        <v>4.7405537196767253E-2</v>
      </c>
      <c r="O62" s="426">
        <f t="shared" si="36"/>
        <v>4.7405537196767274E-2</v>
      </c>
      <c r="P62" s="2"/>
      <c r="Q62" s="2"/>
      <c r="R62" s="2"/>
      <c r="S62" s="2"/>
      <c r="T62" s="2"/>
      <c r="U62" s="2"/>
      <c r="V62" s="2"/>
      <c r="W62" s="2"/>
      <c r="X62" s="2"/>
    </row>
    <row r="63" spans="1:25" ht="15.75" customHeight="1">
      <c r="A63" s="376" t="s">
        <v>302</v>
      </c>
      <c r="B63" s="377"/>
      <c r="C63" s="377"/>
      <c r="D63" s="377"/>
      <c r="E63" s="377"/>
      <c r="F63" s="377"/>
      <c r="G63" s="377"/>
      <c r="H63" s="377"/>
      <c r="I63" s="377"/>
      <c r="J63" s="378"/>
      <c r="K63" s="377"/>
      <c r="L63" s="377"/>
      <c r="M63" s="377"/>
      <c r="N63" s="377"/>
      <c r="O63" s="377"/>
      <c r="P63" s="2"/>
      <c r="Q63" s="2"/>
      <c r="R63" s="2"/>
      <c r="S63" s="2"/>
      <c r="T63" s="2"/>
      <c r="U63" s="2"/>
      <c r="V63" s="2"/>
      <c r="W63" s="2"/>
      <c r="X63" s="2"/>
    </row>
    <row r="64" spans="1:25" ht="15.75" customHeight="1">
      <c r="A64" s="689" t="s">
        <v>281</v>
      </c>
      <c r="B64" s="342"/>
      <c r="C64" s="690" t="s">
        <v>229</v>
      </c>
      <c r="D64" s="683"/>
      <c r="E64" s="683"/>
      <c r="F64" s="683"/>
      <c r="G64" s="683"/>
      <c r="H64" s="683"/>
      <c r="I64" s="683"/>
      <c r="J64" s="68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>
      <c r="A65" s="683"/>
      <c r="B65" s="343"/>
      <c r="C65" s="344">
        <v>2012</v>
      </c>
      <c r="D65" s="344">
        <v>2013</v>
      </c>
      <c r="E65" s="344">
        <v>2014</v>
      </c>
      <c r="F65" s="344" t="s">
        <v>193</v>
      </c>
      <c r="G65" s="344">
        <v>2016</v>
      </c>
      <c r="H65" s="344">
        <f t="shared" ref="H65:J65" si="37">+G65+1</f>
        <v>2017</v>
      </c>
      <c r="I65" s="344">
        <f t="shared" si="37"/>
        <v>2018</v>
      </c>
      <c r="J65" s="345">
        <f t="shared" si="37"/>
        <v>2019</v>
      </c>
      <c r="K65" s="346">
        <v>2020</v>
      </c>
      <c r="L65" s="346" t="s">
        <v>195</v>
      </c>
      <c r="M65" s="346" t="s">
        <v>196</v>
      </c>
      <c r="N65" s="346" t="s">
        <v>197</v>
      </c>
      <c r="O65" s="346" t="s">
        <v>198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>
      <c r="A66" s="369" t="s">
        <v>283</v>
      </c>
      <c r="B66" s="348"/>
      <c r="C66" s="349"/>
      <c r="D66" s="2"/>
      <c r="E66" s="2"/>
      <c r="F66" s="2"/>
      <c r="G66" s="2"/>
      <c r="H66" s="2"/>
      <c r="I66" s="2"/>
      <c r="J66" s="35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>
      <c r="A67" s="352" t="s">
        <v>230</v>
      </c>
      <c r="B67" s="353"/>
      <c r="C67" s="443"/>
      <c r="D67" s="444">
        <f t="shared" ref="D67:O67" si="38">D4/C4-1</f>
        <v>-2.7584889701368298E-2</v>
      </c>
      <c r="E67" s="444">
        <f t="shared" si="38"/>
        <v>1.8785336494619775E-2</v>
      </c>
      <c r="F67" s="444">
        <f t="shared" si="38"/>
        <v>1.6070395769643975E-2</v>
      </c>
      <c r="G67" s="444">
        <f t="shared" si="38"/>
        <v>-4.7624856000542115E-2</v>
      </c>
      <c r="H67" s="444">
        <f t="shared" si="38"/>
        <v>3.4765408205376325E-2</v>
      </c>
      <c r="I67" s="444">
        <f t="shared" si="38"/>
        <v>3.6334130978903589E-2</v>
      </c>
      <c r="J67" s="446">
        <f t="shared" si="38"/>
        <v>3.6573066510961372E-2</v>
      </c>
      <c r="K67" s="444">
        <f t="shared" si="38"/>
        <v>1.5595043015157684E-2</v>
      </c>
      <c r="L67" s="444">
        <f t="shared" si="38"/>
        <v>1.5781642190057621E-2</v>
      </c>
      <c r="M67" s="444">
        <f t="shared" si="38"/>
        <v>1.5968116758486639E-2</v>
      </c>
      <c r="N67" s="444">
        <f t="shared" si="38"/>
        <v>1.61544037593635E-2</v>
      </c>
      <c r="O67" s="444">
        <f t="shared" si="38"/>
        <v>1.6340440465836048E-2</v>
      </c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>
      <c r="A68" s="352" t="s">
        <v>233</v>
      </c>
      <c r="B68" s="353"/>
      <c r="C68" s="443"/>
      <c r="D68" s="444">
        <f t="shared" ref="D68:O68" si="39">D5/C5-1</f>
        <v>-1.0461161208669467E-2</v>
      </c>
      <c r="E68" s="444">
        <f t="shared" si="39"/>
        <v>2.4760686664401677E-2</v>
      </c>
      <c r="F68" s="444">
        <f t="shared" si="39"/>
        <v>1.877998361870592E-2</v>
      </c>
      <c r="G68" s="444">
        <f t="shared" si="39"/>
        <v>-5.926379663482706E-2</v>
      </c>
      <c r="H68" s="444">
        <f t="shared" si="39"/>
        <v>4.0288940889205316E-2</v>
      </c>
      <c r="I68" s="444">
        <f t="shared" si="39"/>
        <v>4.252322738386316E-2</v>
      </c>
      <c r="J68" s="446">
        <f t="shared" si="39"/>
        <v>2.9362652207358453E-2</v>
      </c>
      <c r="K68" s="444">
        <f t="shared" si="39"/>
        <v>4.1078215223096848E-2</v>
      </c>
      <c r="L68" s="444">
        <f t="shared" si="39"/>
        <v>-5.3804753555686258E-3</v>
      </c>
      <c r="M68" s="444">
        <f t="shared" si="39"/>
        <v>1.5968116758486417E-2</v>
      </c>
      <c r="N68" s="444">
        <f t="shared" si="39"/>
        <v>1.6154403759363722E-2</v>
      </c>
      <c r="O68" s="444">
        <f t="shared" si="39"/>
        <v>1.6340440465836048E-2</v>
      </c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>
      <c r="A69" s="352" t="s">
        <v>235</v>
      </c>
      <c r="B69" s="357">
        <v>879297</v>
      </c>
      <c r="C69" s="443"/>
      <c r="D69" s="444">
        <f t="shared" ref="D69:O69" si="40">D6/C6-1</f>
        <v>-6.5675449786653739E-2</v>
      </c>
      <c r="E69" s="444">
        <f t="shared" si="40"/>
        <v>4.7080979284368496E-3</v>
      </c>
      <c r="F69" s="444">
        <f t="shared" si="40"/>
        <v>9.5595126522962648E-3</v>
      </c>
      <c r="G69" s="444">
        <f t="shared" si="40"/>
        <v>-1.9402153731897465E-2</v>
      </c>
      <c r="H69" s="444">
        <f t="shared" si="40"/>
        <v>2.1916122313736519E-2</v>
      </c>
      <c r="I69" s="444">
        <f t="shared" si="40"/>
        <v>2.1677706239288552E-2</v>
      </c>
      <c r="J69" s="446">
        <f t="shared" si="40"/>
        <v>5.399646370766642E-2</v>
      </c>
      <c r="K69" s="444">
        <f t="shared" si="40"/>
        <v>-4.4543840330351081E-2</v>
      </c>
      <c r="L69" s="444">
        <f t="shared" si="40"/>
        <v>7.0198515878810541E-2</v>
      </c>
      <c r="M69" s="444">
        <f t="shared" si="40"/>
        <v>1.5968116758486639E-2</v>
      </c>
      <c r="N69" s="444">
        <f t="shared" si="40"/>
        <v>1.6154403759363278E-2</v>
      </c>
      <c r="O69" s="444">
        <f t="shared" si="40"/>
        <v>1.634044046583627E-2</v>
      </c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>
      <c r="A70" s="352" t="s">
        <v>237</v>
      </c>
      <c r="B70" s="353"/>
      <c r="C70" s="443"/>
      <c r="D70" s="444">
        <f t="shared" ref="D70:O70" si="41">D7/C7-1</f>
        <v>-1.2155978966058911E-2</v>
      </c>
      <c r="E70" s="444">
        <f t="shared" si="41"/>
        <v>1.4586933978568917E-2</v>
      </c>
      <c r="F70" s="444">
        <f t="shared" si="41"/>
        <v>-7.4952303079856009E-4</v>
      </c>
      <c r="G70" s="444">
        <f t="shared" si="41"/>
        <v>-3.0548926014319799E-2</v>
      </c>
      <c r="H70" s="444">
        <f t="shared" si="41"/>
        <v>6.4922276148273284E-2</v>
      </c>
      <c r="I70" s="444">
        <f t="shared" si="41"/>
        <v>3.8507265521796619E-2</v>
      </c>
      <c r="J70" s="446">
        <f t="shared" si="41"/>
        <v>3.243655790879596E-2</v>
      </c>
      <c r="K70" s="444">
        <f t="shared" si="41"/>
        <v>7.5133074601120953E-2</v>
      </c>
      <c r="L70" s="444">
        <f t="shared" si="41"/>
        <v>-3.0390250636763261E-2</v>
      </c>
      <c r="M70" s="444">
        <f t="shared" si="41"/>
        <v>1.5968116758486417E-2</v>
      </c>
      <c r="N70" s="444">
        <f t="shared" si="41"/>
        <v>1.61544037593635E-2</v>
      </c>
      <c r="O70" s="444">
        <f t="shared" si="41"/>
        <v>1.6340440465836048E-2</v>
      </c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>
      <c r="A71" s="352" t="s">
        <v>238</v>
      </c>
      <c r="B71" s="353"/>
      <c r="C71" s="443"/>
      <c r="D71" s="444">
        <f t="shared" ref="D71:O71" si="42">D8/C8-1</f>
        <v>-2.3483365949119372E-2</v>
      </c>
      <c r="E71" s="444">
        <f t="shared" si="42"/>
        <v>6.6633266533066227E-2</v>
      </c>
      <c r="F71" s="444">
        <f t="shared" si="42"/>
        <v>-7.5152653828088334E-2</v>
      </c>
      <c r="G71" s="444">
        <f t="shared" si="42"/>
        <v>3.8598273235144642E-2</v>
      </c>
      <c r="H71" s="444">
        <f t="shared" si="42"/>
        <v>8.801955990220045E-2</v>
      </c>
      <c r="I71" s="444">
        <f t="shared" si="42"/>
        <v>-4.4943820224718767E-4</v>
      </c>
      <c r="J71" s="446">
        <f t="shared" si="42"/>
        <v>5.9802158273381201E-2</v>
      </c>
      <c r="K71" s="444">
        <f t="shared" si="42"/>
        <v>9.7177768349596683E-3</v>
      </c>
      <c r="L71" s="444">
        <f t="shared" si="42"/>
        <v>1.5781642190057621E-2</v>
      </c>
      <c r="M71" s="444">
        <f t="shared" si="42"/>
        <v>1.5968116758486639E-2</v>
      </c>
      <c r="N71" s="444">
        <f t="shared" si="42"/>
        <v>1.61544037593635E-2</v>
      </c>
      <c r="O71" s="444">
        <f t="shared" si="42"/>
        <v>1.6340440465836048E-2</v>
      </c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>
      <c r="A72" s="352" t="s">
        <v>239</v>
      </c>
      <c r="B72" s="357">
        <v>208695</v>
      </c>
      <c r="C72" s="443"/>
      <c r="D72" s="444">
        <f t="shared" ref="D72:E72" si="43">D9/C9-1</f>
        <v>-2.2777777777777777</v>
      </c>
      <c r="E72" s="444">
        <f t="shared" si="43"/>
        <v>-1</v>
      </c>
      <c r="F72" s="444"/>
      <c r="G72" s="444">
        <f>G9/F9-1</f>
        <v>-1</v>
      </c>
      <c r="H72" s="451"/>
      <c r="I72" s="451"/>
      <c r="J72" s="452"/>
      <c r="K72" s="451"/>
      <c r="L72" s="451"/>
      <c r="M72" s="451"/>
      <c r="N72" s="451"/>
      <c r="O72" s="451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>
      <c r="A73" s="352" t="s">
        <v>240</v>
      </c>
      <c r="B73" s="353"/>
      <c r="C73" s="443"/>
      <c r="D73" s="444">
        <f t="shared" ref="D73:O73" si="44">D10/C10-1</f>
        <v>-9.9303135888501703E-2</v>
      </c>
      <c r="E73" s="444">
        <f t="shared" si="44"/>
        <v>-0.12282398452611221</v>
      </c>
      <c r="F73" s="444">
        <f t="shared" si="44"/>
        <v>0.2194046306504962</v>
      </c>
      <c r="G73" s="444">
        <f t="shared" si="44"/>
        <v>-0.1204339963833635</v>
      </c>
      <c r="H73" s="444">
        <f t="shared" si="44"/>
        <v>-0.13157894736842102</v>
      </c>
      <c r="I73" s="444">
        <f t="shared" si="44"/>
        <v>-2.6988636363636354E-2</v>
      </c>
      <c r="J73" s="446">
        <f t="shared" si="44"/>
        <v>0.1333333333333333</v>
      </c>
      <c r="K73" s="444">
        <f t="shared" si="44"/>
        <v>-0.48907153284671523</v>
      </c>
      <c r="L73" s="444">
        <f t="shared" si="44"/>
        <v>0.8622663440151046</v>
      </c>
      <c r="M73" s="444">
        <f t="shared" si="44"/>
        <v>1.5968116758487749E-2</v>
      </c>
      <c r="N73" s="444">
        <f t="shared" si="44"/>
        <v>1.6154403759362612E-2</v>
      </c>
      <c r="O73" s="444">
        <f t="shared" si="44"/>
        <v>1.6340440465836492E-2</v>
      </c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52" t="s">
        <v>241</v>
      </c>
      <c r="B74" s="353"/>
      <c r="C74" s="443"/>
      <c r="D74" s="444">
        <f t="shared" ref="D74:O74" si="45">D11/C11-1</f>
        <v>0.53362573099415211</v>
      </c>
      <c r="E74" s="444">
        <f t="shared" si="45"/>
        <v>-0.15919923736892283</v>
      </c>
      <c r="F74" s="444">
        <f t="shared" si="45"/>
        <v>-0.3117913832199547</v>
      </c>
      <c r="G74" s="444">
        <f t="shared" si="45"/>
        <v>0.63261943986820435</v>
      </c>
      <c r="H74" s="444">
        <f t="shared" si="45"/>
        <v>-0.34106962663975782</v>
      </c>
      <c r="I74" s="444">
        <f t="shared" si="45"/>
        <v>-0.29402756508422667</v>
      </c>
      <c r="J74" s="446">
        <f t="shared" si="45"/>
        <v>3.4707158351410028E-2</v>
      </c>
      <c r="K74" s="444">
        <f t="shared" si="45"/>
        <v>3.8356954626415085E-2</v>
      </c>
      <c r="L74" s="444">
        <f t="shared" si="45"/>
        <v>-1.1233827017125053E-2</v>
      </c>
      <c r="M74" s="444">
        <f t="shared" si="45"/>
        <v>1.5968116758486417E-2</v>
      </c>
      <c r="N74" s="444">
        <f t="shared" si="45"/>
        <v>1.6154403759363722E-2</v>
      </c>
      <c r="O74" s="444">
        <f t="shared" si="45"/>
        <v>1.634044046583627E-2</v>
      </c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52" t="s">
        <v>244</v>
      </c>
      <c r="B75" s="357">
        <v>203439</v>
      </c>
      <c r="C75" s="443"/>
      <c r="D75" s="451"/>
      <c r="E75" s="451"/>
      <c r="F75" s="451"/>
      <c r="G75" s="451"/>
      <c r="H75" s="444">
        <f t="shared" ref="H75:O75" si="46">H12/G12-1</f>
        <v>-0.32954545454545459</v>
      </c>
      <c r="I75" s="444">
        <f t="shared" si="46"/>
        <v>-0.5423728813559322</v>
      </c>
      <c r="J75" s="446">
        <f t="shared" si="46"/>
        <v>-0.66666666666666674</v>
      </c>
      <c r="K75" s="444">
        <f t="shared" si="46"/>
        <v>1.6540368717616261</v>
      </c>
      <c r="L75" s="444">
        <f t="shared" si="46"/>
        <v>1.5781642190057621E-2</v>
      </c>
      <c r="M75" s="444">
        <f t="shared" si="46"/>
        <v>1.5968116758486417E-2</v>
      </c>
      <c r="N75" s="444">
        <f t="shared" si="46"/>
        <v>1.61544037593635E-2</v>
      </c>
      <c r="O75" s="444">
        <f t="shared" si="46"/>
        <v>1.6340440465836048E-2</v>
      </c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52" t="s">
        <v>246</v>
      </c>
      <c r="B76" s="353"/>
      <c r="C76" s="443"/>
      <c r="D76" s="444">
        <f t="shared" ref="D76:O76" si="47">D13/C13-1</f>
        <v>-0.18492879746835444</v>
      </c>
      <c r="E76" s="444">
        <f t="shared" si="47"/>
        <v>-0.11356466876971605</v>
      </c>
      <c r="F76" s="444">
        <f t="shared" si="47"/>
        <v>0.34765945797974274</v>
      </c>
      <c r="G76" s="444">
        <f t="shared" si="47"/>
        <v>-0.19540930327036365</v>
      </c>
      <c r="H76" s="444">
        <f t="shared" si="47"/>
        <v>-8.3564756374652882E-2</v>
      </c>
      <c r="I76" s="444">
        <f t="shared" si="47"/>
        <v>1.2672176308540006E-2</v>
      </c>
      <c r="J76" s="446">
        <f t="shared" si="47"/>
        <v>0.13982589771490761</v>
      </c>
      <c r="K76" s="444">
        <f t="shared" si="47"/>
        <v>-0.31949528985418951</v>
      </c>
      <c r="L76" s="444">
        <f t="shared" si="47"/>
        <v>0.71762360969287897</v>
      </c>
      <c r="M76" s="444">
        <f t="shared" si="47"/>
        <v>1.5968116758487749E-2</v>
      </c>
      <c r="N76" s="444">
        <f t="shared" si="47"/>
        <v>1.6154403759362612E-2</v>
      </c>
      <c r="O76" s="444">
        <f t="shared" si="47"/>
        <v>1.6340440465836492E-2</v>
      </c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52" t="s">
        <v>247</v>
      </c>
      <c r="B77" s="353"/>
      <c r="C77" s="443"/>
      <c r="D77" s="444">
        <f t="shared" ref="D77:O77" si="48">D14/C14-1</f>
        <v>-0.18035611717403788</v>
      </c>
      <c r="E77" s="444">
        <f t="shared" si="48"/>
        <v>-0.15627189908899786</v>
      </c>
      <c r="F77" s="444">
        <f t="shared" si="48"/>
        <v>0.33056478405315604</v>
      </c>
      <c r="G77" s="444">
        <f t="shared" si="48"/>
        <v>-0.19163545568039952</v>
      </c>
      <c r="H77" s="444">
        <f t="shared" si="48"/>
        <v>-0.44247104247104252</v>
      </c>
      <c r="I77" s="444">
        <f t="shared" si="48"/>
        <v>3.3240997229916802E-2</v>
      </c>
      <c r="J77" s="446">
        <f t="shared" si="48"/>
        <v>0.23458445040214482</v>
      </c>
      <c r="K77" s="444">
        <f t="shared" si="48"/>
        <v>-0.31890418912876428</v>
      </c>
      <c r="L77" s="444">
        <f t="shared" si="48"/>
        <v>0.71762360969287897</v>
      </c>
      <c r="M77" s="444">
        <f t="shared" si="48"/>
        <v>1.5968116758487527E-2</v>
      </c>
      <c r="N77" s="444">
        <f t="shared" si="48"/>
        <v>1.6154403759362834E-2</v>
      </c>
      <c r="O77" s="444">
        <f t="shared" si="48"/>
        <v>1.6340440465836492E-2</v>
      </c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52" t="s">
        <v>249</v>
      </c>
      <c r="B78" s="365">
        <v>128778</v>
      </c>
      <c r="C78" s="443"/>
      <c r="D78" s="444">
        <f t="shared" ref="D78:O78" si="49">D15/C15-1</f>
        <v>-0.18733031674208145</v>
      </c>
      <c r="E78" s="444">
        <f t="shared" si="49"/>
        <v>-9.094283593170005E-2</v>
      </c>
      <c r="F78" s="444">
        <f t="shared" si="49"/>
        <v>0.35606369946917105</v>
      </c>
      <c r="G78" s="444">
        <f t="shared" si="49"/>
        <v>-0.19722975007527854</v>
      </c>
      <c r="H78" s="444">
        <f t="shared" si="49"/>
        <v>9.0772693173293284E-2</v>
      </c>
      <c r="I78" s="444">
        <f t="shared" si="49"/>
        <v>7.5653370013755161E-3</v>
      </c>
      <c r="J78" s="446">
        <f t="shared" si="49"/>
        <v>0.11569965870307164</v>
      </c>
      <c r="K78" s="444">
        <f t="shared" si="49"/>
        <v>-0.31966182511516139</v>
      </c>
      <c r="L78" s="444">
        <f t="shared" si="49"/>
        <v>0.71762360969287897</v>
      </c>
      <c r="M78" s="444">
        <f t="shared" si="49"/>
        <v>1.5968116758487971E-2</v>
      </c>
      <c r="N78" s="444">
        <f t="shared" si="49"/>
        <v>1.615440375936239E-2</v>
      </c>
      <c r="O78" s="444">
        <f t="shared" si="49"/>
        <v>1.6340440465836492E-2</v>
      </c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52" t="s">
        <v>250</v>
      </c>
      <c r="B79" s="373"/>
      <c r="C79" s="2"/>
      <c r="D79" s="444">
        <f t="shared" ref="D79:K79" si="50">D16/C16-1</f>
        <v>1.287974683544304</v>
      </c>
      <c r="E79" s="444">
        <f t="shared" si="50"/>
        <v>4.650069156293223</v>
      </c>
      <c r="F79" s="444">
        <f t="shared" si="50"/>
        <v>-1.0102815177478581</v>
      </c>
      <c r="G79" s="444">
        <f t="shared" si="50"/>
        <v>0.61904761904761907</v>
      </c>
      <c r="H79" s="444">
        <f t="shared" si="50"/>
        <v>-0.91176470588235292</v>
      </c>
      <c r="I79" s="444">
        <f t="shared" si="50"/>
        <v>0.16666666666666674</v>
      </c>
      <c r="J79" s="446">
        <f t="shared" si="50"/>
        <v>0.71428571428571419</v>
      </c>
      <c r="K79" s="444">
        <f t="shared" si="50"/>
        <v>-1</v>
      </c>
      <c r="L79" s="444"/>
      <c r="M79" s="444"/>
      <c r="N79" s="444"/>
      <c r="O79" s="444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52" t="s">
        <v>252</v>
      </c>
      <c r="B80" s="373"/>
      <c r="C80" s="2"/>
      <c r="D80" s="444">
        <f t="shared" ref="D80:O80" si="51">D17/C17-1</f>
        <v>-0.34278092697565854</v>
      </c>
      <c r="E80" s="444">
        <f t="shared" si="51"/>
        <v>-1.8300355149670218</v>
      </c>
      <c r="F80" s="444">
        <f t="shared" si="51"/>
        <v>-3.0556234718826407</v>
      </c>
      <c r="G80" s="444">
        <f t="shared" si="51"/>
        <v>-0.18703538507285167</v>
      </c>
      <c r="H80" s="444">
        <f t="shared" si="51"/>
        <v>6.5837600585223033E-2</v>
      </c>
      <c r="I80" s="444">
        <f t="shared" si="51"/>
        <v>7.8929306794783827E-3</v>
      </c>
      <c r="J80" s="446">
        <f t="shared" si="51"/>
        <v>0.11712631937351037</v>
      </c>
      <c r="K80" s="444">
        <f t="shared" si="51"/>
        <v>-0.32215010859538629</v>
      </c>
      <c r="L80" s="444">
        <f t="shared" si="51"/>
        <v>0.71762360969287897</v>
      </c>
      <c r="M80" s="444">
        <f t="shared" si="51"/>
        <v>1.5968116758487971E-2</v>
      </c>
      <c r="N80" s="444">
        <f t="shared" si="51"/>
        <v>1.615440375936239E-2</v>
      </c>
      <c r="O80" s="444">
        <f t="shared" si="51"/>
        <v>1.6340440465836492E-2</v>
      </c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2"/>
      <c r="B81" s="373"/>
      <c r="C81" s="2"/>
      <c r="E81" s="2"/>
      <c r="F81" s="2"/>
      <c r="G81" s="2"/>
      <c r="J81" s="37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2"/>
      <c r="B82" s="373"/>
      <c r="C82" s="2"/>
      <c r="E82" s="2"/>
      <c r="F82" s="2"/>
      <c r="G82" s="2"/>
      <c r="J82" s="37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2"/>
      <c r="B83" s="373"/>
      <c r="C83" s="2"/>
      <c r="E83" s="2"/>
      <c r="F83" s="2"/>
      <c r="G83" s="2"/>
      <c r="J83" s="37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2"/>
      <c r="B84" s="373"/>
      <c r="C84" s="2"/>
      <c r="E84" s="2"/>
      <c r="F84" s="2"/>
      <c r="G84" s="2"/>
      <c r="J84" s="37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2"/>
      <c r="B85" s="373"/>
      <c r="C85" s="2"/>
      <c r="E85" s="2"/>
      <c r="F85" s="2"/>
      <c r="G85" s="2"/>
      <c r="J85" s="37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2"/>
      <c r="B86" s="373"/>
      <c r="C86" s="2"/>
      <c r="E86" s="2"/>
      <c r="F86" s="2"/>
      <c r="G86" s="2"/>
      <c r="J86" s="37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2"/>
      <c r="B87" s="373"/>
      <c r="C87" s="2"/>
      <c r="E87" s="2"/>
      <c r="F87" s="2"/>
      <c r="G87" s="2"/>
      <c r="J87" s="37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2"/>
      <c r="B88" s="373"/>
      <c r="C88" s="2"/>
      <c r="E88" s="2"/>
      <c r="F88" s="2"/>
      <c r="G88" s="2"/>
      <c r="J88" s="37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2"/>
      <c r="B89" s="373"/>
      <c r="C89" s="2"/>
      <c r="E89" s="2"/>
      <c r="F89" s="2"/>
      <c r="G89" s="2"/>
      <c r="J89" s="37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2"/>
      <c r="B90" s="373"/>
      <c r="C90" s="2"/>
      <c r="E90" s="2"/>
      <c r="F90" s="2"/>
      <c r="G90" s="2"/>
      <c r="J90" s="37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2"/>
      <c r="B91" s="373"/>
      <c r="C91" s="2"/>
      <c r="E91" s="2"/>
      <c r="F91" s="2"/>
      <c r="G91" s="2"/>
      <c r="J91" s="37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2"/>
      <c r="B92" s="373"/>
      <c r="C92" s="2"/>
      <c r="E92" s="2"/>
      <c r="F92" s="2"/>
      <c r="G92" s="2"/>
      <c r="J92" s="37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2"/>
      <c r="B93" s="373"/>
      <c r="C93" s="2"/>
      <c r="E93" s="2"/>
      <c r="F93" s="2"/>
      <c r="G93" s="2"/>
      <c r="J93" s="37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2"/>
      <c r="B94" s="373"/>
      <c r="C94" s="2"/>
      <c r="E94" s="2"/>
      <c r="F94" s="2"/>
      <c r="G94" s="2"/>
      <c r="J94" s="37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2"/>
      <c r="B95" s="373"/>
      <c r="C95" s="2"/>
      <c r="E95" s="2"/>
      <c r="F95" s="2"/>
      <c r="G95" s="2"/>
      <c r="J95" s="37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2"/>
      <c r="B96" s="373"/>
      <c r="C96" s="2"/>
      <c r="E96" s="2"/>
      <c r="F96" s="2"/>
      <c r="G96" s="2"/>
      <c r="J96" s="37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2"/>
      <c r="B97" s="373"/>
      <c r="C97" s="2"/>
      <c r="E97" s="2"/>
      <c r="F97" s="2"/>
      <c r="G97" s="2"/>
      <c r="J97" s="37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2"/>
      <c r="B98" s="373"/>
      <c r="C98" s="2"/>
      <c r="E98" s="2"/>
      <c r="F98" s="2"/>
      <c r="G98" s="2"/>
      <c r="J98" s="37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2"/>
      <c r="B99" s="373"/>
      <c r="C99" s="2"/>
      <c r="E99" s="2"/>
      <c r="F99" s="2"/>
      <c r="G99" s="2"/>
      <c r="J99" s="37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2"/>
      <c r="B100" s="373"/>
      <c r="C100" s="2"/>
      <c r="E100" s="2"/>
      <c r="F100" s="2"/>
      <c r="G100" s="2"/>
      <c r="J100" s="37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2"/>
      <c r="B101" s="373"/>
      <c r="C101" s="2"/>
      <c r="E101" s="2"/>
      <c r="F101" s="2"/>
      <c r="G101" s="2"/>
      <c r="J101" s="37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2"/>
      <c r="B102" s="373"/>
      <c r="C102" s="2"/>
      <c r="E102" s="2"/>
      <c r="F102" s="2"/>
      <c r="G102" s="2"/>
      <c r="J102" s="37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2"/>
      <c r="B103" s="373"/>
      <c r="C103" s="2"/>
      <c r="E103" s="2"/>
      <c r="F103" s="2"/>
      <c r="G103" s="2"/>
      <c r="J103" s="37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2"/>
      <c r="B104" s="373"/>
      <c r="C104" s="2"/>
      <c r="E104" s="2"/>
      <c r="F104" s="2"/>
      <c r="G104" s="2"/>
      <c r="J104" s="37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2"/>
      <c r="B105" s="373"/>
      <c r="C105" s="2"/>
      <c r="E105" s="2"/>
      <c r="F105" s="2"/>
      <c r="G105" s="2"/>
      <c r="J105" s="37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2"/>
      <c r="B106" s="373"/>
      <c r="C106" s="2"/>
      <c r="E106" s="2"/>
      <c r="F106" s="2"/>
      <c r="G106" s="2"/>
      <c r="J106" s="37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2"/>
      <c r="B107" s="373"/>
      <c r="C107" s="2"/>
      <c r="E107" s="2"/>
      <c r="F107" s="2"/>
      <c r="G107" s="2"/>
      <c r="J107" s="37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2"/>
      <c r="B108" s="373"/>
      <c r="C108" s="2"/>
      <c r="E108" s="2"/>
      <c r="F108" s="2"/>
      <c r="G108" s="2"/>
      <c r="J108" s="37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2"/>
      <c r="B109" s="373"/>
      <c r="C109" s="2"/>
      <c r="E109" s="2"/>
      <c r="F109" s="2"/>
      <c r="G109" s="2"/>
      <c r="J109" s="37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2"/>
      <c r="B110" s="373"/>
      <c r="C110" s="2"/>
      <c r="E110" s="2"/>
      <c r="F110" s="2"/>
      <c r="G110" s="2"/>
      <c r="J110" s="37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2"/>
      <c r="B111" s="373"/>
      <c r="C111" s="2"/>
      <c r="E111" s="2"/>
      <c r="F111" s="2"/>
      <c r="G111" s="2"/>
      <c r="J111" s="37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2"/>
      <c r="B112" s="373"/>
      <c r="C112" s="2"/>
      <c r="E112" s="2"/>
      <c r="F112" s="2"/>
      <c r="G112" s="2"/>
      <c r="J112" s="37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2"/>
      <c r="B113" s="373"/>
      <c r="C113" s="2"/>
      <c r="E113" s="2"/>
      <c r="F113" s="2"/>
      <c r="G113" s="2"/>
      <c r="J113" s="37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2"/>
      <c r="B114" s="373"/>
      <c r="C114" s="2"/>
      <c r="E114" s="2"/>
      <c r="F114" s="2"/>
      <c r="G114" s="2"/>
      <c r="J114" s="37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2"/>
      <c r="B115" s="373"/>
      <c r="C115" s="2"/>
      <c r="E115" s="2"/>
      <c r="F115" s="2"/>
      <c r="G115" s="2"/>
      <c r="J115" s="37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2"/>
      <c r="B116" s="373"/>
      <c r="C116" s="2"/>
      <c r="E116" s="2"/>
      <c r="F116" s="2"/>
      <c r="G116" s="2"/>
      <c r="J116" s="37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2"/>
      <c r="B117" s="373"/>
      <c r="C117" s="2"/>
      <c r="E117" s="2"/>
      <c r="F117" s="2"/>
      <c r="G117" s="2"/>
      <c r="J117" s="37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2"/>
      <c r="B118" s="373"/>
      <c r="C118" s="2"/>
      <c r="E118" s="2"/>
      <c r="F118" s="2"/>
      <c r="G118" s="2"/>
      <c r="J118" s="37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2"/>
      <c r="B119" s="373"/>
      <c r="C119" s="2"/>
      <c r="E119" s="2"/>
      <c r="F119" s="2"/>
      <c r="G119" s="2"/>
      <c r="J119" s="37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2"/>
      <c r="B120" s="373"/>
      <c r="C120" s="2"/>
      <c r="E120" s="2"/>
      <c r="F120" s="2"/>
      <c r="G120" s="2"/>
      <c r="J120" s="37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2"/>
      <c r="B121" s="373"/>
      <c r="C121" s="2"/>
      <c r="E121" s="2"/>
      <c r="F121" s="2"/>
      <c r="G121" s="2"/>
      <c r="J121" s="37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2"/>
      <c r="B122" s="373"/>
      <c r="C122" s="2"/>
      <c r="E122" s="2"/>
      <c r="F122" s="2"/>
      <c r="G122" s="2"/>
      <c r="J122" s="37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2"/>
      <c r="B123" s="373"/>
      <c r="C123" s="2"/>
      <c r="E123" s="2"/>
      <c r="F123" s="2"/>
      <c r="G123" s="2"/>
      <c r="J123" s="37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2"/>
      <c r="B124" s="373"/>
      <c r="C124" s="2"/>
      <c r="E124" s="2"/>
      <c r="F124" s="2"/>
      <c r="G124" s="2"/>
      <c r="J124" s="37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2"/>
      <c r="B125" s="373"/>
      <c r="C125" s="2"/>
      <c r="E125" s="2"/>
      <c r="F125" s="2"/>
      <c r="G125" s="2"/>
      <c r="J125" s="37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2"/>
      <c r="B126" s="373"/>
      <c r="C126" s="2"/>
      <c r="E126" s="2"/>
      <c r="F126" s="2"/>
      <c r="G126" s="2"/>
      <c r="J126" s="37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2"/>
      <c r="B127" s="373"/>
      <c r="C127" s="2"/>
      <c r="E127" s="2"/>
      <c r="F127" s="2"/>
      <c r="G127" s="2"/>
      <c r="J127" s="37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2"/>
      <c r="B128" s="373"/>
      <c r="C128" s="2"/>
      <c r="E128" s="2"/>
      <c r="F128" s="2"/>
      <c r="G128" s="2"/>
      <c r="J128" s="37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2"/>
      <c r="B129" s="373"/>
      <c r="C129" s="2"/>
      <c r="E129" s="2"/>
      <c r="F129" s="2"/>
      <c r="G129" s="2"/>
      <c r="J129" s="37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2"/>
      <c r="B130" s="373"/>
      <c r="C130" s="2"/>
      <c r="E130" s="2"/>
      <c r="F130" s="2"/>
      <c r="G130" s="2"/>
      <c r="J130" s="37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2"/>
      <c r="B131" s="373"/>
      <c r="C131" s="2"/>
      <c r="E131" s="2"/>
      <c r="F131" s="2"/>
      <c r="G131" s="2"/>
      <c r="J131" s="37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2"/>
      <c r="B132" s="373"/>
      <c r="C132" s="2"/>
      <c r="E132" s="2"/>
      <c r="F132" s="2"/>
      <c r="G132" s="2"/>
      <c r="J132" s="37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2"/>
      <c r="B133" s="373"/>
      <c r="C133" s="2"/>
      <c r="E133" s="2"/>
      <c r="F133" s="2"/>
      <c r="G133" s="2"/>
      <c r="J133" s="37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2"/>
      <c r="B134" s="373"/>
      <c r="C134" s="2"/>
      <c r="E134" s="2"/>
      <c r="F134" s="2"/>
      <c r="G134" s="2"/>
      <c r="J134" s="37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2"/>
      <c r="B135" s="373"/>
      <c r="C135" s="2"/>
      <c r="E135" s="2"/>
      <c r="F135" s="2"/>
      <c r="G135" s="2"/>
      <c r="J135" s="37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2"/>
      <c r="B136" s="373"/>
      <c r="C136" s="2"/>
      <c r="E136" s="2"/>
      <c r="F136" s="2"/>
      <c r="G136" s="2"/>
      <c r="J136" s="37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2"/>
      <c r="B137" s="373"/>
      <c r="C137" s="2"/>
      <c r="E137" s="2"/>
      <c r="F137" s="2"/>
      <c r="G137" s="2"/>
      <c r="J137" s="37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2"/>
      <c r="B138" s="373"/>
      <c r="C138" s="2"/>
      <c r="E138" s="2"/>
      <c r="F138" s="2"/>
      <c r="G138" s="2"/>
      <c r="J138" s="37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2"/>
      <c r="B139" s="373"/>
      <c r="C139" s="2"/>
      <c r="E139" s="2"/>
      <c r="F139" s="2"/>
      <c r="G139" s="2"/>
      <c r="J139" s="37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2"/>
      <c r="B140" s="373"/>
      <c r="C140" s="2"/>
      <c r="E140" s="2"/>
      <c r="F140" s="2"/>
      <c r="G140" s="2"/>
      <c r="J140" s="37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2"/>
      <c r="B141" s="373"/>
      <c r="C141" s="2"/>
      <c r="E141" s="2"/>
      <c r="F141" s="2"/>
      <c r="G141" s="2"/>
      <c r="J141" s="37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2"/>
      <c r="B142" s="373"/>
      <c r="C142" s="2"/>
      <c r="E142" s="2"/>
      <c r="F142" s="2"/>
      <c r="G142" s="2"/>
      <c r="J142" s="37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2"/>
      <c r="B143" s="373"/>
      <c r="C143" s="2"/>
      <c r="E143" s="2"/>
      <c r="F143" s="2"/>
      <c r="G143" s="2"/>
      <c r="J143" s="37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2"/>
      <c r="B144" s="373"/>
      <c r="C144" s="2"/>
      <c r="E144" s="2"/>
      <c r="F144" s="2"/>
      <c r="G144" s="2"/>
      <c r="J144" s="37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2"/>
      <c r="B145" s="373"/>
      <c r="C145" s="2"/>
      <c r="E145" s="2"/>
      <c r="F145" s="2"/>
      <c r="G145" s="2"/>
      <c r="J145" s="37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2"/>
      <c r="B146" s="373"/>
      <c r="C146" s="2"/>
      <c r="E146" s="2"/>
      <c r="F146" s="2"/>
      <c r="G146" s="2"/>
      <c r="J146" s="37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2"/>
      <c r="B147" s="373"/>
      <c r="C147" s="2"/>
      <c r="E147" s="2"/>
      <c r="F147" s="2"/>
      <c r="G147" s="2"/>
      <c r="J147" s="37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2"/>
      <c r="B148" s="373"/>
      <c r="C148" s="2"/>
      <c r="E148" s="2"/>
      <c r="F148" s="2"/>
      <c r="G148" s="2"/>
      <c r="J148" s="37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2"/>
      <c r="B149" s="373"/>
      <c r="C149" s="2"/>
      <c r="E149" s="2"/>
      <c r="F149" s="2"/>
      <c r="G149" s="2"/>
      <c r="J149" s="37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2"/>
      <c r="B150" s="373"/>
      <c r="C150" s="2"/>
      <c r="E150" s="2"/>
      <c r="F150" s="2"/>
      <c r="G150" s="2"/>
      <c r="J150" s="37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2"/>
      <c r="B151" s="373"/>
      <c r="C151" s="2"/>
      <c r="E151" s="2"/>
      <c r="F151" s="2"/>
      <c r="G151" s="2"/>
      <c r="J151" s="37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2"/>
      <c r="B152" s="373"/>
      <c r="C152" s="2"/>
      <c r="E152" s="2"/>
      <c r="F152" s="2"/>
      <c r="G152" s="2"/>
      <c r="J152" s="37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2"/>
      <c r="B153" s="373"/>
      <c r="C153" s="2"/>
      <c r="E153" s="2"/>
      <c r="F153" s="2"/>
      <c r="G153" s="2"/>
      <c r="J153" s="37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2"/>
      <c r="B154" s="373"/>
      <c r="C154" s="2"/>
      <c r="E154" s="2"/>
      <c r="F154" s="2"/>
      <c r="G154" s="2"/>
      <c r="J154" s="37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2"/>
      <c r="B155" s="373"/>
      <c r="C155" s="2"/>
      <c r="E155" s="2"/>
      <c r="F155" s="2"/>
      <c r="G155" s="2"/>
      <c r="J155" s="37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2"/>
      <c r="B156" s="373"/>
      <c r="C156" s="2"/>
      <c r="E156" s="2"/>
      <c r="F156" s="2"/>
      <c r="G156" s="2"/>
      <c r="J156" s="37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2"/>
      <c r="B157" s="373"/>
      <c r="C157" s="2"/>
      <c r="E157" s="2"/>
      <c r="F157" s="2"/>
      <c r="G157" s="2"/>
      <c r="J157" s="37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373"/>
      <c r="C158" s="2"/>
      <c r="E158" s="2"/>
      <c r="F158" s="2"/>
      <c r="G158" s="2"/>
      <c r="J158" s="37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373"/>
      <c r="C159" s="2"/>
      <c r="E159" s="2"/>
      <c r="F159" s="2"/>
      <c r="G159" s="2"/>
      <c r="J159" s="37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373"/>
      <c r="C160" s="2"/>
      <c r="E160" s="2"/>
      <c r="F160" s="2"/>
      <c r="G160" s="2"/>
      <c r="J160" s="37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373"/>
      <c r="C161" s="2"/>
      <c r="E161" s="2"/>
      <c r="F161" s="2"/>
      <c r="G161" s="2"/>
      <c r="J161" s="37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373"/>
      <c r="C162" s="2"/>
      <c r="E162" s="2"/>
      <c r="F162" s="2"/>
      <c r="G162" s="2"/>
      <c r="J162" s="37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373"/>
      <c r="C163" s="2"/>
      <c r="E163" s="2"/>
      <c r="F163" s="2"/>
      <c r="G163" s="2"/>
      <c r="J163" s="37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373"/>
      <c r="C164" s="2"/>
      <c r="E164" s="2"/>
      <c r="F164" s="2"/>
      <c r="G164" s="2"/>
      <c r="J164" s="37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373"/>
      <c r="C165" s="2"/>
      <c r="E165" s="2"/>
      <c r="F165" s="2"/>
      <c r="G165" s="2"/>
      <c r="J165" s="37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373"/>
      <c r="C166" s="2"/>
      <c r="E166" s="2"/>
      <c r="F166" s="2"/>
      <c r="G166" s="2"/>
      <c r="J166" s="37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373"/>
      <c r="C167" s="2"/>
      <c r="E167" s="2"/>
      <c r="F167" s="2"/>
      <c r="G167" s="2"/>
      <c r="J167" s="37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373"/>
      <c r="C168" s="2"/>
      <c r="E168" s="2"/>
      <c r="F168" s="2"/>
      <c r="G168" s="2"/>
      <c r="J168" s="37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373"/>
      <c r="C169" s="2"/>
      <c r="E169" s="2"/>
      <c r="F169" s="2"/>
      <c r="G169" s="2"/>
      <c r="J169" s="37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373"/>
      <c r="C170" s="2"/>
      <c r="E170" s="2"/>
      <c r="F170" s="2"/>
      <c r="G170" s="2"/>
      <c r="J170" s="37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373"/>
      <c r="C171" s="2"/>
      <c r="E171" s="2"/>
      <c r="F171" s="2"/>
      <c r="G171" s="2"/>
      <c r="J171" s="37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373"/>
      <c r="C172" s="2"/>
      <c r="E172" s="2"/>
      <c r="F172" s="2"/>
      <c r="G172" s="2"/>
      <c r="J172" s="37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373"/>
      <c r="C173" s="2"/>
      <c r="E173" s="2"/>
      <c r="F173" s="2"/>
      <c r="G173" s="2"/>
      <c r="J173" s="37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373"/>
      <c r="C174" s="2"/>
      <c r="E174" s="2"/>
      <c r="F174" s="2"/>
      <c r="G174" s="2"/>
      <c r="J174" s="37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373"/>
      <c r="C175" s="2"/>
      <c r="E175" s="2"/>
      <c r="F175" s="2"/>
      <c r="G175" s="2"/>
      <c r="J175" s="37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373"/>
      <c r="C176" s="2"/>
      <c r="E176" s="2"/>
      <c r="F176" s="2"/>
      <c r="G176" s="2"/>
      <c r="J176" s="37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373"/>
      <c r="C177" s="2"/>
      <c r="E177" s="2"/>
      <c r="F177" s="2"/>
      <c r="G177" s="2"/>
      <c r="J177" s="37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373"/>
      <c r="C178" s="2"/>
      <c r="E178" s="2"/>
      <c r="F178" s="2"/>
      <c r="G178" s="2"/>
      <c r="J178" s="37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373"/>
      <c r="C179" s="2"/>
      <c r="E179" s="2"/>
      <c r="F179" s="2"/>
      <c r="G179" s="2"/>
      <c r="J179" s="37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373"/>
      <c r="C180" s="2"/>
      <c r="E180" s="2"/>
      <c r="F180" s="2"/>
      <c r="G180" s="2"/>
      <c r="J180" s="37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373"/>
      <c r="C181" s="2"/>
      <c r="E181" s="2"/>
      <c r="F181" s="2"/>
      <c r="G181" s="2"/>
      <c r="J181" s="37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373"/>
      <c r="C182" s="2"/>
      <c r="E182" s="2"/>
      <c r="F182" s="2"/>
      <c r="G182" s="2"/>
      <c r="J182" s="37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373"/>
      <c r="C183" s="2"/>
      <c r="E183" s="2"/>
      <c r="F183" s="2"/>
      <c r="G183" s="2"/>
      <c r="J183" s="37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373"/>
      <c r="C184" s="2"/>
      <c r="E184" s="2"/>
      <c r="F184" s="2"/>
      <c r="G184" s="2"/>
      <c r="J184" s="37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373"/>
      <c r="C185" s="2"/>
      <c r="E185" s="2"/>
      <c r="F185" s="2"/>
      <c r="G185" s="2"/>
      <c r="J185" s="37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373"/>
      <c r="C186" s="2"/>
      <c r="E186" s="2"/>
      <c r="F186" s="2"/>
      <c r="G186" s="2"/>
      <c r="J186" s="37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373"/>
      <c r="C187" s="2"/>
      <c r="E187" s="2"/>
      <c r="F187" s="2"/>
      <c r="G187" s="2"/>
      <c r="J187" s="37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373"/>
      <c r="C188" s="2"/>
      <c r="E188" s="2"/>
      <c r="F188" s="2"/>
      <c r="G188" s="2"/>
      <c r="J188" s="37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373"/>
      <c r="C189" s="2"/>
      <c r="E189" s="2"/>
      <c r="F189" s="2"/>
      <c r="G189" s="2"/>
      <c r="J189" s="37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373"/>
      <c r="C190" s="2"/>
      <c r="E190" s="2"/>
      <c r="F190" s="2"/>
      <c r="G190" s="2"/>
      <c r="J190" s="37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373"/>
      <c r="C191" s="2"/>
      <c r="E191" s="2"/>
      <c r="F191" s="2"/>
      <c r="G191" s="2"/>
      <c r="J191" s="37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373"/>
      <c r="C192" s="2"/>
      <c r="E192" s="2"/>
      <c r="F192" s="2"/>
      <c r="G192" s="2"/>
      <c r="J192" s="37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373"/>
      <c r="C193" s="2"/>
      <c r="E193" s="2"/>
      <c r="F193" s="2"/>
      <c r="G193" s="2"/>
      <c r="J193" s="37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373"/>
      <c r="C194" s="2"/>
      <c r="E194" s="2"/>
      <c r="F194" s="2"/>
      <c r="G194" s="2"/>
      <c r="J194" s="37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373"/>
      <c r="C195" s="2"/>
      <c r="E195" s="2"/>
      <c r="F195" s="2"/>
      <c r="G195" s="2"/>
      <c r="J195" s="37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373"/>
      <c r="C196" s="2"/>
      <c r="E196" s="2"/>
      <c r="F196" s="2"/>
      <c r="G196" s="2"/>
      <c r="J196" s="37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373"/>
      <c r="C197" s="2"/>
      <c r="E197" s="2"/>
      <c r="F197" s="2"/>
      <c r="G197" s="2"/>
      <c r="J197" s="37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373"/>
      <c r="C198" s="2"/>
      <c r="E198" s="2"/>
      <c r="F198" s="2"/>
      <c r="G198" s="2"/>
      <c r="J198" s="37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373"/>
      <c r="C199" s="2"/>
      <c r="E199" s="2"/>
      <c r="F199" s="2"/>
      <c r="G199" s="2"/>
      <c r="J199" s="37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373"/>
      <c r="C200" s="2"/>
      <c r="E200" s="2"/>
      <c r="F200" s="2"/>
      <c r="G200" s="2"/>
      <c r="J200" s="37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373"/>
      <c r="C201" s="2"/>
      <c r="E201" s="2"/>
      <c r="F201" s="2"/>
      <c r="G201" s="2"/>
      <c r="J201" s="37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373"/>
      <c r="C202" s="2"/>
      <c r="E202" s="2"/>
      <c r="F202" s="2"/>
      <c r="G202" s="2"/>
      <c r="J202" s="37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373"/>
      <c r="C203" s="2"/>
      <c r="E203" s="2"/>
      <c r="F203" s="2"/>
      <c r="G203" s="2"/>
      <c r="J203" s="37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373"/>
      <c r="C204" s="2"/>
      <c r="E204" s="2"/>
      <c r="F204" s="2"/>
      <c r="G204" s="2"/>
      <c r="J204" s="37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373"/>
      <c r="C205" s="2"/>
      <c r="E205" s="2"/>
      <c r="F205" s="2"/>
      <c r="G205" s="2"/>
      <c r="J205" s="37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373"/>
      <c r="C206" s="2"/>
      <c r="E206" s="2"/>
      <c r="F206" s="2"/>
      <c r="G206" s="2"/>
      <c r="J206" s="37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373"/>
      <c r="C207" s="2"/>
      <c r="E207" s="2"/>
      <c r="F207" s="2"/>
      <c r="G207" s="2"/>
      <c r="J207" s="37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373"/>
      <c r="C208" s="2"/>
      <c r="E208" s="2"/>
      <c r="F208" s="2"/>
      <c r="G208" s="2"/>
      <c r="J208" s="37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373"/>
      <c r="C209" s="2"/>
      <c r="E209" s="2"/>
      <c r="F209" s="2"/>
      <c r="G209" s="2"/>
      <c r="J209" s="37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373"/>
      <c r="C210" s="2"/>
      <c r="E210" s="2"/>
      <c r="F210" s="2"/>
      <c r="G210" s="2"/>
      <c r="J210" s="37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373"/>
      <c r="C211" s="2"/>
      <c r="E211" s="2"/>
      <c r="F211" s="2"/>
      <c r="G211" s="2"/>
      <c r="J211" s="37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373"/>
      <c r="C212" s="2"/>
      <c r="E212" s="2"/>
      <c r="F212" s="2"/>
      <c r="G212" s="2"/>
      <c r="J212" s="37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373"/>
      <c r="C213" s="2"/>
      <c r="E213" s="2"/>
      <c r="F213" s="2"/>
      <c r="G213" s="2"/>
      <c r="J213" s="37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373"/>
      <c r="C214" s="2"/>
      <c r="E214" s="2"/>
      <c r="F214" s="2"/>
      <c r="G214" s="2"/>
      <c r="J214" s="37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373"/>
      <c r="C215" s="2"/>
      <c r="E215" s="2"/>
      <c r="F215" s="2"/>
      <c r="G215" s="2"/>
      <c r="J215" s="37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373"/>
      <c r="C216" s="2"/>
      <c r="E216" s="2"/>
      <c r="F216" s="2"/>
      <c r="G216" s="2"/>
      <c r="J216" s="37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373"/>
      <c r="C217" s="2"/>
      <c r="E217" s="2"/>
      <c r="F217" s="2"/>
      <c r="G217" s="2"/>
      <c r="J217" s="37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373"/>
      <c r="C218" s="2"/>
      <c r="E218" s="2"/>
      <c r="F218" s="2"/>
      <c r="G218" s="2"/>
      <c r="J218" s="37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373"/>
      <c r="C219" s="2"/>
      <c r="E219" s="2"/>
      <c r="F219" s="2"/>
      <c r="G219" s="2"/>
      <c r="J219" s="37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373"/>
      <c r="C220" s="2"/>
      <c r="E220" s="2"/>
      <c r="F220" s="2"/>
      <c r="G220" s="2"/>
      <c r="J220" s="37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373"/>
      <c r="C221" s="2"/>
      <c r="E221" s="2"/>
      <c r="F221" s="2"/>
      <c r="G221" s="2"/>
      <c r="J221" s="37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373"/>
      <c r="C222" s="2"/>
      <c r="E222" s="2"/>
      <c r="F222" s="2"/>
      <c r="G222" s="2"/>
      <c r="J222" s="37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373"/>
      <c r="C223" s="2"/>
      <c r="E223" s="2"/>
      <c r="F223" s="2"/>
      <c r="G223" s="2"/>
      <c r="J223" s="37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373"/>
      <c r="C224" s="2"/>
      <c r="E224" s="2"/>
      <c r="F224" s="2"/>
      <c r="G224" s="2"/>
      <c r="J224" s="37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373"/>
      <c r="C225" s="2"/>
      <c r="E225" s="2"/>
      <c r="F225" s="2"/>
      <c r="G225" s="2"/>
      <c r="J225" s="37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373"/>
      <c r="C226" s="2"/>
      <c r="E226" s="2"/>
      <c r="F226" s="2"/>
      <c r="G226" s="2"/>
      <c r="J226" s="37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373"/>
      <c r="C227" s="2"/>
      <c r="E227" s="2"/>
      <c r="F227" s="2"/>
      <c r="G227" s="2"/>
      <c r="J227" s="37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373"/>
      <c r="C228" s="2"/>
      <c r="E228" s="2"/>
      <c r="F228" s="2"/>
      <c r="G228" s="2"/>
      <c r="J228" s="37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373"/>
      <c r="C229" s="2"/>
      <c r="E229" s="2"/>
      <c r="F229" s="2"/>
      <c r="G229" s="2"/>
      <c r="J229" s="37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373"/>
      <c r="C230" s="2"/>
      <c r="E230" s="2"/>
      <c r="F230" s="2"/>
      <c r="G230" s="2"/>
      <c r="J230" s="37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373"/>
      <c r="C231" s="2"/>
      <c r="E231" s="2"/>
      <c r="F231" s="2"/>
      <c r="G231" s="2"/>
      <c r="J231" s="37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373"/>
      <c r="C232" s="2"/>
      <c r="E232" s="2"/>
      <c r="F232" s="2"/>
      <c r="G232" s="2"/>
      <c r="J232" s="37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373"/>
      <c r="C233" s="2"/>
      <c r="E233" s="2"/>
      <c r="F233" s="2"/>
      <c r="G233" s="2"/>
      <c r="J233" s="37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373"/>
      <c r="C234" s="2"/>
      <c r="E234" s="2"/>
      <c r="F234" s="2"/>
      <c r="G234" s="2"/>
      <c r="J234" s="37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373"/>
      <c r="C235" s="2"/>
      <c r="E235" s="2"/>
      <c r="F235" s="2"/>
      <c r="G235" s="2"/>
      <c r="J235" s="37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373"/>
      <c r="C236" s="2"/>
      <c r="E236" s="2"/>
      <c r="F236" s="2"/>
      <c r="G236" s="2"/>
      <c r="J236" s="37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373"/>
      <c r="C237" s="2"/>
      <c r="E237" s="2"/>
      <c r="F237" s="2"/>
      <c r="G237" s="2"/>
      <c r="J237" s="37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373"/>
      <c r="C238" s="2"/>
      <c r="E238" s="2"/>
      <c r="F238" s="2"/>
      <c r="G238" s="2"/>
      <c r="J238" s="37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373"/>
      <c r="C239" s="2"/>
      <c r="E239" s="2"/>
      <c r="F239" s="2"/>
      <c r="G239" s="2"/>
      <c r="J239" s="37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373"/>
      <c r="C240" s="2"/>
      <c r="E240" s="2"/>
      <c r="F240" s="2"/>
      <c r="G240" s="2"/>
      <c r="J240" s="37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373"/>
      <c r="C241" s="2"/>
      <c r="E241" s="2"/>
      <c r="F241" s="2"/>
      <c r="G241" s="2"/>
      <c r="J241" s="37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373"/>
      <c r="C242" s="2"/>
      <c r="E242" s="2"/>
      <c r="F242" s="2"/>
      <c r="G242" s="2"/>
      <c r="J242" s="37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373"/>
      <c r="C243" s="2"/>
      <c r="E243" s="2"/>
      <c r="F243" s="2"/>
      <c r="G243" s="2"/>
      <c r="J243" s="37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373"/>
      <c r="C244" s="2"/>
      <c r="E244" s="2"/>
      <c r="F244" s="2"/>
      <c r="G244" s="2"/>
      <c r="J244" s="37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373"/>
      <c r="C245" s="2"/>
      <c r="E245" s="2"/>
      <c r="F245" s="2"/>
      <c r="G245" s="2"/>
      <c r="J245" s="37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373"/>
      <c r="C246" s="2"/>
      <c r="E246" s="2"/>
      <c r="F246" s="2"/>
      <c r="G246" s="2"/>
      <c r="J246" s="37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373"/>
      <c r="C247" s="2"/>
      <c r="E247" s="2"/>
      <c r="F247" s="2"/>
      <c r="G247" s="2"/>
      <c r="J247" s="37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373"/>
      <c r="C248" s="2"/>
      <c r="E248" s="2"/>
      <c r="F248" s="2"/>
      <c r="G248" s="2"/>
      <c r="J248" s="37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373"/>
      <c r="C249" s="2"/>
      <c r="E249" s="2"/>
      <c r="F249" s="2"/>
      <c r="G249" s="2"/>
      <c r="J249" s="37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373"/>
      <c r="C250" s="2"/>
      <c r="E250" s="2"/>
      <c r="F250" s="2"/>
      <c r="G250" s="2"/>
      <c r="J250" s="37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373"/>
      <c r="C251" s="2"/>
      <c r="E251" s="2"/>
      <c r="F251" s="2"/>
      <c r="G251" s="2"/>
      <c r="J251" s="37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373"/>
      <c r="C252" s="2"/>
      <c r="E252" s="2"/>
      <c r="F252" s="2"/>
      <c r="G252" s="2"/>
      <c r="J252" s="37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373"/>
      <c r="C253" s="2"/>
      <c r="E253" s="2"/>
      <c r="F253" s="2"/>
      <c r="G253" s="2"/>
      <c r="J253" s="37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373"/>
      <c r="C254" s="2"/>
      <c r="E254" s="2"/>
      <c r="F254" s="2"/>
      <c r="G254" s="2"/>
      <c r="J254" s="37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373"/>
      <c r="C255" s="2"/>
      <c r="E255" s="2"/>
      <c r="F255" s="2"/>
      <c r="G255" s="2"/>
      <c r="J255" s="37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373"/>
      <c r="C256" s="2"/>
      <c r="E256" s="2"/>
      <c r="F256" s="2"/>
      <c r="G256" s="2"/>
      <c r="J256" s="37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373"/>
      <c r="C257" s="2"/>
      <c r="E257" s="2"/>
      <c r="F257" s="2"/>
      <c r="G257" s="2"/>
      <c r="J257" s="37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373"/>
      <c r="C258" s="2"/>
      <c r="E258" s="2"/>
      <c r="F258" s="2"/>
      <c r="G258" s="2"/>
      <c r="J258" s="37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373"/>
      <c r="C259" s="2"/>
      <c r="E259" s="2"/>
      <c r="F259" s="2"/>
      <c r="G259" s="2"/>
      <c r="J259" s="37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373"/>
      <c r="C260" s="2"/>
      <c r="E260" s="2"/>
      <c r="F260" s="2"/>
      <c r="G260" s="2"/>
      <c r="J260" s="37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373"/>
      <c r="C261" s="2"/>
      <c r="E261" s="2"/>
      <c r="F261" s="2"/>
      <c r="G261" s="2"/>
      <c r="J261" s="37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373"/>
      <c r="C262" s="2"/>
      <c r="E262" s="2"/>
      <c r="F262" s="2"/>
      <c r="G262" s="2"/>
      <c r="J262" s="37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373"/>
      <c r="C263" s="2"/>
      <c r="E263" s="2"/>
      <c r="F263" s="2"/>
      <c r="G263" s="2"/>
      <c r="J263" s="37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373"/>
      <c r="C264" s="2"/>
      <c r="E264" s="2"/>
      <c r="F264" s="2"/>
      <c r="G264" s="2"/>
      <c r="J264" s="37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373"/>
      <c r="C265" s="2"/>
      <c r="E265" s="2"/>
      <c r="F265" s="2"/>
      <c r="G265" s="2"/>
      <c r="J265" s="37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373"/>
      <c r="C266" s="2"/>
      <c r="E266" s="2"/>
      <c r="F266" s="2"/>
      <c r="G266" s="2"/>
      <c r="J266" s="37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373"/>
      <c r="C267" s="2"/>
      <c r="E267" s="2"/>
      <c r="F267" s="2"/>
      <c r="G267" s="2"/>
      <c r="J267" s="37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373"/>
      <c r="C268" s="2"/>
      <c r="E268" s="2"/>
      <c r="F268" s="2"/>
      <c r="G268" s="2"/>
      <c r="J268" s="37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373"/>
      <c r="C269" s="2"/>
      <c r="E269" s="2"/>
      <c r="F269" s="2"/>
      <c r="G269" s="2"/>
      <c r="J269" s="37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373"/>
      <c r="C270" s="2"/>
      <c r="E270" s="2"/>
      <c r="F270" s="2"/>
      <c r="G270" s="2"/>
      <c r="J270" s="37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373"/>
      <c r="C271" s="2"/>
      <c r="E271" s="2"/>
      <c r="F271" s="2"/>
      <c r="G271" s="2"/>
      <c r="J271" s="37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373"/>
      <c r="C272" s="2"/>
      <c r="E272" s="2"/>
      <c r="F272" s="2"/>
      <c r="G272" s="2"/>
      <c r="J272" s="37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373"/>
      <c r="C273" s="2"/>
      <c r="E273" s="2"/>
      <c r="F273" s="2"/>
      <c r="G273" s="2"/>
      <c r="J273" s="37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373"/>
      <c r="C274" s="2"/>
      <c r="E274" s="2"/>
      <c r="F274" s="2"/>
      <c r="G274" s="2"/>
      <c r="J274" s="37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373"/>
      <c r="C275" s="2"/>
      <c r="E275" s="2"/>
      <c r="F275" s="2"/>
      <c r="G275" s="2"/>
      <c r="J275" s="37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373"/>
      <c r="C276" s="2"/>
      <c r="E276" s="2"/>
      <c r="F276" s="2"/>
      <c r="G276" s="2"/>
      <c r="J276" s="37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373"/>
      <c r="C277" s="2"/>
      <c r="E277" s="2"/>
      <c r="F277" s="2"/>
      <c r="G277" s="2"/>
      <c r="J277" s="37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373"/>
      <c r="C278" s="2"/>
      <c r="E278" s="2"/>
      <c r="F278" s="2"/>
      <c r="G278" s="2"/>
      <c r="J278" s="37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B279" s="420"/>
    </row>
    <row r="280" spans="1:25" ht="15.75" customHeight="1">
      <c r="B280" s="420"/>
    </row>
    <row r="281" spans="1:25" ht="15.75" customHeight="1"/>
    <row r="282" spans="1:25" ht="15.75" customHeight="1"/>
    <row r="283" spans="1:25" ht="15.75" customHeight="1"/>
    <row r="284" spans="1:25" ht="15.75" customHeight="1"/>
    <row r="285" spans="1:25" ht="15.75" customHeight="1"/>
    <row r="286" spans="1:25" ht="15.75" customHeight="1"/>
    <row r="287" spans="1:25" ht="15.75" customHeight="1"/>
    <row r="288" spans="1:2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C1:J1"/>
    <mergeCell ref="A46:A47"/>
    <mergeCell ref="C46:J46"/>
    <mergeCell ref="A64:A65"/>
    <mergeCell ref="C64:J6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94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baseColWidth="10" defaultColWidth="12.6640625" defaultRowHeight="15" customHeight="1"/>
  <cols>
    <col min="1" max="1" width="43.1640625" customWidth="1"/>
    <col min="2" max="2" width="6.1640625" customWidth="1"/>
    <col min="3" max="4" width="10.6640625" customWidth="1"/>
    <col min="5" max="10" width="12.1640625" customWidth="1"/>
    <col min="11" max="15" width="13" customWidth="1"/>
    <col min="16" max="16" width="6.5" customWidth="1"/>
    <col min="17" max="17" width="18.33203125" customWidth="1"/>
    <col min="18" max="20" width="7.6640625" customWidth="1"/>
    <col min="21" max="21" width="10" customWidth="1"/>
    <col min="22" max="32" width="7.6640625" customWidth="1"/>
  </cols>
  <sheetData>
    <row r="1" spans="1:32">
      <c r="A1" s="401" t="s">
        <v>269</v>
      </c>
      <c r="B1" s="402"/>
      <c r="C1" s="690" t="s">
        <v>229</v>
      </c>
      <c r="D1" s="683"/>
      <c r="E1" s="683"/>
      <c r="F1" s="683"/>
      <c r="G1" s="683"/>
      <c r="H1" s="683"/>
      <c r="I1" s="683"/>
      <c r="J1" s="683"/>
      <c r="K1" s="2">
        <f>K16/(TGT_IS!K10)</f>
        <v>19.677234434251314</v>
      </c>
      <c r="L1" s="2"/>
      <c r="M1" s="2"/>
      <c r="N1" s="2"/>
      <c r="O1" s="2"/>
      <c r="P1" s="2"/>
      <c r="Q1" s="1"/>
      <c r="R1" s="2"/>
      <c r="S1" s="405"/>
      <c r="T1" s="2"/>
      <c r="U1" s="2"/>
      <c r="V1" s="406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41"/>
      <c r="B2" s="402"/>
      <c r="C2" s="344">
        <v>2012</v>
      </c>
      <c r="D2" s="344">
        <v>2013</v>
      </c>
      <c r="E2" s="344">
        <v>2014</v>
      </c>
      <c r="F2" s="344" t="s">
        <v>193</v>
      </c>
      <c r="G2" s="344">
        <v>2016</v>
      </c>
      <c r="H2" s="344">
        <f t="shared" ref="H2:J2" si="0">+G2+1</f>
        <v>2017</v>
      </c>
      <c r="I2" s="344">
        <f t="shared" si="0"/>
        <v>2018</v>
      </c>
      <c r="J2" s="409">
        <f t="shared" si="0"/>
        <v>2019</v>
      </c>
      <c r="K2" s="346">
        <v>2020</v>
      </c>
      <c r="L2" s="346" t="s">
        <v>195</v>
      </c>
      <c r="M2" s="346" t="s">
        <v>196</v>
      </c>
      <c r="N2" s="346" t="s">
        <v>197</v>
      </c>
      <c r="O2" s="346" t="s">
        <v>198</v>
      </c>
      <c r="P2" s="1"/>
      <c r="Q2" s="1" t="s">
        <v>199</v>
      </c>
      <c r="R2" s="1"/>
      <c r="S2" s="9"/>
      <c r="T2" s="2"/>
      <c r="U2" s="2"/>
      <c r="V2" s="1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6">
      <c r="A3" s="369" t="s">
        <v>270</v>
      </c>
      <c r="B3" s="402"/>
      <c r="C3" s="349"/>
      <c r="D3" s="349"/>
      <c r="E3" s="2"/>
      <c r="F3" s="2"/>
      <c r="G3" s="2"/>
      <c r="H3" s="2"/>
      <c r="I3" s="2"/>
      <c r="J3" s="411"/>
      <c r="K3" s="2"/>
      <c r="L3" s="2"/>
      <c r="M3" s="2"/>
      <c r="N3" s="2"/>
      <c r="O3" s="2"/>
      <c r="P3" s="2"/>
      <c r="Q3" s="1">
        <f>J16*1.04</f>
        <v>47784.880000000005</v>
      </c>
      <c r="R3" s="2"/>
      <c r="S3" s="1"/>
      <c r="T3" s="2"/>
      <c r="U3" s="2"/>
      <c r="V3" s="41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6">
      <c r="A4" s="352" t="s">
        <v>272</v>
      </c>
      <c r="B4" s="402"/>
      <c r="C4" s="413">
        <v>784</v>
      </c>
      <c r="D4" s="413">
        <v>695</v>
      </c>
      <c r="E4" s="414">
        <v>2210</v>
      </c>
      <c r="F4" s="414">
        <v>4046</v>
      </c>
      <c r="G4" s="414">
        <v>2512</v>
      </c>
      <c r="H4" s="414">
        <v>2643</v>
      </c>
      <c r="I4" s="414">
        <v>1556</v>
      </c>
      <c r="J4" s="415">
        <v>2577</v>
      </c>
      <c r="K4" s="416">
        <f>'Derived CF'!B43</f>
        <v>2401.9720591882037</v>
      </c>
      <c r="L4" s="416">
        <f>'Derived CF'!C43</f>
        <v>1224.6363072579263</v>
      </c>
      <c r="M4" s="416">
        <f>'Derived CF'!D43</f>
        <v>1588.5634249497737</v>
      </c>
      <c r="N4" s="416">
        <f>'Derived CF'!E43</f>
        <v>2016.3618935324332</v>
      </c>
      <c r="O4" s="416">
        <f>'Derived CF'!F43</f>
        <v>2512.3728529175069</v>
      </c>
      <c r="P4" s="2"/>
      <c r="Q4" s="1"/>
      <c r="R4" s="2"/>
      <c r="S4" s="1"/>
      <c r="T4" s="2"/>
      <c r="U4" s="2"/>
      <c r="V4" s="1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6">
      <c r="A5" s="352" t="s">
        <v>274</v>
      </c>
      <c r="B5" s="402"/>
      <c r="C5" s="413">
        <v>5841</v>
      </c>
      <c r="D5" s="417"/>
      <c r="E5" s="418"/>
      <c r="F5" s="418"/>
      <c r="G5" s="418"/>
      <c r="H5" s="418"/>
      <c r="I5" s="418"/>
      <c r="J5" s="419"/>
      <c r="K5" s="356">
        <f>K48*TGT_IS!K$4</f>
        <v>0</v>
      </c>
      <c r="L5" s="356">
        <f>L48*TGT_IS!L$4</f>
        <v>0</v>
      </c>
      <c r="M5" s="356">
        <f>M48*TGT_IS!M$4</f>
        <v>0</v>
      </c>
      <c r="N5" s="356">
        <f>N48*TGT_IS!N$4</f>
        <v>0</v>
      </c>
      <c r="O5" s="356">
        <f>O48*TGT_IS!O$4</f>
        <v>0</v>
      </c>
      <c r="P5" s="1"/>
      <c r="Q5" s="1" t="s">
        <v>278</v>
      </c>
      <c r="R5" s="2"/>
      <c r="S5" s="1"/>
      <c r="T5" s="2"/>
      <c r="U5" s="2"/>
      <c r="V5" s="1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6">
      <c r="A6" s="352" t="s">
        <v>279</v>
      </c>
      <c r="B6" s="402"/>
      <c r="C6" s="413">
        <v>7903</v>
      </c>
      <c r="D6" s="413">
        <v>8766</v>
      </c>
      <c r="E6" s="414">
        <v>8282</v>
      </c>
      <c r="F6" s="414">
        <v>8601</v>
      </c>
      <c r="G6" s="414">
        <v>8309</v>
      </c>
      <c r="H6" s="414">
        <v>8597</v>
      </c>
      <c r="I6" s="414">
        <v>9497</v>
      </c>
      <c r="J6" s="415">
        <v>8992</v>
      </c>
      <c r="K6" s="356">
        <f>K49*TGT_IS!K$4</f>
        <v>9519.6191999999992</v>
      </c>
      <c r="L6" s="356">
        <f>L49*TGT_IS!L$4</f>
        <v>9669.854424000001</v>
      </c>
      <c r="M6" s="356">
        <f>M49*TGT_IS!M$4</f>
        <v>9824.2637884800006</v>
      </c>
      <c r="N6" s="356">
        <f>N49*TGT_IS!N$4</f>
        <v>9982.9689123576009</v>
      </c>
      <c r="O6" s="356">
        <f>O49*TGT_IS!O$4</f>
        <v>10146.095021542273</v>
      </c>
      <c r="P6" s="1"/>
      <c r="Q6" s="1" t="s">
        <v>278</v>
      </c>
      <c r="R6" s="2"/>
      <c r="S6" s="1"/>
      <c r="T6" s="2"/>
      <c r="U6" s="2"/>
      <c r="V6" s="1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382" t="s">
        <v>282</v>
      </c>
      <c r="B7" s="402"/>
      <c r="C7" s="417"/>
      <c r="D7" s="417"/>
      <c r="E7" s="414">
        <v>1058</v>
      </c>
      <c r="F7" s="414">
        <v>322</v>
      </c>
      <c r="G7" s="418"/>
      <c r="H7" s="418"/>
      <c r="I7" s="418"/>
      <c r="J7" s="419"/>
      <c r="K7" s="356">
        <f>K50*TGT_IS!K$4</f>
        <v>0</v>
      </c>
      <c r="L7" s="356">
        <f>L50*TGT_IS!L$4</f>
        <v>0</v>
      </c>
      <c r="M7" s="356">
        <f>M50*TGT_IS!M$4</f>
        <v>0</v>
      </c>
      <c r="N7" s="356">
        <f>N50*TGT_IS!N$4</f>
        <v>0</v>
      </c>
      <c r="O7" s="356">
        <f>O50*TGT_IS!O$4</f>
        <v>0</v>
      </c>
      <c r="P7" s="1"/>
      <c r="Q7" s="1" t="s">
        <v>278</v>
      </c>
      <c r="R7" s="2"/>
      <c r="S7" s="1"/>
      <c r="T7" s="2"/>
      <c r="U7" s="2"/>
      <c r="V7" s="1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381" t="s">
        <v>284</v>
      </c>
      <c r="B8" s="402"/>
      <c r="C8" s="413">
        <v>1860</v>
      </c>
      <c r="D8" s="413">
        <v>2112</v>
      </c>
      <c r="E8" s="414">
        <v>2074</v>
      </c>
      <c r="F8" s="414">
        <v>1161</v>
      </c>
      <c r="G8" s="414">
        <v>1169</v>
      </c>
      <c r="H8" s="414">
        <v>1300</v>
      </c>
      <c r="I8" s="414">
        <v>1466</v>
      </c>
      <c r="J8" s="415">
        <v>1333</v>
      </c>
      <c r="K8" s="428">
        <f>0.019*TGT_IS!K4</f>
        <v>1507.2730399999998</v>
      </c>
      <c r="L8" s="428">
        <f>0.019*TGT_IS!L4</f>
        <v>1531.0602838</v>
      </c>
      <c r="M8" s="428">
        <f>0.019*TGT_IS!M4</f>
        <v>1555.5084331759999</v>
      </c>
      <c r="N8" s="428">
        <f>0.019*TGT_IS!N4</f>
        <v>1580.6367444566201</v>
      </c>
      <c r="O8" s="428">
        <f>0.019*TGT_IS!O4</f>
        <v>1606.4650450775264</v>
      </c>
      <c r="P8" s="1"/>
      <c r="Q8" s="1" t="s">
        <v>278</v>
      </c>
      <c r="R8" s="2"/>
      <c r="S8" s="1"/>
      <c r="T8" s="2"/>
      <c r="U8" s="2"/>
      <c r="V8" s="1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429" t="s">
        <v>285</v>
      </c>
      <c r="B9" s="430">
        <v>903598</v>
      </c>
      <c r="C9" s="431">
        <f t="shared" ref="C9:O9" si="1">SUM(C4:C8)</f>
        <v>16388</v>
      </c>
      <c r="D9" s="431">
        <f t="shared" si="1"/>
        <v>11573</v>
      </c>
      <c r="E9" s="431">
        <f t="shared" si="1"/>
        <v>13624</v>
      </c>
      <c r="F9" s="431">
        <f t="shared" si="1"/>
        <v>14130</v>
      </c>
      <c r="G9" s="431">
        <f t="shared" si="1"/>
        <v>11990</v>
      </c>
      <c r="H9" s="431">
        <f t="shared" si="1"/>
        <v>12540</v>
      </c>
      <c r="I9" s="431">
        <f t="shared" si="1"/>
        <v>12519</v>
      </c>
      <c r="J9" s="432">
        <f t="shared" si="1"/>
        <v>12902</v>
      </c>
      <c r="K9" s="433">
        <f t="shared" si="1"/>
        <v>13428.864299188202</v>
      </c>
      <c r="L9" s="433">
        <f t="shared" si="1"/>
        <v>12425.551015057927</v>
      </c>
      <c r="M9" s="433">
        <f t="shared" si="1"/>
        <v>12968.335646605774</v>
      </c>
      <c r="N9" s="433">
        <f t="shared" si="1"/>
        <v>13579.967550346655</v>
      </c>
      <c r="O9" s="433">
        <f t="shared" si="1"/>
        <v>14264.932919537307</v>
      </c>
      <c r="P9" s="1"/>
      <c r="Q9" s="1" t="s">
        <v>286</v>
      </c>
      <c r="R9" s="2"/>
      <c r="S9" s="1"/>
      <c r="T9" s="2"/>
      <c r="U9" s="2"/>
      <c r="V9" s="1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434" t="s">
        <v>287</v>
      </c>
      <c r="B10" s="402"/>
      <c r="C10" s="435"/>
      <c r="D10" s="435"/>
      <c r="E10" s="435"/>
      <c r="F10" s="435"/>
      <c r="G10" s="435"/>
      <c r="H10" s="435"/>
      <c r="I10" s="435"/>
      <c r="J10" s="436"/>
      <c r="K10" s="416"/>
      <c r="L10" s="416"/>
      <c r="M10" s="416"/>
      <c r="N10" s="416"/>
      <c r="O10" s="416"/>
      <c r="P10" s="1"/>
      <c r="Q10" s="1"/>
      <c r="R10" s="2"/>
      <c r="S10" s="1"/>
      <c r="T10" s="2"/>
      <c r="U10" s="2"/>
      <c r="V10" s="1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381" t="s">
        <v>288</v>
      </c>
      <c r="B11" s="402"/>
      <c r="C11" s="414">
        <v>6206</v>
      </c>
      <c r="D11" s="414">
        <v>6234</v>
      </c>
      <c r="E11" s="414">
        <v>6127</v>
      </c>
      <c r="F11" s="414">
        <v>6125</v>
      </c>
      <c r="G11" s="414">
        <v>6106</v>
      </c>
      <c r="H11" s="414">
        <v>6095</v>
      </c>
      <c r="I11" s="414">
        <v>6064</v>
      </c>
      <c r="J11" s="415">
        <v>6036</v>
      </c>
      <c r="K11" s="437"/>
      <c r="L11" s="437"/>
      <c r="M11" s="437"/>
      <c r="N11" s="437"/>
      <c r="O11" s="437"/>
      <c r="P11" s="1"/>
      <c r="Q11" s="1"/>
      <c r="R11" s="2"/>
      <c r="S11" s="1"/>
      <c r="T11" s="2"/>
      <c r="U11" s="2"/>
      <c r="V11" s="1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438" t="s">
        <v>289</v>
      </c>
      <c r="B12" s="402"/>
      <c r="C12" s="414">
        <v>28653</v>
      </c>
      <c r="D12" s="414">
        <v>30356</v>
      </c>
      <c r="E12" s="414">
        <v>26613</v>
      </c>
      <c r="F12" s="414">
        <v>27059</v>
      </c>
      <c r="G12" s="414">
        <v>27611</v>
      </c>
      <c r="H12" s="414">
        <v>28131</v>
      </c>
      <c r="I12" s="414">
        <v>29240</v>
      </c>
      <c r="J12" s="415">
        <v>30603</v>
      </c>
      <c r="K12" s="437"/>
      <c r="L12" s="437"/>
      <c r="M12" s="437"/>
      <c r="N12" s="437"/>
      <c r="O12" s="437"/>
      <c r="P12" s="1"/>
      <c r="Q12" s="1"/>
      <c r="R12" s="2"/>
      <c r="S12" s="1"/>
      <c r="T12" s="2"/>
      <c r="U12" s="2"/>
      <c r="V12" s="1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381" t="s">
        <v>290</v>
      </c>
      <c r="B13" s="402"/>
      <c r="C13" s="414">
        <v>5362</v>
      </c>
      <c r="D13" s="414">
        <v>5583</v>
      </c>
      <c r="E13" s="414">
        <v>5329</v>
      </c>
      <c r="F13" s="414">
        <v>5347</v>
      </c>
      <c r="G13" s="414">
        <v>5503</v>
      </c>
      <c r="H13" s="414">
        <v>5623</v>
      </c>
      <c r="I13" s="414">
        <v>5912</v>
      </c>
      <c r="J13" s="415">
        <v>6083</v>
      </c>
      <c r="K13" s="437"/>
      <c r="L13" s="437"/>
      <c r="M13" s="437"/>
      <c r="N13" s="437"/>
      <c r="O13" s="437"/>
      <c r="P13" s="1"/>
      <c r="Q13" s="1"/>
      <c r="R13" s="2"/>
      <c r="S13" s="1"/>
      <c r="T13" s="2"/>
      <c r="U13" s="2"/>
      <c r="V13" s="1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381" t="s">
        <v>291</v>
      </c>
      <c r="B14" s="402"/>
      <c r="C14" s="414">
        <v>2567</v>
      </c>
      <c r="D14" s="414">
        <v>2764</v>
      </c>
      <c r="E14" s="414">
        <v>2552</v>
      </c>
      <c r="F14" s="414">
        <v>2617</v>
      </c>
      <c r="G14" s="414">
        <v>2651</v>
      </c>
      <c r="H14" s="414">
        <v>2645</v>
      </c>
      <c r="I14" s="414">
        <v>2544</v>
      </c>
      <c r="J14" s="415">
        <v>2692</v>
      </c>
      <c r="K14" s="437"/>
      <c r="L14" s="437"/>
      <c r="M14" s="437"/>
      <c r="N14" s="437"/>
      <c r="O14" s="437"/>
      <c r="P14" s="1"/>
      <c r="Q14" s="1" t="s">
        <v>292</v>
      </c>
      <c r="R14" s="2"/>
      <c r="S14" s="1"/>
      <c r="T14" s="2"/>
      <c r="U14" s="2"/>
      <c r="V14" s="1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381" t="s">
        <v>293</v>
      </c>
      <c r="B15" s="402"/>
      <c r="C15" s="414">
        <v>1176</v>
      </c>
      <c r="D15" s="414">
        <v>843</v>
      </c>
      <c r="E15" s="414">
        <v>424</v>
      </c>
      <c r="F15" s="414">
        <v>315</v>
      </c>
      <c r="G15" s="414">
        <v>200</v>
      </c>
      <c r="H15" s="414">
        <v>440</v>
      </c>
      <c r="I15" s="414">
        <v>460</v>
      </c>
      <c r="J15" s="415">
        <v>533</v>
      </c>
      <c r="K15" s="437"/>
      <c r="L15" s="437"/>
      <c r="M15" s="437"/>
      <c r="N15" s="437"/>
      <c r="O15" s="437"/>
      <c r="P15" s="1"/>
      <c r="Q15" s="1"/>
      <c r="R15" s="2"/>
      <c r="S15" s="1"/>
      <c r="T15" s="2"/>
      <c r="U15" s="2"/>
      <c r="V15" s="1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381" t="s">
        <v>294</v>
      </c>
      <c r="B16" s="2"/>
      <c r="C16" s="439">
        <f t="shared" ref="C16:J16" si="2">SUM(C11:C15)</f>
        <v>43964</v>
      </c>
      <c r="D16" s="439">
        <f t="shared" si="2"/>
        <v>45780</v>
      </c>
      <c r="E16" s="439">
        <f t="shared" si="2"/>
        <v>41045</v>
      </c>
      <c r="F16" s="439">
        <f t="shared" si="2"/>
        <v>41463</v>
      </c>
      <c r="G16" s="439">
        <f t="shared" si="2"/>
        <v>42071</v>
      </c>
      <c r="H16" s="439">
        <f t="shared" si="2"/>
        <v>42934</v>
      </c>
      <c r="I16" s="439">
        <f t="shared" si="2"/>
        <v>44220</v>
      </c>
      <c r="J16" s="439">
        <f t="shared" si="2"/>
        <v>45947</v>
      </c>
      <c r="K16" s="439">
        <f>K52*TGT_IS!K10+J16</f>
        <v>46829.944680799999</v>
      </c>
      <c r="L16" s="439">
        <f>L52*TGT_IS!L10+K16</f>
        <v>48474.222843481002</v>
      </c>
      <c r="M16" s="439">
        <f>M52*TGT_IS!M10+L16</f>
        <v>50144.757031847126</v>
      </c>
      <c r="N16" s="439">
        <f>N52*TGT_IS!N10+M16</f>
        <v>51842.277703985936</v>
      </c>
      <c r="O16" s="439">
        <f>O52*TGT_IS!O10+N16</f>
        <v>53567.536611607356</v>
      </c>
      <c r="P16" s="2"/>
      <c r="Q16" s="1" t="s">
        <v>295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381" t="s">
        <v>296</v>
      </c>
      <c r="B17" s="402"/>
      <c r="C17" s="414">
        <v>-13311</v>
      </c>
      <c r="D17" s="414">
        <v>-14402</v>
      </c>
      <c r="E17" s="414">
        <v>-15093</v>
      </c>
      <c r="F17" s="414">
        <v>-16246</v>
      </c>
      <c r="G17" s="414">
        <v>-17413</v>
      </c>
      <c r="H17" s="414">
        <v>-18398</v>
      </c>
      <c r="I17" s="414">
        <v>-18687</v>
      </c>
      <c r="J17" s="415">
        <v>-19664</v>
      </c>
      <c r="K17" s="416">
        <f t="shared" ref="K17:O17" si="3">K16*K53*-1</f>
        <v>-20043.216323382399</v>
      </c>
      <c r="L17" s="416">
        <f t="shared" si="3"/>
        <v>-20746.967377009867</v>
      </c>
      <c r="M17" s="416">
        <f t="shared" si="3"/>
        <v>-21461.956009630569</v>
      </c>
      <c r="N17" s="416">
        <f t="shared" si="3"/>
        <v>-22188.494857305981</v>
      </c>
      <c r="O17" s="416">
        <f t="shared" si="3"/>
        <v>-22926.905669767948</v>
      </c>
      <c r="P17" s="1"/>
      <c r="Q17" s="1" t="s">
        <v>297</v>
      </c>
      <c r="R17" s="2"/>
      <c r="S17" s="1"/>
      <c r="T17" s="2"/>
      <c r="U17" s="2"/>
      <c r="V17" s="1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381" t="s">
        <v>298</v>
      </c>
      <c r="B18" s="402"/>
      <c r="C18" s="431">
        <f t="shared" ref="C18:O18" si="4">SUM(C16:C17)</f>
        <v>30653</v>
      </c>
      <c r="D18" s="431">
        <f t="shared" si="4"/>
        <v>31378</v>
      </c>
      <c r="E18" s="431">
        <f t="shared" si="4"/>
        <v>25952</v>
      </c>
      <c r="F18" s="431">
        <f t="shared" si="4"/>
        <v>25217</v>
      </c>
      <c r="G18" s="431">
        <f t="shared" si="4"/>
        <v>24658</v>
      </c>
      <c r="H18" s="431">
        <f t="shared" si="4"/>
        <v>24536</v>
      </c>
      <c r="I18" s="431">
        <f t="shared" si="4"/>
        <v>25533</v>
      </c>
      <c r="J18" s="432">
        <f t="shared" si="4"/>
        <v>26283</v>
      </c>
      <c r="K18" s="431">
        <f t="shared" si="4"/>
        <v>26786.7283574176</v>
      </c>
      <c r="L18" s="431">
        <f t="shared" si="4"/>
        <v>27727.255466471135</v>
      </c>
      <c r="M18" s="431">
        <f t="shared" si="4"/>
        <v>28682.801022216558</v>
      </c>
      <c r="N18" s="431">
        <f t="shared" si="4"/>
        <v>29653.782846679955</v>
      </c>
      <c r="O18" s="431">
        <f t="shared" si="4"/>
        <v>30640.630941839408</v>
      </c>
      <c r="P18" s="1"/>
      <c r="Q18" s="1" t="s">
        <v>286</v>
      </c>
      <c r="R18" s="2"/>
      <c r="S18" s="1"/>
      <c r="T18" s="2"/>
      <c r="U18" s="2"/>
      <c r="V18" s="1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381" t="s">
        <v>299</v>
      </c>
      <c r="B19" s="402"/>
      <c r="C19" s="440"/>
      <c r="D19" s="440"/>
      <c r="E19" s="441"/>
      <c r="F19" s="441"/>
      <c r="G19" s="441"/>
      <c r="H19" s="414">
        <v>1884</v>
      </c>
      <c r="I19" s="414">
        <v>1965</v>
      </c>
      <c r="J19" s="415">
        <v>2236</v>
      </c>
      <c r="K19" s="354">
        <f t="shared" ref="K19:O19" si="5">J19</f>
        <v>2236</v>
      </c>
      <c r="L19" s="354">
        <f t="shared" si="5"/>
        <v>2236</v>
      </c>
      <c r="M19" s="354">
        <f t="shared" si="5"/>
        <v>2236</v>
      </c>
      <c r="N19" s="354">
        <f t="shared" si="5"/>
        <v>2236</v>
      </c>
      <c r="O19" s="354">
        <f t="shared" si="5"/>
        <v>2236</v>
      </c>
      <c r="P19" s="1"/>
      <c r="Q19" s="1" t="s">
        <v>300</v>
      </c>
      <c r="R19" s="2"/>
      <c r="S19" s="1"/>
      <c r="T19" s="2"/>
      <c r="U19" s="2"/>
      <c r="V19" s="1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382" t="s">
        <v>301</v>
      </c>
      <c r="B20" s="402"/>
      <c r="C20" s="417"/>
      <c r="D20" s="417"/>
      <c r="E20" s="414">
        <v>717</v>
      </c>
      <c r="F20" s="414">
        <v>75</v>
      </c>
      <c r="G20" s="418"/>
      <c r="H20" s="418"/>
      <c r="I20" s="418"/>
      <c r="J20" s="419"/>
      <c r="K20" s="442"/>
      <c r="L20" s="442"/>
      <c r="M20" s="442"/>
      <c r="N20" s="442"/>
      <c r="O20" s="442"/>
      <c r="P20" s="1"/>
      <c r="Q20" s="1"/>
      <c r="R20" s="2"/>
      <c r="S20" s="33"/>
      <c r="T20" s="2"/>
      <c r="U20" s="2"/>
      <c r="V20" s="1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>
      <c r="A21" s="381" t="s">
        <v>303</v>
      </c>
      <c r="B21" s="402"/>
      <c r="C21" s="413">
        <v>1122</v>
      </c>
      <c r="D21" s="413">
        <v>1602</v>
      </c>
      <c r="E21" s="414">
        <v>879</v>
      </c>
      <c r="F21" s="414">
        <v>840</v>
      </c>
      <c r="G21" s="414">
        <v>783</v>
      </c>
      <c r="H21" s="414">
        <v>1343</v>
      </c>
      <c r="I21" s="414">
        <v>1273</v>
      </c>
      <c r="J21" s="415">
        <v>1358</v>
      </c>
      <c r="K21" s="356">
        <f>K55*TGT_IS!K$4</f>
        <v>1194.3165922927317</v>
      </c>
      <c r="L21" s="356">
        <f>L55*TGT_IS!L$4</f>
        <v>1213.1648694139444</v>
      </c>
      <c r="M21" s="356">
        <f>M55*TGT_IS!M$4</f>
        <v>1232.5368276960403</v>
      </c>
      <c r="N21" s="356">
        <f>N55*TGT_IS!N$4</f>
        <v>1252.4477252589272</v>
      </c>
      <c r="O21" s="356">
        <f>O55*TGT_IS!O$4</f>
        <v>1272.9132727500926</v>
      </c>
      <c r="P21" s="1"/>
      <c r="Q21" s="1" t="s">
        <v>278</v>
      </c>
      <c r="R21" s="2"/>
      <c r="S21" s="1"/>
      <c r="T21" s="2"/>
      <c r="U21" s="2"/>
      <c r="V21" s="1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>
      <c r="A22" s="381" t="s">
        <v>304</v>
      </c>
      <c r="B22" s="430">
        <v>1157083</v>
      </c>
      <c r="C22" s="445">
        <f t="shared" ref="C22:O22" si="6">C9+C18+SUM(C19:C21)</f>
        <v>48163</v>
      </c>
      <c r="D22" s="445">
        <f t="shared" si="6"/>
        <v>44553</v>
      </c>
      <c r="E22" s="445">
        <f t="shared" si="6"/>
        <v>41172</v>
      </c>
      <c r="F22" s="445">
        <f t="shared" si="6"/>
        <v>40262</v>
      </c>
      <c r="G22" s="445">
        <f t="shared" si="6"/>
        <v>37431</v>
      </c>
      <c r="H22" s="445">
        <f t="shared" si="6"/>
        <v>40303</v>
      </c>
      <c r="I22" s="445">
        <f t="shared" si="6"/>
        <v>41290</v>
      </c>
      <c r="J22" s="447">
        <f t="shared" si="6"/>
        <v>42779</v>
      </c>
      <c r="K22" s="445">
        <f t="shared" si="6"/>
        <v>43645.909248898533</v>
      </c>
      <c r="L22" s="445">
        <f t="shared" si="6"/>
        <v>43601.971350943008</v>
      </c>
      <c r="M22" s="445">
        <f t="shared" si="6"/>
        <v>45119.673496518379</v>
      </c>
      <c r="N22" s="445">
        <f t="shared" si="6"/>
        <v>46722.198122285539</v>
      </c>
      <c r="O22" s="445">
        <f t="shared" si="6"/>
        <v>48414.477134126806</v>
      </c>
      <c r="P22" s="1"/>
      <c r="Q22" s="1" t="s">
        <v>286</v>
      </c>
      <c r="R22" s="2"/>
      <c r="S22" s="1"/>
      <c r="T22" s="2"/>
      <c r="U22" s="2"/>
      <c r="V22" s="1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448" t="s">
        <v>305</v>
      </c>
      <c r="B23" s="402"/>
      <c r="C23" s="449"/>
      <c r="D23" s="449"/>
      <c r="E23" s="416"/>
      <c r="F23" s="416"/>
      <c r="G23" s="416"/>
      <c r="H23" s="416"/>
      <c r="I23" s="416"/>
      <c r="J23" s="450"/>
      <c r="K23" s="416"/>
      <c r="L23" s="416"/>
      <c r="M23" s="416"/>
      <c r="N23" s="416"/>
      <c r="O23" s="416"/>
      <c r="P23" s="2"/>
      <c r="Q23" s="1"/>
      <c r="R23" s="2"/>
      <c r="S23" s="1"/>
      <c r="T23" s="2"/>
      <c r="U23" s="2"/>
      <c r="V23" s="1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>
      <c r="A24" s="352" t="s">
        <v>306</v>
      </c>
      <c r="B24" s="402"/>
      <c r="C24" s="413">
        <v>7056</v>
      </c>
      <c r="D24" s="413">
        <v>7683</v>
      </c>
      <c r="E24" s="414">
        <v>7759</v>
      </c>
      <c r="F24" s="414">
        <v>7418</v>
      </c>
      <c r="G24" s="414">
        <v>7252</v>
      </c>
      <c r="H24" s="414">
        <v>8677</v>
      </c>
      <c r="I24" s="414">
        <v>9761</v>
      </c>
      <c r="J24" s="415">
        <v>9920</v>
      </c>
      <c r="K24" s="416">
        <f>K57*(TGT_IS!K5+TGT_IS!K7)</f>
        <v>11185.552559999998</v>
      </c>
      <c r="L24" s="416">
        <f>L57*(TGT_IS!L5+TGT_IS!L7)</f>
        <v>9953.9063977050009</v>
      </c>
      <c r="M24" s="416">
        <f>M57*(TGT_IS!M5+TGT_IS!M7)</f>
        <v>10112.851537266599</v>
      </c>
      <c r="N24" s="416">
        <f>N57*(TGT_IS!N5+TGT_IS!N7)</f>
        <v>10276.218624158106</v>
      </c>
      <c r="O24" s="416">
        <f>O57*(TGT_IS!O5+TGT_IS!O7)</f>
        <v>10444.136562800077</v>
      </c>
      <c r="P24" s="1"/>
      <c r="Q24" s="1" t="s">
        <v>307</v>
      </c>
      <c r="R24" s="2"/>
      <c r="S24" s="9"/>
      <c r="T24" s="2"/>
      <c r="U24" s="2"/>
      <c r="V24" s="1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>
      <c r="A25" s="381" t="s">
        <v>308</v>
      </c>
      <c r="B25" s="402"/>
      <c r="C25" s="413">
        <v>3981</v>
      </c>
      <c r="D25" s="413">
        <v>3934</v>
      </c>
      <c r="E25" s="414">
        <v>3783</v>
      </c>
      <c r="F25" s="414">
        <v>4236</v>
      </c>
      <c r="G25" s="414">
        <v>3737</v>
      </c>
      <c r="H25" s="414">
        <v>4094</v>
      </c>
      <c r="I25" s="414">
        <v>4201</v>
      </c>
      <c r="J25" s="415">
        <v>4406</v>
      </c>
      <c r="K25" s="416">
        <f>K58*SUM(TGT_IS!K5+TGT_IS!K7)</f>
        <v>4399.6506735999992</v>
      </c>
      <c r="L25" s="416">
        <f>L58*(TGT_IS!L5+TGT_IS!L7)</f>
        <v>4350.2257589969995</v>
      </c>
      <c r="M25" s="416">
        <f>M58*SUM(TGT_IS!M5+TGT_IS!M7)</f>
        <v>4419.6906718424389</v>
      </c>
      <c r="N25" s="416">
        <f>N58*SUM(TGT_IS!N5+TGT_IS!N7)</f>
        <v>4491.0881394468752</v>
      </c>
      <c r="O25" s="416">
        <f>O58*SUM(TGT_IS!O5+TGT_IS!O7)</f>
        <v>4564.4744978163299</v>
      </c>
      <c r="P25" s="1"/>
      <c r="Q25" s="1" t="s">
        <v>307</v>
      </c>
      <c r="R25" s="2"/>
      <c r="S25" s="1"/>
      <c r="T25" s="2"/>
      <c r="U25" s="2"/>
      <c r="V25" s="1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>
      <c r="A26" s="381" t="s">
        <v>309</v>
      </c>
      <c r="B26" s="402"/>
      <c r="C26" s="413">
        <v>2994</v>
      </c>
      <c r="D26" s="413">
        <v>1160</v>
      </c>
      <c r="E26" s="414">
        <v>91</v>
      </c>
      <c r="F26" s="414">
        <v>815</v>
      </c>
      <c r="G26" s="414">
        <v>1718</v>
      </c>
      <c r="H26" s="414">
        <v>281</v>
      </c>
      <c r="I26" s="414">
        <v>1052</v>
      </c>
      <c r="J26" s="415">
        <v>161</v>
      </c>
      <c r="K26" s="435">
        <f>K59*(TGT_IS!K5+TGT_IS!K7)</f>
        <v>149.14070079999999</v>
      </c>
      <c r="L26" s="435">
        <f>L59*(TGT_IS!L5+TGT_IS!L7)</f>
        <v>147.465279966</v>
      </c>
      <c r="M26" s="435">
        <f>M59*(TGT_IS!M5+TGT_IS!M7)</f>
        <v>149.82002277431999</v>
      </c>
      <c r="N26" s="435">
        <f>N59*(TGT_IS!N5+TGT_IS!N7)</f>
        <v>152.24027591345339</v>
      </c>
      <c r="O26" s="435">
        <f>O59*(TGT_IS!O5+TGT_IS!O7)</f>
        <v>154.72794907851966</v>
      </c>
      <c r="P26" s="1"/>
      <c r="Q26" s="1" t="s">
        <v>310</v>
      </c>
      <c r="R26" s="2"/>
      <c r="S26" s="1"/>
      <c r="T26" s="2"/>
      <c r="U26" s="2"/>
      <c r="V26" s="1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>
      <c r="A27" s="382" t="s">
        <v>311</v>
      </c>
      <c r="B27" s="402"/>
      <c r="C27" s="417"/>
      <c r="D27" s="417"/>
      <c r="E27" s="414">
        <v>103</v>
      </c>
      <c r="F27" s="414">
        <v>153</v>
      </c>
      <c r="G27" s="418"/>
      <c r="H27" s="418"/>
      <c r="I27" s="418"/>
      <c r="J27" s="419"/>
      <c r="K27" s="437">
        <v>0</v>
      </c>
      <c r="L27" s="437">
        <v>0</v>
      </c>
      <c r="M27" s="437">
        <v>0</v>
      </c>
      <c r="N27" s="437">
        <v>0</v>
      </c>
      <c r="O27" s="437">
        <v>0</v>
      </c>
      <c r="P27" s="1"/>
      <c r="Q27" s="1"/>
      <c r="R27" s="2"/>
      <c r="S27" s="1"/>
      <c r="T27" s="2"/>
      <c r="U27" s="2"/>
      <c r="V27" s="1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>
      <c r="A28" s="381" t="s">
        <v>312</v>
      </c>
      <c r="B28" s="430">
        <v>252228</v>
      </c>
      <c r="C28" s="433">
        <f t="shared" ref="C28:O28" si="7">SUM(C24:C27)</f>
        <v>14031</v>
      </c>
      <c r="D28" s="433">
        <f t="shared" si="7"/>
        <v>12777</v>
      </c>
      <c r="E28" s="433">
        <f t="shared" si="7"/>
        <v>11736</v>
      </c>
      <c r="F28" s="433">
        <f t="shared" si="7"/>
        <v>12622</v>
      </c>
      <c r="G28" s="433">
        <f t="shared" si="7"/>
        <v>12707</v>
      </c>
      <c r="H28" s="433">
        <f t="shared" si="7"/>
        <v>13052</v>
      </c>
      <c r="I28" s="433">
        <f t="shared" si="7"/>
        <v>15014</v>
      </c>
      <c r="J28" s="453">
        <f t="shared" si="7"/>
        <v>14487</v>
      </c>
      <c r="K28" s="433">
        <f t="shared" si="7"/>
        <v>15734.343934399998</v>
      </c>
      <c r="L28" s="433">
        <f t="shared" si="7"/>
        <v>14451.597436668</v>
      </c>
      <c r="M28" s="433">
        <f t="shared" si="7"/>
        <v>14682.362231883357</v>
      </c>
      <c r="N28" s="433">
        <f t="shared" si="7"/>
        <v>14919.547039518435</v>
      </c>
      <c r="O28" s="433">
        <f t="shared" si="7"/>
        <v>15163.339009694928</v>
      </c>
      <c r="P28" s="1"/>
      <c r="Q28" s="1" t="s">
        <v>286</v>
      </c>
      <c r="R28" s="2"/>
      <c r="S28" s="1"/>
      <c r="T28" s="2"/>
      <c r="U28" s="2"/>
      <c r="V28" s="1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>
      <c r="A29" s="454" t="s">
        <v>313</v>
      </c>
      <c r="B29" s="2"/>
      <c r="C29" s="413">
        <v>14654</v>
      </c>
      <c r="D29" s="413">
        <v>12622</v>
      </c>
      <c r="E29" s="413">
        <v>12634</v>
      </c>
      <c r="F29" s="413">
        <v>11945</v>
      </c>
      <c r="G29" s="413">
        <v>11031</v>
      </c>
      <c r="H29" s="413">
        <v>11117</v>
      </c>
      <c r="I29" s="413">
        <v>10223</v>
      </c>
      <c r="J29" s="455">
        <v>11338</v>
      </c>
      <c r="K29" s="456">
        <f>K61*(TGT_IS!K5+TGT_IS!K7)</f>
        <v>11931.256063999999</v>
      </c>
      <c r="L29" s="456">
        <f>L61*(TGT_IS!L5+TGT_IS!L7)</f>
        <v>11797.22239728</v>
      </c>
      <c r="M29" s="456">
        <f>M61*(TGT_IS!M5+TGT_IS!M7)</f>
        <v>11985.601821945598</v>
      </c>
      <c r="N29" s="456">
        <f>N61*(TGT_IS!N5+TGT_IS!N7)</f>
        <v>12179.222073076273</v>
      </c>
      <c r="O29" s="456">
        <f>O61*(TGT_IS!O5+TGT_IS!O7)</f>
        <v>12378.235926281573</v>
      </c>
      <c r="P29" s="2"/>
      <c r="Q29" s="1" t="s">
        <v>314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>
      <c r="A30" s="381" t="s">
        <v>315</v>
      </c>
      <c r="B30" s="402"/>
      <c r="C30" s="413">
        <v>1311</v>
      </c>
      <c r="D30" s="413">
        <v>1433</v>
      </c>
      <c r="E30" s="413">
        <v>1160</v>
      </c>
      <c r="F30" s="413">
        <v>823</v>
      </c>
      <c r="G30" s="413">
        <v>861</v>
      </c>
      <c r="H30" s="413">
        <v>693</v>
      </c>
      <c r="I30" s="413">
        <v>972</v>
      </c>
      <c r="J30" s="455">
        <v>1122</v>
      </c>
      <c r="K30" s="437">
        <f>K62*TGT_IS!K10</f>
        <v>547.37810400000023</v>
      </c>
      <c r="L30" s="437">
        <f>L62*TGT_IS!L10</f>
        <v>1019.36382053</v>
      </c>
      <c r="M30" s="437">
        <f>M62*TGT_IS!M10</f>
        <v>1035.6411410356013</v>
      </c>
      <c r="N30" s="437">
        <f>N62*TGT_IS!N10</f>
        <v>1052.3713061776973</v>
      </c>
      <c r="O30" s="437">
        <f>O62*TGT_IS!O10</f>
        <v>1069.5675168542487</v>
      </c>
      <c r="P30" s="1"/>
      <c r="Q30" s="1" t="s">
        <v>314</v>
      </c>
      <c r="R30" s="2"/>
      <c r="S30" s="1"/>
      <c r="T30" s="2"/>
      <c r="U30" s="2"/>
      <c r="V30" s="1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>
      <c r="A31" s="381" t="s">
        <v>316</v>
      </c>
      <c r="B31" s="402"/>
      <c r="C31" s="417"/>
      <c r="D31" s="417"/>
      <c r="E31" s="418"/>
      <c r="F31" s="418"/>
      <c r="G31" s="418"/>
      <c r="H31" s="414">
        <v>1924</v>
      </c>
      <c r="I31" s="316">
        <v>2004</v>
      </c>
      <c r="J31" s="415">
        <v>2275</v>
      </c>
      <c r="K31" s="360">
        <f>K63*(TGT_IS!K5+TGT_IS!K7)</f>
        <v>2386.2512127999998</v>
      </c>
      <c r="L31" s="360">
        <f>L63*(TGT_IS!L5+TGT_IS!L7)</f>
        <v>2359.444479456</v>
      </c>
      <c r="M31" s="360">
        <f>M63*(TGT_IS!M5+TGT_IS!M7)</f>
        <v>2397.1203643891199</v>
      </c>
      <c r="N31" s="360">
        <f>N63*(TGT_IS!N5+TGT_IS!N7)</f>
        <v>2435.8444146152542</v>
      </c>
      <c r="O31" s="360">
        <f>O63*(TGT_IS!O5+TGT_IS!O7)</f>
        <v>2475.6471852563145</v>
      </c>
      <c r="P31" s="1"/>
      <c r="Q31" s="1" t="s">
        <v>314</v>
      </c>
      <c r="R31" s="2"/>
      <c r="S31" s="1"/>
      <c r="T31" s="2"/>
      <c r="U31" s="2"/>
      <c r="V31" s="1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>
      <c r="A32" s="382" t="s">
        <v>317</v>
      </c>
      <c r="B32" s="402"/>
      <c r="C32" s="417"/>
      <c r="D32" s="417"/>
      <c r="E32" s="414">
        <v>193</v>
      </c>
      <c r="F32" s="414">
        <v>18</v>
      </c>
      <c r="G32" s="418"/>
      <c r="H32" s="418"/>
      <c r="I32" s="418"/>
      <c r="J32" s="419"/>
      <c r="K32" s="416"/>
      <c r="L32" s="416"/>
      <c r="M32" s="416"/>
      <c r="N32" s="416"/>
      <c r="O32" s="416"/>
      <c r="P32" s="1"/>
      <c r="Q32" s="1"/>
      <c r="R32" s="2"/>
      <c r="S32" s="1"/>
      <c r="T32" s="2"/>
      <c r="U32" s="2"/>
      <c r="V32" s="1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>
      <c r="A33" s="381" t="s">
        <v>318</v>
      </c>
      <c r="B33" s="402"/>
      <c r="C33" s="413">
        <v>1609</v>
      </c>
      <c r="D33" s="413">
        <v>1490</v>
      </c>
      <c r="E33" s="414">
        <v>1452</v>
      </c>
      <c r="F33" s="414">
        <v>1897</v>
      </c>
      <c r="G33" s="414">
        <v>1879</v>
      </c>
      <c r="H33" s="414">
        <v>1866</v>
      </c>
      <c r="I33" s="414">
        <v>1780</v>
      </c>
      <c r="J33" s="415">
        <v>1724</v>
      </c>
      <c r="K33" s="416">
        <f>K64*(TGT_IS!K5+TGT_IS!K7)</f>
        <v>1864.2587599999999</v>
      </c>
      <c r="L33" s="416">
        <f>L64*(TGT_IS!L5+TGT_IS!L7)</f>
        <v>1843.3159995750002</v>
      </c>
      <c r="M33" s="416">
        <f>M64*(TGT_IS!M5+TGT_IS!M7)</f>
        <v>1872.7502846789998</v>
      </c>
      <c r="N33" s="416">
        <f>N64*(TGT_IS!N5+TGT_IS!N7)</f>
        <v>1903.0034489181676</v>
      </c>
      <c r="O33" s="416">
        <f>O64*(TGT_IS!O5+TGT_IS!O7)</f>
        <v>1934.0993634814959</v>
      </c>
      <c r="P33" s="1"/>
      <c r="Q33" s="1" t="s">
        <v>314</v>
      </c>
      <c r="R33" s="2"/>
      <c r="S33" s="1"/>
      <c r="T33" s="2"/>
      <c r="U33" s="2"/>
      <c r="V33" s="1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>
      <c r="A34" s="438" t="s">
        <v>319</v>
      </c>
      <c r="B34" s="430">
        <v>340161</v>
      </c>
      <c r="C34" s="433">
        <f t="shared" ref="C34:O34" si="8">SUM(C29:C33)</f>
        <v>17574</v>
      </c>
      <c r="D34" s="433">
        <f t="shared" si="8"/>
        <v>15545</v>
      </c>
      <c r="E34" s="433">
        <f t="shared" si="8"/>
        <v>15439</v>
      </c>
      <c r="F34" s="433">
        <f t="shared" si="8"/>
        <v>14683</v>
      </c>
      <c r="G34" s="433">
        <f t="shared" si="8"/>
        <v>13771</v>
      </c>
      <c r="H34" s="433">
        <f t="shared" si="8"/>
        <v>15600</v>
      </c>
      <c r="I34" s="433">
        <f t="shared" si="8"/>
        <v>14979</v>
      </c>
      <c r="J34" s="453">
        <f t="shared" si="8"/>
        <v>16459</v>
      </c>
      <c r="K34" s="433">
        <f t="shared" si="8"/>
        <v>16729.144140799999</v>
      </c>
      <c r="L34" s="433">
        <f t="shared" si="8"/>
        <v>17019.346696840999</v>
      </c>
      <c r="M34" s="433">
        <f t="shared" si="8"/>
        <v>17291.113612049321</v>
      </c>
      <c r="N34" s="433">
        <f t="shared" si="8"/>
        <v>17570.441242787394</v>
      </c>
      <c r="O34" s="433">
        <f t="shared" si="8"/>
        <v>17857.549991873631</v>
      </c>
      <c r="P34" s="1"/>
      <c r="Q34" s="1" t="s">
        <v>286</v>
      </c>
      <c r="R34" s="2"/>
      <c r="S34" s="1"/>
      <c r="T34" s="2"/>
      <c r="U34" s="2"/>
      <c r="V34" s="1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>
      <c r="A35" s="434" t="s">
        <v>320</v>
      </c>
      <c r="B35" s="402"/>
      <c r="C35" s="449"/>
      <c r="D35" s="449"/>
      <c r="E35" s="416"/>
      <c r="F35" s="416"/>
      <c r="G35" s="416"/>
      <c r="H35" s="416"/>
      <c r="I35" s="416"/>
      <c r="J35" s="450"/>
      <c r="K35" s="416"/>
      <c r="L35" s="416"/>
      <c r="M35" s="416"/>
      <c r="N35" s="416"/>
      <c r="O35" s="416"/>
      <c r="P35" s="2"/>
      <c r="Q35" s="1"/>
      <c r="R35" s="2"/>
      <c r="S35" s="9"/>
      <c r="T35" s="2"/>
      <c r="U35" s="2"/>
      <c r="V35" s="1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>
      <c r="A36" s="381" t="s">
        <v>321</v>
      </c>
      <c r="B36" s="402"/>
      <c r="C36" s="413">
        <v>54</v>
      </c>
      <c r="D36" s="413">
        <v>53</v>
      </c>
      <c r="E36" s="414">
        <v>53</v>
      </c>
      <c r="F36" s="414">
        <v>50</v>
      </c>
      <c r="G36" s="414">
        <v>46</v>
      </c>
      <c r="H36" s="414">
        <v>45</v>
      </c>
      <c r="I36" s="414">
        <v>43</v>
      </c>
      <c r="J36" s="415">
        <v>42</v>
      </c>
      <c r="K36" s="414">
        <v>42</v>
      </c>
      <c r="L36" s="414">
        <v>42</v>
      </c>
      <c r="M36" s="414">
        <v>42</v>
      </c>
      <c r="N36" s="414">
        <v>42</v>
      </c>
      <c r="O36" s="414">
        <v>42</v>
      </c>
      <c r="P36" s="1"/>
      <c r="Q36" s="1" t="s">
        <v>300</v>
      </c>
      <c r="R36" s="2"/>
      <c r="S36" s="1"/>
      <c r="T36" s="2"/>
      <c r="U36" s="2"/>
      <c r="V36" s="1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>
      <c r="A37" s="381" t="s">
        <v>322</v>
      </c>
      <c r="B37" s="402"/>
      <c r="C37" s="413">
        <v>3925</v>
      </c>
      <c r="D37" s="413">
        <v>4470</v>
      </c>
      <c r="E37" s="414">
        <v>4899</v>
      </c>
      <c r="F37" s="414">
        <v>5348</v>
      </c>
      <c r="G37" s="414">
        <v>5661</v>
      </c>
      <c r="H37" s="414">
        <v>5858</v>
      </c>
      <c r="I37" s="414">
        <v>6042</v>
      </c>
      <c r="J37" s="415">
        <v>6226</v>
      </c>
      <c r="K37" s="414">
        <f t="shared" ref="K37:O37" si="9">J37</f>
        <v>6226</v>
      </c>
      <c r="L37" s="414">
        <f t="shared" si="9"/>
        <v>6226</v>
      </c>
      <c r="M37" s="414">
        <f t="shared" si="9"/>
        <v>6226</v>
      </c>
      <c r="N37" s="414">
        <f t="shared" si="9"/>
        <v>6226</v>
      </c>
      <c r="O37" s="414">
        <f t="shared" si="9"/>
        <v>6226</v>
      </c>
      <c r="P37" s="1"/>
      <c r="Q37" s="1" t="s">
        <v>300</v>
      </c>
      <c r="R37" s="2"/>
      <c r="S37" s="1" t="s">
        <v>323</v>
      </c>
      <c r="T37" s="457">
        <v>973717</v>
      </c>
      <c r="U37" s="1" t="s">
        <v>324</v>
      </c>
      <c r="V37" s="1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>
      <c r="A38" s="381" t="s">
        <v>325</v>
      </c>
      <c r="B38" s="402"/>
      <c r="C38" s="413">
        <v>13155</v>
      </c>
      <c r="D38" s="413">
        <v>12599</v>
      </c>
      <c r="E38" s="414">
        <v>9644</v>
      </c>
      <c r="F38" s="414">
        <v>8188</v>
      </c>
      <c r="G38" s="414">
        <v>5884</v>
      </c>
      <c r="H38" s="414">
        <v>6495</v>
      </c>
      <c r="I38" s="414">
        <v>6017</v>
      </c>
      <c r="J38" s="415">
        <v>6433</v>
      </c>
      <c r="K38" s="416">
        <f t="shared" ref="K38:O38" si="10">K71</f>
        <v>5782.4211736985362</v>
      </c>
      <c r="L38" s="416">
        <f t="shared" si="10"/>
        <v>6731.0272174340043</v>
      </c>
      <c r="M38" s="416">
        <f t="shared" si="10"/>
        <v>7746.1976525856935</v>
      </c>
      <c r="N38" s="416">
        <f t="shared" si="10"/>
        <v>8832.2098399797069</v>
      </c>
      <c r="O38" s="416">
        <f t="shared" si="10"/>
        <v>9993.588132558245</v>
      </c>
      <c r="P38" s="1"/>
      <c r="Q38" s="1" t="s">
        <v>326</v>
      </c>
      <c r="R38" s="2"/>
      <c r="S38" s="1"/>
      <c r="T38" s="2"/>
      <c r="U38" s="2"/>
      <c r="V38" s="1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>
      <c r="A39" s="438" t="s">
        <v>327</v>
      </c>
      <c r="B39" s="402"/>
      <c r="C39" s="413">
        <v>-576</v>
      </c>
      <c r="D39" s="413">
        <v>-891</v>
      </c>
      <c r="E39" s="414">
        <v>-599</v>
      </c>
      <c r="F39" s="414">
        <v>-629</v>
      </c>
      <c r="G39" s="414">
        <v>-638</v>
      </c>
      <c r="H39" s="414">
        <v>-747</v>
      </c>
      <c r="I39" s="414">
        <v>-805</v>
      </c>
      <c r="J39" s="415">
        <v>-868</v>
      </c>
      <c r="K39" s="458">
        <v>-868</v>
      </c>
      <c r="L39" s="458">
        <v>-868</v>
      </c>
      <c r="M39" s="458">
        <v>-868</v>
      </c>
      <c r="N39" s="458">
        <v>-868</v>
      </c>
      <c r="O39" s="458">
        <v>-868</v>
      </c>
      <c r="P39" s="1"/>
      <c r="Q39" s="1" t="s">
        <v>300</v>
      </c>
      <c r="R39" s="2"/>
      <c r="S39" s="1" t="s">
        <v>323</v>
      </c>
      <c r="T39" s="457">
        <v>-50765</v>
      </c>
      <c r="U39" s="1" t="s">
        <v>328</v>
      </c>
      <c r="V39" s="1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>
      <c r="A40" s="381" t="s">
        <v>329</v>
      </c>
      <c r="B40" s="430">
        <v>816922</v>
      </c>
      <c r="C40" s="433">
        <f t="shared" ref="C40:O40" si="11">SUM(C36:C39)</f>
        <v>16558</v>
      </c>
      <c r="D40" s="433">
        <f t="shared" si="11"/>
        <v>16231</v>
      </c>
      <c r="E40" s="433">
        <f t="shared" si="11"/>
        <v>13997</v>
      </c>
      <c r="F40" s="433">
        <f t="shared" si="11"/>
        <v>12957</v>
      </c>
      <c r="G40" s="433">
        <f t="shared" si="11"/>
        <v>10953</v>
      </c>
      <c r="H40" s="433">
        <f t="shared" si="11"/>
        <v>11651</v>
      </c>
      <c r="I40" s="433">
        <f t="shared" si="11"/>
        <v>11297</v>
      </c>
      <c r="J40" s="453">
        <f t="shared" si="11"/>
        <v>11833</v>
      </c>
      <c r="K40" s="449">
        <f t="shared" si="11"/>
        <v>11182.421173698536</v>
      </c>
      <c r="L40" s="449">
        <f t="shared" si="11"/>
        <v>12131.027217434004</v>
      </c>
      <c r="M40" s="449">
        <f t="shared" si="11"/>
        <v>13146.197652585694</v>
      </c>
      <c r="N40" s="449">
        <f t="shared" si="11"/>
        <v>14232.209839979707</v>
      </c>
      <c r="O40" s="449">
        <f t="shared" si="11"/>
        <v>15393.588132558245</v>
      </c>
      <c r="P40" s="1"/>
      <c r="Q40" s="1" t="s">
        <v>286</v>
      </c>
      <c r="R40" s="2"/>
      <c r="S40" s="1"/>
      <c r="T40" s="2"/>
      <c r="U40" s="2"/>
      <c r="V40" s="1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>
      <c r="A41" s="369" t="s">
        <v>330</v>
      </c>
      <c r="B41" s="430">
        <v>1157083</v>
      </c>
      <c r="C41" s="445">
        <f t="shared" ref="C41:O41" si="12">C40+C34+C28</f>
        <v>48163</v>
      </c>
      <c r="D41" s="445">
        <f t="shared" si="12"/>
        <v>44553</v>
      </c>
      <c r="E41" s="445">
        <f t="shared" si="12"/>
        <v>41172</v>
      </c>
      <c r="F41" s="445">
        <f t="shared" si="12"/>
        <v>40262</v>
      </c>
      <c r="G41" s="445">
        <f t="shared" si="12"/>
        <v>37431</v>
      </c>
      <c r="H41" s="445">
        <f t="shared" si="12"/>
        <v>40303</v>
      </c>
      <c r="I41" s="445">
        <f t="shared" si="12"/>
        <v>41290</v>
      </c>
      <c r="J41" s="447">
        <f t="shared" si="12"/>
        <v>42779</v>
      </c>
      <c r="K41" s="445">
        <f t="shared" si="12"/>
        <v>43645.909248898533</v>
      </c>
      <c r="L41" s="445">
        <f t="shared" si="12"/>
        <v>43601.971350943008</v>
      </c>
      <c r="M41" s="445">
        <f t="shared" si="12"/>
        <v>45119.673496518371</v>
      </c>
      <c r="N41" s="445">
        <f t="shared" si="12"/>
        <v>46722.198122285539</v>
      </c>
      <c r="O41" s="445">
        <f t="shared" si="12"/>
        <v>48414.477134126806</v>
      </c>
      <c r="P41" s="1"/>
      <c r="Q41" s="1" t="s">
        <v>286</v>
      </c>
      <c r="R41" s="2"/>
      <c r="S41" s="1"/>
      <c r="T41" s="2"/>
      <c r="U41" s="2"/>
      <c r="V41" s="1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>
      <c r="A42" s="382"/>
      <c r="B42" s="430"/>
      <c r="C42" s="435"/>
      <c r="D42" s="435"/>
      <c r="E42" s="435"/>
      <c r="F42" s="435"/>
      <c r="G42" s="435"/>
      <c r="H42" s="435"/>
      <c r="I42" s="435"/>
      <c r="J42" s="436"/>
      <c r="K42" s="414"/>
      <c r="L42" s="414"/>
      <c r="M42" s="414"/>
      <c r="N42" s="414"/>
      <c r="O42" s="414"/>
      <c r="P42" s="1"/>
      <c r="Q42" s="1"/>
      <c r="R42" s="2"/>
      <c r="S42" s="459"/>
      <c r="T42" s="459"/>
      <c r="U42" s="2"/>
      <c r="V42" s="1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>
      <c r="A43" s="382"/>
      <c r="B43" s="430"/>
      <c r="C43" s="435"/>
      <c r="D43" s="435"/>
      <c r="E43" s="435"/>
      <c r="F43" s="435"/>
      <c r="G43" s="435"/>
      <c r="H43" s="435"/>
      <c r="I43" s="435"/>
      <c r="J43" s="436"/>
      <c r="K43" s="414"/>
      <c r="L43" s="414"/>
      <c r="M43" s="414"/>
      <c r="N43" s="414"/>
      <c r="O43" s="414"/>
      <c r="P43" s="1"/>
      <c r="Q43" s="1"/>
      <c r="R43" s="2"/>
      <c r="S43" s="459"/>
      <c r="T43" s="459"/>
      <c r="U43" s="2"/>
      <c r="V43" s="1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>
      <c r="A44" s="382"/>
      <c r="B44" s="430"/>
      <c r="C44" s="435"/>
      <c r="D44" s="435"/>
      <c r="E44" s="435"/>
      <c r="F44" s="435"/>
      <c r="G44" s="435"/>
      <c r="H44" s="435"/>
      <c r="I44" s="435"/>
      <c r="J44" s="436"/>
      <c r="K44" s="414"/>
      <c r="L44" s="414"/>
      <c r="M44" s="414"/>
      <c r="N44" s="414"/>
      <c r="O44" s="414"/>
      <c r="P44" s="1"/>
      <c r="Q44" s="1"/>
      <c r="R44" s="2"/>
      <c r="S44" s="459"/>
      <c r="T44" s="459"/>
      <c r="U44" s="2"/>
      <c r="V44" s="1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>
      <c r="A45" s="429"/>
      <c r="B45" s="402"/>
      <c r="C45" s="349"/>
      <c r="D45" s="349"/>
      <c r="E45" s="2"/>
      <c r="F45" s="2"/>
      <c r="G45" s="2"/>
      <c r="H45" s="2"/>
      <c r="I45" s="2"/>
      <c r="J45" s="411"/>
      <c r="K45" s="2"/>
      <c r="L45" s="2"/>
      <c r="M45" s="2"/>
      <c r="N45" s="2"/>
      <c r="O45" s="2"/>
      <c r="P45" s="2"/>
      <c r="Q45" s="1"/>
      <c r="R45" s="2"/>
      <c r="S45" s="459"/>
      <c r="T45" s="459"/>
      <c r="U45" s="2"/>
      <c r="V45" s="1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>
      <c r="A46" s="429"/>
      <c r="B46" s="402"/>
      <c r="C46" s="349"/>
      <c r="D46" s="349"/>
      <c r="E46" s="2"/>
      <c r="F46" s="2"/>
      <c r="G46" s="2"/>
      <c r="H46" s="2"/>
      <c r="I46" s="2"/>
      <c r="J46" s="411"/>
      <c r="K46" s="2"/>
      <c r="L46" s="2"/>
      <c r="M46" s="2"/>
      <c r="N46" s="2"/>
      <c r="O46" s="2"/>
      <c r="P46" s="2"/>
      <c r="Q46" s="1"/>
      <c r="R46" s="2"/>
      <c r="S46" s="459"/>
      <c r="T46" s="459"/>
      <c r="U46" s="2"/>
      <c r="V46" s="1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5.75" customHeight="1">
      <c r="A47" s="460" t="s">
        <v>265</v>
      </c>
      <c r="B47" s="376"/>
      <c r="C47" s="377"/>
      <c r="D47" s="377"/>
      <c r="E47" s="377"/>
      <c r="F47" s="377"/>
      <c r="G47" s="377"/>
      <c r="H47" s="377"/>
      <c r="I47" s="377"/>
      <c r="J47" s="461"/>
      <c r="K47" s="377"/>
      <c r="L47" s="377"/>
      <c r="M47" s="377"/>
      <c r="N47" s="377"/>
      <c r="O47" s="377"/>
      <c r="P47" s="377"/>
      <c r="Q47" s="462"/>
      <c r="R47" s="377"/>
      <c r="S47" s="691"/>
      <c r="T47" s="683"/>
      <c r="U47" s="2"/>
      <c r="V47" s="1"/>
      <c r="W47" s="2"/>
      <c r="Y47" s="2"/>
      <c r="Z47" s="2"/>
      <c r="AA47" s="2"/>
      <c r="AB47" s="2"/>
      <c r="AC47" s="2"/>
      <c r="AD47" s="2"/>
      <c r="AE47" s="2"/>
      <c r="AF47" s="2"/>
    </row>
    <row r="48" spans="1:32" ht="15.75" customHeight="1">
      <c r="A48" s="1" t="s">
        <v>331</v>
      </c>
      <c r="B48" s="402"/>
      <c r="C48" s="426">
        <f>C5/TGT_IS!C$4</f>
        <v>7.9685133899946789E-2</v>
      </c>
      <c r="D48" s="426">
        <f>D5/TGT_IS!D$4</f>
        <v>0</v>
      </c>
      <c r="E48" s="426">
        <f>E5/TGT_IS!E$4</f>
        <v>0</v>
      </c>
      <c r="F48" s="426">
        <f>F5/TGT_IS!F$4</f>
        <v>0</v>
      </c>
      <c r="G48" s="426">
        <f>G5/TGT_IS!G$4</f>
        <v>0</v>
      </c>
      <c r="H48" s="426">
        <f>H5/TGT_IS!H$4</f>
        <v>0</v>
      </c>
      <c r="I48" s="426">
        <f>I5/TGT_IS!I$4</f>
        <v>0</v>
      </c>
      <c r="J48" s="463">
        <f>J5/TGT_IS!J$4</f>
        <v>0</v>
      </c>
      <c r="K48" s="464">
        <v>0</v>
      </c>
      <c r="L48" s="464">
        <v>0</v>
      </c>
      <c r="M48" s="464">
        <v>0</v>
      </c>
      <c r="N48" s="464">
        <v>0</v>
      </c>
      <c r="O48" s="464">
        <v>0</v>
      </c>
      <c r="P48" s="1"/>
      <c r="Q48" s="1" t="s">
        <v>332</v>
      </c>
      <c r="R48" s="2"/>
      <c r="S48" s="1"/>
      <c r="T48" s="2"/>
      <c r="U48" s="2"/>
      <c r="V48" s="1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5.75" customHeight="1">
      <c r="A49" s="1" t="s">
        <v>279</v>
      </c>
      <c r="B49" s="402"/>
      <c r="C49" s="426">
        <f>C6/TGT_IS!C$4</f>
        <v>0.10781571874872102</v>
      </c>
      <c r="D49" s="426">
        <f>D6/TGT_IS!D$4</f>
        <v>0.12298152330981074</v>
      </c>
      <c r="E49" s="426">
        <f>E6/TGT_IS!E$4</f>
        <v>0.11404885840976066</v>
      </c>
      <c r="F49" s="426">
        <f>F6/TGT_IS!F$4</f>
        <v>0.11656840821305144</v>
      </c>
      <c r="G49" s="426">
        <f>G6/TGT_IS!G$4</f>
        <v>0.11824223363834299</v>
      </c>
      <c r="H49" s="426">
        <f>H6/TGT_IS!H$4</f>
        <v>0.11823032703468384</v>
      </c>
      <c r="I49" s="426">
        <f>I6/TGT_IS!I$4</f>
        <v>0.12602845161632784</v>
      </c>
      <c r="J49" s="463">
        <f>J6/TGT_IS!J$4</f>
        <v>0.11511675542810323</v>
      </c>
      <c r="K49" s="464">
        <v>0.12</v>
      </c>
      <c r="L49" s="464">
        <v>0.12</v>
      </c>
      <c r="M49" s="464">
        <v>0.12</v>
      </c>
      <c r="N49" s="464">
        <v>0.12</v>
      </c>
      <c r="O49" s="464">
        <v>0.12</v>
      </c>
      <c r="P49" s="1"/>
      <c r="Q49" s="1" t="s">
        <v>333</v>
      </c>
      <c r="R49" s="2"/>
      <c r="S49" s="1"/>
      <c r="T49" s="2"/>
      <c r="U49" s="2"/>
      <c r="V49" s="1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5.75" customHeight="1">
      <c r="A50" s="352" t="s">
        <v>334</v>
      </c>
      <c r="B50" s="402"/>
      <c r="C50" s="426">
        <f>C7/TGT_IS!C$4</f>
        <v>0</v>
      </c>
      <c r="D50" s="426">
        <f>D7/TGT_IS!D$4</f>
        <v>0</v>
      </c>
      <c r="E50" s="426">
        <f>E7/TGT_IS!E$4</f>
        <v>1.4569390509240132E-2</v>
      </c>
      <c r="F50" s="426">
        <f>F7/TGT_IS!F$4</f>
        <v>4.3640306295317476E-3</v>
      </c>
      <c r="G50" s="426">
        <f>G7/TGT_IS!G$4</f>
        <v>0</v>
      </c>
      <c r="H50" s="426">
        <f>H7/TGT_IS!H$4</f>
        <v>0</v>
      </c>
      <c r="I50" s="426">
        <f>I7/TGT_IS!I$4</f>
        <v>0</v>
      </c>
      <c r="J50" s="463">
        <f>J7/TGT_IS!J$4</f>
        <v>0</v>
      </c>
      <c r="K50" s="389">
        <v>0</v>
      </c>
      <c r="L50" s="389">
        <v>0</v>
      </c>
      <c r="M50" s="389">
        <v>0</v>
      </c>
      <c r="N50" s="389">
        <v>0</v>
      </c>
      <c r="O50" s="389">
        <f>N50</f>
        <v>0</v>
      </c>
      <c r="P50" s="1"/>
      <c r="Q50" s="1" t="s">
        <v>335</v>
      </c>
      <c r="R50" s="2"/>
      <c r="S50" s="1"/>
      <c r="T50" s="2"/>
      <c r="U50" s="2"/>
      <c r="V50" s="1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5.75" customHeight="1">
      <c r="A51" s="352" t="s">
        <v>315</v>
      </c>
      <c r="B51" s="402"/>
      <c r="C51" s="426">
        <f>C8/TGT_IS!C$4</f>
        <v>2.537482435437443E-2</v>
      </c>
      <c r="D51" s="426">
        <f>D8/TGT_IS!D$4</f>
        <v>2.9630045314889379E-2</v>
      </c>
      <c r="E51" s="426">
        <f>E8/TGT_IS!E$4</f>
        <v>2.8560412019058637E-2</v>
      </c>
      <c r="F51" s="426">
        <f>F8/TGT_IS!F$4</f>
        <v>1.5734905468591177E-2</v>
      </c>
      <c r="G51" s="426">
        <f>G8/TGT_IS!G$4</f>
        <v>1.6635596476498128E-2</v>
      </c>
      <c r="H51" s="426">
        <f>H8/TGT_IS!H$4</f>
        <v>1.7878262782957888E-2</v>
      </c>
      <c r="I51" s="426">
        <f>I8/TGT_IS!I$4</f>
        <v>1.9454323477891607E-2</v>
      </c>
      <c r="J51" s="463">
        <f>J8/TGT_IS!J$4</f>
        <v>1.706523965587874E-2</v>
      </c>
      <c r="K51" s="464">
        <v>1.7999999999999999E-2</v>
      </c>
      <c r="L51" s="464">
        <v>1.7999999999999999E-2</v>
      </c>
      <c r="M51" s="464">
        <v>1.7999999999999999E-2</v>
      </c>
      <c r="N51" s="464">
        <v>1.7999999999999999E-2</v>
      </c>
      <c r="O51" s="464">
        <v>1.7999999999999999E-2</v>
      </c>
      <c r="P51" s="2"/>
      <c r="Q51" s="1"/>
      <c r="R51" s="2"/>
      <c r="S51" s="1"/>
      <c r="T51" s="2"/>
      <c r="U51" s="2"/>
      <c r="V51" s="1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5.75" customHeight="1">
      <c r="A52" s="2" t="s">
        <v>336</v>
      </c>
      <c r="B52" s="402"/>
      <c r="D52" s="426">
        <f>(D16-C16)/TGT_IS!D10</f>
        <v>0.35125725338491298</v>
      </c>
      <c r="E52" s="426">
        <f>(E16-D16)/TGT_IS!E10</f>
        <v>-1.0441014332965821</v>
      </c>
      <c r="F52" s="426">
        <f>(F16-E16)/TGT_IS!F10</f>
        <v>7.5587703435804704E-2</v>
      </c>
      <c r="G52" s="426">
        <f>(G16-F16)/TGT_IS!G10</f>
        <v>0.125</v>
      </c>
      <c r="H52" s="426">
        <f>(H16-G16)/TGT_IS!H10</f>
        <v>0.20430871212121213</v>
      </c>
      <c r="I52" s="426">
        <f>(I16-H16)/TGT_IS!I10</f>
        <v>0.31289537712895377</v>
      </c>
      <c r="J52" s="463">
        <f>(J16-I16)/TGT_IS!J10</f>
        <v>0.37075998282524691</v>
      </c>
      <c r="K52" s="464">
        <v>0.371</v>
      </c>
      <c r="L52" s="464">
        <v>0.371</v>
      </c>
      <c r="M52" s="464">
        <v>0.371</v>
      </c>
      <c r="N52" s="464">
        <v>0.371</v>
      </c>
      <c r="O52" s="464">
        <v>0.371</v>
      </c>
      <c r="P52" s="1"/>
      <c r="Q52" s="1" t="s">
        <v>337</v>
      </c>
      <c r="R52" s="2"/>
      <c r="S52" s="1"/>
      <c r="T52" s="2"/>
      <c r="U52" s="2"/>
      <c r="V52" s="1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5.75" customHeight="1">
      <c r="A53" s="2" t="s">
        <v>296</v>
      </c>
      <c r="B53" s="402"/>
      <c r="C53" s="426">
        <f t="shared" ref="C53:J53" si="13">-C17/C16</f>
        <v>0.30277044854881269</v>
      </c>
      <c r="D53" s="426">
        <f t="shared" si="13"/>
        <v>0.31459152468326779</v>
      </c>
      <c r="E53" s="426">
        <f t="shared" si="13"/>
        <v>0.36771835789986601</v>
      </c>
      <c r="F53" s="426">
        <f t="shared" si="13"/>
        <v>0.39181921230977018</v>
      </c>
      <c r="G53" s="426">
        <f t="shared" si="13"/>
        <v>0.41389555750992368</v>
      </c>
      <c r="H53" s="426">
        <f t="shared" si="13"/>
        <v>0.42851819071132435</v>
      </c>
      <c r="I53" s="426">
        <f t="shared" si="13"/>
        <v>0.42259158751696063</v>
      </c>
      <c r="J53" s="463">
        <f t="shared" si="13"/>
        <v>0.42797135830413302</v>
      </c>
      <c r="K53" s="464">
        <v>0.42799999999999999</v>
      </c>
      <c r="L53" s="464">
        <v>0.42799999999999999</v>
      </c>
      <c r="M53" s="464">
        <v>0.42799999999999999</v>
      </c>
      <c r="N53" s="464">
        <v>0.42799999999999999</v>
      </c>
      <c r="O53" s="464">
        <v>0.42799999999999999</v>
      </c>
      <c r="P53" s="1"/>
      <c r="Q53" s="1" t="s">
        <v>337</v>
      </c>
      <c r="R53" s="2"/>
      <c r="S53" s="1"/>
      <c r="T53" s="2"/>
      <c r="U53" s="2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5.75" customHeight="1">
      <c r="A54" s="352" t="s">
        <v>315</v>
      </c>
      <c r="B54" s="402"/>
      <c r="C54" s="426">
        <f>C30/(TGT_IS!C5+TGT_IS!C7)</f>
        <v>2.0103970189078529E-2</v>
      </c>
      <c r="D54" s="426">
        <f>D30/(TGT_IS!D5+TGT_IS!D7)</f>
        <v>2.2215676547190873E-2</v>
      </c>
      <c r="E54" s="426">
        <f>E30/(TGT_IS!E5+TGT_IS!E7)</f>
        <v>1.758801588986263E-2</v>
      </c>
      <c r="F54" s="426">
        <f>F30/(TGT_IS!F5+TGT_IS!F7)</f>
        <v>1.2300839984455804E-2</v>
      </c>
      <c r="G54" s="426">
        <f>G30/(TGT_IS!G5+TGT_IS!G7)</f>
        <v>1.3588586218869355E-2</v>
      </c>
      <c r="H54" s="426">
        <f>H30/(TGT_IS!H5+TGT_IS!H7)</f>
        <v>1.045800950728137E-2</v>
      </c>
      <c r="I54" s="426">
        <f>I30/(TGT_IS!I5+TGT_IS!I7)</f>
        <v>1.4082466459969285E-2</v>
      </c>
      <c r="J54" s="463">
        <f>J30/(TGT_IS!J5+TGT_IS!J7)</f>
        <v>1.5781256593105194E-2</v>
      </c>
      <c r="K54" s="389">
        <v>1.7000000000000001E-2</v>
      </c>
      <c r="L54" s="389">
        <v>1.7000000000000001E-2</v>
      </c>
      <c r="M54" s="389">
        <v>1.7000000000000001E-2</v>
      </c>
      <c r="N54" s="389">
        <v>1.7000000000000001E-2</v>
      </c>
      <c r="O54" s="389">
        <v>1.7000000000000001E-2</v>
      </c>
      <c r="P54" s="1"/>
      <c r="Q54" s="1" t="s">
        <v>335</v>
      </c>
      <c r="R54" s="2"/>
      <c r="S54" s="1"/>
      <c r="T54" s="2"/>
      <c r="U54" s="2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5.75" customHeight="1">
      <c r="A55" s="352" t="s">
        <v>338</v>
      </c>
      <c r="B55" s="402"/>
      <c r="C55" s="426">
        <f>C21/TGT_IS!C$4</f>
        <v>1.5306748884735542E-2</v>
      </c>
      <c r="D55" s="426">
        <f>D21/TGT_IS!D$4</f>
        <v>2.2475062781464387E-2</v>
      </c>
      <c r="E55" s="426">
        <f>E21/TGT_IS!E$4</f>
        <v>1.2104436916466992E-2</v>
      </c>
      <c r="F55" s="426">
        <f>F21/TGT_IS!F$4</f>
        <v>1.1384427729213255E-2</v>
      </c>
      <c r="G55" s="426">
        <f>G21/TGT_IS!G$4</f>
        <v>1.1142576596319962E-2</v>
      </c>
      <c r="H55" s="426">
        <f>H21/TGT_IS!H$4</f>
        <v>1.8469620705778806E-2</v>
      </c>
      <c r="I55" s="426">
        <f>I21/TGT_IS!I$4</f>
        <v>1.6893147194649398E-2</v>
      </c>
      <c r="J55" s="463">
        <f>J21/TGT_IS!J$4</f>
        <v>1.7385292912740682E-2</v>
      </c>
      <c r="K55" s="389">
        <f>AVERAGE(F55:J55)</f>
        <v>1.5055013027740418E-2</v>
      </c>
      <c r="L55" s="389">
        <f t="shared" ref="L55:O55" si="14">K55</f>
        <v>1.5055013027740418E-2</v>
      </c>
      <c r="M55" s="389">
        <f t="shared" si="14"/>
        <v>1.5055013027740418E-2</v>
      </c>
      <c r="N55" s="389">
        <f t="shared" si="14"/>
        <v>1.5055013027740418E-2</v>
      </c>
      <c r="O55" s="389">
        <f t="shared" si="14"/>
        <v>1.5055013027740418E-2</v>
      </c>
      <c r="P55" s="1"/>
      <c r="Q55" s="1" t="s">
        <v>335</v>
      </c>
      <c r="R55" s="2"/>
      <c r="S55" s="1"/>
      <c r="T55" s="402"/>
      <c r="U55" s="402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5.75" customHeight="1">
      <c r="A56" s="369" t="s">
        <v>339</v>
      </c>
      <c r="B56" s="402"/>
      <c r="C56" s="426"/>
      <c r="D56" s="426"/>
      <c r="E56" s="379"/>
      <c r="F56" s="379"/>
      <c r="G56" s="379"/>
      <c r="H56" s="379"/>
      <c r="I56" s="379"/>
      <c r="J56" s="465"/>
      <c r="K56" s="2"/>
      <c r="L56" s="2"/>
      <c r="M56" s="2"/>
      <c r="N56" s="2"/>
      <c r="O56" s="2"/>
      <c r="P56" s="2"/>
      <c r="Q56" s="1"/>
      <c r="R56" s="1"/>
      <c r="S56" s="2"/>
      <c r="T56" s="2"/>
      <c r="U56" s="1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2" ht="15.75" customHeight="1">
      <c r="A57" s="352" t="s">
        <v>306</v>
      </c>
      <c r="B57" s="402"/>
      <c r="C57" s="444">
        <f>C24/(TGT_IS!D5+TGT_IS!D7)</f>
        <v>0.10938856505022944</v>
      </c>
      <c r="D57" s="444">
        <f>D24/(TGT_IS!E5+TGT_IS!E7)</f>
        <v>0.11649028110501258</v>
      </c>
      <c r="E57" s="444">
        <f>E24/(TGT_IS!F5+TGT_IS!F7)</f>
        <v>0.11596867246584761</v>
      </c>
      <c r="F57" s="444">
        <f>F24/(TGT_IS!G5+TGT_IS!G7)</f>
        <v>0.11707332470565954</v>
      </c>
      <c r="G57" s="444">
        <f>G24/(TGT_IS!H5+TGT_IS!H7)</f>
        <v>0.1094393722176111</v>
      </c>
      <c r="H57" s="444">
        <f>H24/(TGT_IS!I5+TGT_IS!I7)</f>
        <v>0.1257135406102402</v>
      </c>
      <c r="I57" s="444">
        <f>I24/(TGT_IS!J5+TGT_IS!J7)</f>
        <v>0.13729130624358271</v>
      </c>
      <c r="J57" s="466">
        <f>J24/(TGT_IS!K5+TGT_IS!K7)</f>
        <v>0.13302874328454276</v>
      </c>
      <c r="K57" s="467">
        <v>0.15</v>
      </c>
      <c r="L57" s="467">
        <v>0.13500000000000001</v>
      </c>
      <c r="M57" s="467">
        <v>0.13500000000000001</v>
      </c>
      <c r="N57" s="467">
        <v>0.13500000000000001</v>
      </c>
      <c r="O57" s="467">
        <v>0.13500000000000001</v>
      </c>
      <c r="P57" s="1"/>
      <c r="Q57" s="1" t="s">
        <v>332</v>
      </c>
      <c r="R57" s="1"/>
      <c r="S57" s="2"/>
      <c r="T57" s="2"/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2" ht="15.75" customHeight="1">
      <c r="A58" s="381" t="s">
        <v>308</v>
      </c>
      <c r="B58" s="402"/>
      <c r="C58" s="426">
        <f>C25/(TGT_IS!D5+TGT_IS!D7)</f>
        <v>6.1717102815329279E-2</v>
      </c>
      <c r="D58" s="426">
        <f>D25/(TGT_IS!E5+TGT_IS!E7)</f>
        <v>5.9647633198896204E-2</v>
      </c>
      <c r="E58" s="426">
        <f>E25/(TGT_IS!F5+TGT_IS!F7)</f>
        <v>5.6542014169132813E-2</v>
      </c>
      <c r="F58" s="426">
        <f>F25/(TGT_IS!G5+TGT_IS!G7)</f>
        <v>6.6853950317224839E-2</v>
      </c>
      <c r="G58" s="426">
        <f>G25/(TGT_IS!H5+TGT_IS!H7)</f>
        <v>5.6394778540707763E-2</v>
      </c>
      <c r="H58" s="426">
        <f>H25/(TGT_IS!I5+TGT_IS!I7)</f>
        <v>5.9314421488800673E-2</v>
      </c>
      <c r="I58" s="426">
        <f>I25/(TGT_IS!J5+TGT_IS!J7)</f>
        <v>5.9088287832116684E-2</v>
      </c>
      <c r="J58" s="463">
        <f>J25/(TGT_IS!K5+TGT_IS!K7)</f>
        <v>5.9085145454808002E-2</v>
      </c>
      <c r="K58" s="467">
        <v>5.8999999999999997E-2</v>
      </c>
      <c r="L58" s="467">
        <v>5.8999999999999997E-2</v>
      </c>
      <c r="M58" s="467">
        <v>5.8999999999999997E-2</v>
      </c>
      <c r="N58" s="467">
        <v>5.8999999999999997E-2</v>
      </c>
      <c r="O58" s="467">
        <v>5.8999999999999997E-2</v>
      </c>
      <c r="P58" s="1"/>
      <c r="Q58" s="1" t="s">
        <v>340</v>
      </c>
      <c r="R58" s="1"/>
      <c r="S58" s="2"/>
      <c r="T58" s="2"/>
      <c r="U58" s="1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2" ht="15.75" customHeight="1">
      <c r="A59" s="381" t="s">
        <v>309</v>
      </c>
      <c r="B59" s="402"/>
      <c r="C59" s="426">
        <f>C26/(TGT_IS!C5+TGT_IS!C7)</f>
        <v>4.5912499424943645E-2</v>
      </c>
      <c r="D59" s="426">
        <f>D26/(TGT_IS!D5+TGT_IS!D7)</f>
        <v>1.7983380875604613E-2</v>
      </c>
      <c r="E59" s="426">
        <f>E26/(TGT_IS!E5+TGT_IS!E7)</f>
        <v>1.3797495223943962E-3</v>
      </c>
      <c r="F59" s="426">
        <f>F26/(TGT_IS!F5+TGT_IS!F7)</f>
        <v>1.2181269243416136E-2</v>
      </c>
      <c r="G59" s="426">
        <f>G26/(TGT_IS!G5+TGT_IS!G7)</f>
        <v>2.7114043117325841E-2</v>
      </c>
      <c r="H59" s="426">
        <f>H26/(TGT_IS!H5+TGT_IS!H7)</f>
        <v>4.2405493095902811E-3</v>
      </c>
      <c r="I59" s="426">
        <f>I26/(TGT_IS!I5+TGT_IS!I7)</f>
        <v>1.5241517197415316E-2</v>
      </c>
      <c r="J59" s="426">
        <f>J26/(TGT_IS!J5+TGT_IS!J7)</f>
        <v>2.264511864073027E-3</v>
      </c>
      <c r="K59" s="467">
        <v>2E-3</v>
      </c>
      <c r="L59" s="467">
        <v>2E-3</v>
      </c>
      <c r="M59" s="467">
        <v>2E-3</v>
      </c>
      <c r="N59" s="467">
        <v>2E-3</v>
      </c>
      <c r="O59" s="467">
        <v>2E-3</v>
      </c>
      <c r="P59" s="1"/>
      <c r="Q59" s="1"/>
      <c r="R59" s="1"/>
      <c r="S59" s="2"/>
      <c r="T59" s="2"/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2" ht="15.75" customHeight="1">
      <c r="A60" s="434" t="s">
        <v>341</v>
      </c>
      <c r="B60" s="468"/>
      <c r="C60" s="469"/>
      <c r="D60" s="469"/>
      <c r="E60" s="469"/>
      <c r="F60" s="469"/>
      <c r="G60" s="469"/>
      <c r="H60" s="469"/>
      <c r="I60" s="469"/>
      <c r="J60" s="470"/>
      <c r="K60" s="471"/>
      <c r="L60" s="471"/>
      <c r="M60" s="471"/>
      <c r="N60" s="471"/>
      <c r="O60" s="471"/>
      <c r="P60" s="9"/>
      <c r="Q60" s="9"/>
      <c r="R60" s="9"/>
      <c r="S60" s="10"/>
      <c r="T60" s="10"/>
      <c r="U60" s="9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472"/>
    </row>
    <row r="61" spans="1:32" ht="15.75" customHeight="1">
      <c r="A61" s="454" t="s">
        <v>313</v>
      </c>
      <c r="B61" s="468"/>
      <c r="C61" s="426">
        <f>C29/(TGT_IS!C5+TGT_IS!C7)</f>
        <v>0.22471668890217908</v>
      </c>
      <c r="D61" s="426">
        <f>D29/(TGT_IS!D5+TGT_IS!D7)</f>
        <v>0.19567778742403572</v>
      </c>
      <c r="E61" s="426">
        <f>E29/(TGT_IS!E5+TGT_IS!E7)</f>
        <v>0.19155775237286593</v>
      </c>
      <c r="F61" s="426">
        <f>F29/(TGT_IS!F5+TGT_IS!F7)</f>
        <v>0.17853406271485367</v>
      </c>
      <c r="G61" s="426">
        <f>G29/(TGT_IS!G5+TGT_IS!G7)</f>
        <v>0.17409488336858053</v>
      </c>
      <c r="H61" s="426">
        <f>H29/(TGT_IS!H5+TGT_IS!H7)</f>
        <v>0.1677657888779899</v>
      </c>
      <c r="I61" s="426">
        <f>I29/(TGT_IS!I5+TGT_IS!I7)</f>
        <v>0.14811219611138476</v>
      </c>
      <c r="J61" s="463">
        <f>J29/(TGT_IS!J5+TGT_IS!J7)</f>
        <v>0.15947227027863342</v>
      </c>
      <c r="K61" s="467">
        <v>0.16</v>
      </c>
      <c r="L61" s="467">
        <v>0.16</v>
      </c>
      <c r="M61" s="467">
        <v>0.16</v>
      </c>
      <c r="N61" s="467">
        <v>0.16</v>
      </c>
      <c r="O61" s="467">
        <v>0.16</v>
      </c>
      <c r="P61" s="9"/>
      <c r="Q61" s="9"/>
      <c r="R61" s="9"/>
      <c r="S61" s="10"/>
      <c r="T61" s="10"/>
      <c r="U61" s="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472"/>
    </row>
    <row r="62" spans="1:32" ht="15.75" customHeight="1">
      <c r="A62" s="454" t="s">
        <v>315</v>
      </c>
      <c r="B62" s="468"/>
      <c r="C62" s="426">
        <f>C30/(TGT_IS!F10)</f>
        <v>0.23707052441229656</v>
      </c>
      <c r="D62" s="426">
        <f>D30/(TGT_IS!G10)</f>
        <v>0.29461348684210525</v>
      </c>
      <c r="E62" s="426">
        <f>E30/(TGT_IS!H10)</f>
        <v>0.2746212121212121</v>
      </c>
      <c r="F62" s="426">
        <f>F30/(TGT_IS!I10)</f>
        <v>0.20024330900243309</v>
      </c>
      <c r="G62" s="426">
        <f>G30/(TGT_IS!J10)</f>
        <v>0.18484328037784456</v>
      </c>
      <c r="H62" s="426">
        <f>H30/(TGT_IS!K10)</f>
        <v>0.29118811811295975</v>
      </c>
      <c r="I62" s="426">
        <f>I30/(TGT_IS!L10)</f>
        <v>0.2193132574430236</v>
      </c>
      <c r="J62" s="426">
        <f>J30/(TGT_IS!M10)</f>
        <v>0.24917897693978239</v>
      </c>
      <c r="K62" s="467">
        <v>0.23</v>
      </c>
      <c r="L62" s="467">
        <v>0.23</v>
      </c>
      <c r="M62" s="467">
        <v>0.23</v>
      </c>
      <c r="N62" s="467">
        <v>0.23</v>
      </c>
      <c r="O62" s="467">
        <v>0.23</v>
      </c>
      <c r="P62" s="9"/>
      <c r="Q62" s="9"/>
      <c r="R62" s="9"/>
      <c r="S62" s="10"/>
      <c r="T62" s="10"/>
      <c r="U62" s="9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472"/>
    </row>
    <row r="63" spans="1:32" ht="15.75" customHeight="1">
      <c r="A63" s="352" t="s">
        <v>316</v>
      </c>
      <c r="B63" s="402"/>
      <c r="C63" s="426">
        <v>0</v>
      </c>
      <c r="D63" s="426">
        <v>0</v>
      </c>
      <c r="E63" s="444">
        <v>0</v>
      </c>
      <c r="F63" s="444">
        <v>0</v>
      </c>
      <c r="G63" s="444">
        <v>0</v>
      </c>
      <c r="H63" s="444">
        <f>H31/(TGT_IS!H5+TGT_IS!H7)</f>
        <v>2.9034935486304987E-2</v>
      </c>
      <c r="I63" s="444">
        <f>I31/(TGT_IS!I5+TGT_IS!I7)</f>
        <v>2.9034220973023096E-2</v>
      </c>
      <c r="J63" s="466">
        <f>J31/(TGT_IS!J5+TGT_IS!J7)</f>
        <v>3.1998537209727555E-2</v>
      </c>
      <c r="K63" s="467">
        <v>3.2000000000000001E-2</v>
      </c>
      <c r="L63" s="467">
        <v>3.2000000000000001E-2</v>
      </c>
      <c r="M63" s="467">
        <v>3.2000000000000001E-2</v>
      </c>
      <c r="N63" s="467">
        <v>3.2000000000000001E-2</v>
      </c>
      <c r="O63" s="467">
        <v>3.2000000000000001E-2</v>
      </c>
      <c r="P63" s="1"/>
      <c r="Q63" s="1" t="s">
        <v>342</v>
      </c>
      <c r="R63" s="1"/>
      <c r="S63" s="2"/>
      <c r="T63" s="2"/>
      <c r="U63" s="1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2" ht="15.75" customHeight="1">
      <c r="A64" s="352" t="s">
        <v>343</v>
      </c>
      <c r="B64" s="2"/>
      <c r="C64" s="426">
        <f>C33/(TGT_IS!C5+TGT_IS!C7)</f>
        <v>2.4673751360966709E-2</v>
      </c>
      <c r="D64" s="426">
        <f>D33/(TGT_IS!D5+TGT_IS!D7)</f>
        <v>2.3099342676423166E-2</v>
      </c>
      <c r="E64" s="426">
        <f>E33/(TGT_IS!E5+TGT_IS!E7)</f>
        <v>2.2015344027655637E-2</v>
      </c>
      <c r="F64" s="426">
        <f>F33/(TGT_IS!F5+TGT_IS!F7)</f>
        <v>2.8353211969031178E-2</v>
      </c>
      <c r="G64" s="426">
        <f>G33/(TGT_IS!G5+TGT_IS!G7)</f>
        <v>2.9654998263943688E-2</v>
      </c>
      <c r="H64" s="426">
        <f>H33/(TGT_IS!H5+TGT_IS!H7)</f>
        <v>2.8159661963329058E-2</v>
      </c>
      <c r="I64" s="426">
        <f>I33/(TGT_IS!I5+TGT_IS!I7)</f>
        <v>2.5788878908174204E-2</v>
      </c>
      <c r="J64" s="463">
        <f>J33/(TGT_IS!J5+TGT_IS!J7)</f>
        <v>2.4248561823986946E-2</v>
      </c>
      <c r="K64" s="389">
        <v>2.5000000000000001E-2</v>
      </c>
      <c r="L64" s="389">
        <v>2.5000000000000001E-2</v>
      </c>
      <c r="M64" s="389">
        <v>2.5000000000000001E-2</v>
      </c>
      <c r="N64" s="389">
        <v>2.5000000000000001E-2</v>
      </c>
      <c r="O64" s="389">
        <v>2.5000000000000001E-2</v>
      </c>
      <c r="P64" s="2"/>
      <c r="Q64" s="1" t="s">
        <v>344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2" ht="15.75" customHeight="1">
      <c r="A65" s="473"/>
      <c r="B65" s="459"/>
      <c r="C65" s="402"/>
      <c r="D65" s="402"/>
      <c r="E65" s="402"/>
      <c r="F65" s="402"/>
      <c r="G65" s="402"/>
      <c r="H65" s="402"/>
      <c r="I65" s="402"/>
      <c r="J65" s="474"/>
      <c r="K65" s="402"/>
      <c r="L65" s="402"/>
      <c r="M65" s="402"/>
      <c r="N65" s="402"/>
      <c r="O65" s="402"/>
      <c r="P65" s="402"/>
      <c r="Q65" s="1"/>
      <c r="R65" s="402"/>
      <c r="S65" s="1"/>
      <c r="T65" s="2"/>
      <c r="U65" s="2"/>
      <c r="V65" s="1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5.75" customHeight="1">
      <c r="A66" s="460" t="s">
        <v>345</v>
      </c>
      <c r="B66" s="376"/>
      <c r="C66" s="377"/>
      <c r="D66" s="377"/>
      <c r="E66" s="377"/>
      <c r="F66" s="377"/>
      <c r="G66" s="377"/>
      <c r="H66" s="377"/>
      <c r="I66" s="377"/>
      <c r="J66" s="461"/>
      <c r="K66" s="377"/>
      <c r="L66" s="377"/>
      <c r="M66" s="377"/>
      <c r="N66" s="377"/>
      <c r="O66" s="377"/>
      <c r="P66" s="377"/>
      <c r="Q66" s="462"/>
      <c r="R66" s="377"/>
      <c r="S66" s="1"/>
      <c r="T66" s="2"/>
      <c r="U66" s="2"/>
      <c r="V66" s="1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5.75" customHeight="1">
      <c r="A67" s="475" t="s">
        <v>346</v>
      </c>
      <c r="B67" s="402"/>
      <c r="C67" s="426"/>
      <c r="D67" s="426"/>
      <c r="E67" s="426"/>
      <c r="F67" s="426"/>
      <c r="G67" s="426"/>
      <c r="H67" s="426"/>
      <c r="I67" s="426"/>
      <c r="J67" s="450">
        <f t="shared" ref="J67:O67" si="15">I38</f>
        <v>6017</v>
      </c>
      <c r="K67" s="416">
        <f t="shared" si="15"/>
        <v>6433</v>
      </c>
      <c r="L67" s="416">
        <f t="shared" si="15"/>
        <v>5782.4211736985362</v>
      </c>
      <c r="M67" s="416">
        <f t="shared" si="15"/>
        <v>6731.0272174340043</v>
      </c>
      <c r="N67" s="416">
        <f t="shared" si="15"/>
        <v>7746.1976525856935</v>
      </c>
      <c r="O67" s="416">
        <f t="shared" si="15"/>
        <v>8832.2098399797069</v>
      </c>
      <c r="P67" s="2"/>
      <c r="Q67" s="1"/>
      <c r="R67" s="2"/>
      <c r="S67" s="1"/>
      <c r="T67" s="2"/>
      <c r="U67" s="2"/>
      <c r="V67" s="1"/>
      <c r="W67" s="476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5.75" customHeight="1">
      <c r="A68" s="477" t="s">
        <v>347</v>
      </c>
      <c r="B68" s="402"/>
      <c r="C68" s="426"/>
      <c r="D68" s="426"/>
      <c r="E68" s="426"/>
      <c r="F68" s="426"/>
      <c r="G68" s="426"/>
      <c r="H68" s="426"/>
      <c r="I68" s="426"/>
      <c r="J68" s="450">
        <f>TGT_IS!J17</f>
        <v>3281</v>
      </c>
      <c r="K68" s="416">
        <f>TGT_IS!K17</f>
        <v>2224.0254936985375</v>
      </c>
      <c r="L68" s="416">
        <f>TGT_IS!L17</f>
        <v>3820.0386965354692</v>
      </c>
      <c r="M68" s="416">
        <f>TGT_IS!M17</f>
        <v>3881.0375204636894</v>
      </c>
      <c r="N68" s="416">
        <f>TGT_IS!N17</f>
        <v>3943.7333675744949</v>
      </c>
      <c r="O68" s="416">
        <f>TGT_IS!O17</f>
        <v>4008.1757078804785</v>
      </c>
      <c r="P68" s="2"/>
      <c r="Q68" s="1"/>
      <c r="R68" s="2"/>
      <c r="S68" s="1"/>
      <c r="T68" s="2"/>
      <c r="U68" s="2"/>
      <c r="V68" s="1"/>
      <c r="W68" s="476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5.75" customHeight="1">
      <c r="A69" s="477" t="s">
        <v>348</v>
      </c>
      <c r="B69" s="402"/>
      <c r="C69" s="349"/>
      <c r="D69" s="349"/>
      <c r="E69" s="2"/>
      <c r="F69" s="2"/>
      <c r="G69" s="2"/>
      <c r="H69" s="450">
        <f>TGT_CF!G37</f>
        <v>-1338</v>
      </c>
      <c r="I69" s="450">
        <f>TGT_CF!H37</f>
        <v>-1335</v>
      </c>
      <c r="J69" s="450">
        <f>TGT_CF!I37</f>
        <v>-1330</v>
      </c>
      <c r="K69" s="416">
        <f>-K73*TGT_IS!K27</f>
        <v>-1337.6043199999999</v>
      </c>
      <c r="L69" s="416">
        <f>-L73*TGT_IS!L27</f>
        <v>-1334.4326528000001</v>
      </c>
      <c r="M69" s="416">
        <f>-M73*TGT_IS!M27</f>
        <v>-1328.8670853120002</v>
      </c>
      <c r="N69" s="416">
        <f>-N73*TGT_IS!N27</f>
        <v>-1320.7211801804801</v>
      </c>
      <c r="O69" s="416">
        <f>-O73*TGT_IS!O27</f>
        <v>-1309.7974153019395</v>
      </c>
      <c r="P69" s="1"/>
      <c r="Q69" s="1"/>
      <c r="R69" s="2"/>
      <c r="S69" s="478"/>
      <c r="T69" s="2"/>
      <c r="U69" s="2"/>
      <c r="V69" s="1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5.75" customHeight="1">
      <c r="A70" s="477" t="s">
        <v>349</v>
      </c>
      <c r="B70" s="402"/>
      <c r="C70" s="349"/>
      <c r="D70" s="349"/>
      <c r="E70" s="2"/>
      <c r="F70" s="2"/>
      <c r="G70" s="2"/>
      <c r="H70" s="437">
        <v>-1026</v>
      </c>
      <c r="I70" s="437">
        <v>-2067</v>
      </c>
      <c r="J70" s="479">
        <v>-1518</v>
      </c>
      <c r="K70" s="437">
        <v>-1537</v>
      </c>
      <c r="L70" s="437">
        <v>-1537</v>
      </c>
      <c r="M70" s="437">
        <v>-1537</v>
      </c>
      <c r="N70" s="437">
        <v>-1537</v>
      </c>
      <c r="O70" s="437">
        <v>-1537</v>
      </c>
      <c r="P70" s="1"/>
      <c r="Q70" s="1" t="s">
        <v>350</v>
      </c>
      <c r="R70" s="2"/>
      <c r="S70" s="478"/>
      <c r="T70" s="2"/>
      <c r="U70" s="2"/>
      <c r="V70" s="1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5.75" customHeight="1">
      <c r="A71" s="477" t="s">
        <v>351</v>
      </c>
      <c r="B71" s="402"/>
      <c r="C71" s="349"/>
      <c r="D71" s="349"/>
      <c r="E71" s="2"/>
      <c r="F71" s="2"/>
      <c r="G71" s="2"/>
      <c r="H71" s="2"/>
      <c r="I71" s="2"/>
      <c r="J71" s="416">
        <f t="shared" ref="J71:O71" si="16">SUM(J67:J70)</f>
        <v>6450</v>
      </c>
      <c r="K71" s="416">
        <f t="shared" si="16"/>
        <v>5782.4211736985362</v>
      </c>
      <c r="L71" s="416">
        <f t="shared" si="16"/>
        <v>6731.0272174340043</v>
      </c>
      <c r="M71" s="416">
        <f t="shared" si="16"/>
        <v>7746.1976525856935</v>
      </c>
      <c r="N71" s="416">
        <f t="shared" si="16"/>
        <v>8832.2098399797069</v>
      </c>
      <c r="O71" s="416">
        <f t="shared" si="16"/>
        <v>9993.588132558245</v>
      </c>
      <c r="P71" s="1"/>
      <c r="Q71" s="1"/>
      <c r="R71" s="2"/>
      <c r="S71" s="478"/>
      <c r="T71" s="2"/>
      <c r="U71" s="2"/>
      <c r="V71" s="1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5.75" customHeight="1">
      <c r="A72" s="477"/>
      <c r="B72" s="402"/>
      <c r="C72" s="349"/>
      <c r="D72" s="349"/>
      <c r="E72" s="2"/>
      <c r="F72" s="2"/>
      <c r="G72" s="2"/>
      <c r="H72" s="2"/>
      <c r="I72" s="2"/>
      <c r="J72" s="411"/>
      <c r="K72" s="2"/>
      <c r="L72" s="2"/>
      <c r="M72" s="2"/>
      <c r="N72" s="2"/>
      <c r="O72" s="2"/>
      <c r="P72" s="2"/>
      <c r="Q72" s="1"/>
      <c r="R72" s="2"/>
      <c r="S72" s="1"/>
      <c r="T72" s="2"/>
      <c r="U72" s="2"/>
      <c r="V72" s="1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5.75" customHeight="1">
      <c r="A73" s="477" t="s">
        <v>352</v>
      </c>
      <c r="B73" s="402"/>
      <c r="C73" s="349"/>
      <c r="D73" s="349"/>
      <c r="E73" s="2"/>
      <c r="F73" s="2"/>
      <c r="G73" s="2"/>
      <c r="H73" s="1">
        <v>2.46</v>
      </c>
      <c r="I73" s="1">
        <v>2.54</v>
      </c>
      <c r="J73" s="480">
        <v>2.62</v>
      </c>
      <c r="K73" s="481">
        <f t="shared" ref="K73:O73" si="17">J73*(1+4%)</f>
        <v>2.7248000000000001</v>
      </c>
      <c r="L73" s="481">
        <f t="shared" si="17"/>
        <v>2.8337920000000003</v>
      </c>
      <c r="M73" s="481">
        <f t="shared" si="17"/>
        <v>2.9471436800000004</v>
      </c>
      <c r="N73" s="481">
        <f t="shared" si="17"/>
        <v>3.0650294272000007</v>
      </c>
      <c r="O73" s="481">
        <f t="shared" si="17"/>
        <v>3.1876306042880009</v>
      </c>
      <c r="P73" s="2"/>
      <c r="Q73" s="102" t="s">
        <v>353</v>
      </c>
      <c r="R73" s="2"/>
      <c r="S73" s="1"/>
      <c r="T73" s="2"/>
      <c r="U73" s="2"/>
      <c r="V73" s="1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5.75" customHeight="1">
      <c r="A74" s="477" t="s">
        <v>354</v>
      </c>
      <c r="B74" s="402"/>
      <c r="C74" s="349"/>
      <c r="D74" s="349"/>
      <c r="E74" s="2"/>
      <c r="F74" s="2"/>
      <c r="G74" s="2"/>
      <c r="H74" s="1">
        <v>17.600000000000001</v>
      </c>
      <c r="I74" s="1">
        <v>27.2</v>
      </c>
      <c r="J74" s="480">
        <v>16</v>
      </c>
      <c r="K74" s="1">
        <v>20</v>
      </c>
      <c r="L74" s="1">
        <v>20</v>
      </c>
      <c r="M74" s="1">
        <v>20</v>
      </c>
      <c r="N74" s="1">
        <v>20</v>
      </c>
      <c r="O74" s="1">
        <v>20</v>
      </c>
      <c r="P74" s="2"/>
      <c r="Q74" s="1"/>
      <c r="R74" s="2"/>
      <c r="S74" s="1"/>
      <c r="T74" s="2"/>
      <c r="U74" s="2"/>
      <c r="V74" s="1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5.75" customHeight="1">
      <c r="A75" s="477" t="s">
        <v>355</v>
      </c>
      <c r="B75" s="402"/>
      <c r="C75" s="349"/>
      <c r="D75" s="349"/>
      <c r="E75" s="2"/>
      <c r="F75" s="2"/>
      <c r="G75" s="2"/>
      <c r="H75" s="1">
        <v>58.44</v>
      </c>
      <c r="I75" s="1">
        <v>75.88</v>
      </c>
      <c r="J75" s="480">
        <v>95.07</v>
      </c>
      <c r="K75" s="481">
        <f t="shared" ref="K75:L75" si="18">J75*1.15</f>
        <v>109.33049999999999</v>
      </c>
      <c r="L75" s="481">
        <f t="shared" si="18"/>
        <v>125.73007499999997</v>
      </c>
      <c r="M75" s="481">
        <f t="shared" ref="M75:O75" si="19">L75</f>
        <v>125.73007499999997</v>
      </c>
      <c r="N75" s="481">
        <f t="shared" si="19"/>
        <v>125.73007499999997</v>
      </c>
      <c r="O75" s="481">
        <f t="shared" si="19"/>
        <v>125.73007499999997</v>
      </c>
      <c r="P75" s="2"/>
      <c r="Q75" s="1"/>
      <c r="R75" s="2"/>
      <c r="S75" s="1"/>
      <c r="T75" s="2"/>
      <c r="U75" s="2"/>
      <c r="V75" s="1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5.75" customHeight="1">
      <c r="A76" s="369"/>
      <c r="B76" s="402"/>
      <c r="C76" s="349"/>
      <c r="D76" s="349"/>
      <c r="E76" s="2"/>
      <c r="F76" s="2"/>
      <c r="G76" s="2"/>
      <c r="H76" s="2"/>
      <c r="I76" s="425"/>
      <c r="J76" s="425"/>
      <c r="K76" s="2"/>
      <c r="L76" s="2"/>
      <c r="M76" s="2"/>
      <c r="N76" s="2"/>
      <c r="O76" s="2"/>
      <c r="P76" s="2"/>
      <c r="Q76" s="1"/>
      <c r="R76" s="2"/>
      <c r="S76" s="1"/>
      <c r="T76" s="2"/>
      <c r="U76" s="2"/>
      <c r="V76" s="1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5.75" customHeight="1">
      <c r="A77" s="369"/>
      <c r="B77" s="402"/>
      <c r="C77" s="349"/>
      <c r="D77" s="349"/>
      <c r="E77" s="2"/>
      <c r="F77" s="2"/>
      <c r="G77" s="2"/>
      <c r="H77" s="2"/>
      <c r="I77" s="2"/>
      <c r="J77" s="411"/>
      <c r="K77" s="2"/>
      <c r="L77" s="2"/>
      <c r="M77" s="2"/>
      <c r="N77" s="2"/>
      <c r="O77" s="2"/>
      <c r="P77" s="2"/>
      <c r="Q77" s="1"/>
      <c r="R77" s="2"/>
      <c r="S77" s="1"/>
      <c r="T77" s="2"/>
      <c r="U77" s="2"/>
      <c r="V77" s="1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5.75" customHeight="1">
      <c r="A78" s="369"/>
      <c r="B78" s="402"/>
      <c r="C78" s="349"/>
      <c r="D78" s="349"/>
      <c r="E78" s="2"/>
      <c r="F78" s="2"/>
      <c r="G78" s="2"/>
      <c r="H78" s="2"/>
      <c r="I78" s="2"/>
      <c r="J78" s="411"/>
      <c r="K78" s="2"/>
      <c r="L78" s="2"/>
      <c r="M78" s="2"/>
      <c r="N78" s="2"/>
      <c r="O78" s="2"/>
      <c r="P78" s="2"/>
      <c r="Q78" s="1"/>
      <c r="R78" s="2"/>
      <c r="S78" s="1"/>
      <c r="T78" s="2"/>
      <c r="U78" s="2"/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5.75" customHeight="1">
      <c r="A79" s="460" t="s">
        <v>356</v>
      </c>
      <c r="B79" s="376"/>
      <c r="C79" s="377"/>
      <c r="D79" s="377"/>
      <c r="E79" s="377"/>
      <c r="F79" s="377"/>
      <c r="G79" s="377"/>
      <c r="H79" s="377"/>
      <c r="I79" s="377"/>
      <c r="J79" s="461"/>
      <c r="K79" s="377"/>
      <c r="L79" s="377"/>
      <c r="M79" s="377"/>
      <c r="N79" s="377"/>
      <c r="O79" s="377"/>
      <c r="P79" s="377"/>
      <c r="Q79" s="462"/>
      <c r="R79" s="377"/>
      <c r="S79" s="1"/>
      <c r="T79" s="2"/>
      <c r="U79" s="2"/>
      <c r="V79" s="1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5.75" customHeight="1">
      <c r="A80" s="2"/>
      <c r="B80" s="402"/>
      <c r="C80" s="2"/>
      <c r="D80" s="2"/>
      <c r="E80" s="2"/>
      <c r="F80" s="2"/>
      <c r="G80" s="2"/>
      <c r="H80" s="2"/>
      <c r="I80" s="2"/>
      <c r="J80" s="411"/>
      <c r="K80" s="2"/>
      <c r="L80" s="2"/>
      <c r="M80" s="2"/>
      <c r="N80" s="2"/>
      <c r="O80" s="2"/>
      <c r="P80" s="2"/>
      <c r="Q80" s="1"/>
      <c r="R80" s="2"/>
      <c r="S80" s="1"/>
      <c r="T80" s="2"/>
      <c r="U80" s="2"/>
      <c r="V80" s="1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5.75" customHeight="1">
      <c r="A81" s="692" t="s">
        <v>269</v>
      </c>
      <c r="B81" s="402"/>
      <c r="C81" s="690" t="s">
        <v>229</v>
      </c>
      <c r="D81" s="683"/>
      <c r="E81" s="683"/>
      <c r="F81" s="683"/>
      <c r="G81" s="683"/>
      <c r="H81" s="683"/>
      <c r="I81" s="683"/>
      <c r="J81" s="683"/>
      <c r="K81" s="2"/>
      <c r="L81" s="2"/>
      <c r="M81" s="2"/>
      <c r="N81" s="2"/>
      <c r="O81" s="2"/>
      <c r="P81" s="2"/>
      <c r="Q81" s="1"/>
      <c r="R81" s="2"/>
      <c r="S81" s="482"/>
      <c r="T81" s="2"/>
      <c r="U81" s="2"/>
      <c r="V81" s="1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5.75" customHeight="1">
      <c r="A82" s="683"/>
      <c r="B82" s="402"/>
      <c r="C82" s="344">
        <v>2012</v>
      </c>
      <c r="D82" s="344">
        <v>2013</v>
      </c>
      <c r="E82" s="344">
        <v>2014</v>
      </c>
      <c r="F82" s="344" t="s">
        <v>193</v>
      </c>
      <c r="G82" s="344">
        <v>2016</v>
      </c>
      <c r="H82" s="344">
        <f t="shared" ref="H82:J82" si="20">+G82+1</f>
        <v>2017</v>
      </c>
      <c r="I82" s="344">
        <f t="shared" si="20"/>
        <v>2018</v>
      </c>
      <c r="J82" s="409">
        <f t="shared" si="20"/>
        <v>2019</v>
      </c>
      <c r="K82" s="346">
        <v>2020</v>
      </c>
      <c r="L82" s="346" t="s">
        <v>195</v>
      </c>
      <c r="M82" s="346" t="s">
        <v>196</v>
      </c>
      <c r="N82" s="346" t="s">
        <v>197</v>
      </c>
      <c r="O82" s="346" t="s">
        <v>198</v>
      </c>
      <c r="P82" s="2"/>
      <c r="Q82" s="1"/>
      <c r="R82" s="1"/>
      <c r="S82" s="2"/>
      <c r="T82" s="2"/>
      <c r="U82" s="1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2" ht="15.75" customHeight="1">
      <c r="A83" s="369" t="s">
        <v>270</v>
      </c>
      <c r="B83" s="402"/>
      <c r="C83" s="349"/>
      <c r="D83" s="349"/>
      <c r="E83" s="2"/>
      <c r="F83" s="2"/>
      <c r="G83" s="2"/>
      <c r="H83" s="2"/>
      <c r="I83" s="2"/>
      <c r="J83" s="411"/>
      <c r="K83" s="2"/>
      <c r="L83" s="2"/>
      <c r="M83" s="2"/>
      <c r="N83" s="2"/>
      <c r="O83" s="2"/>
      <c r="P83" s="2"/>
      <c r="Q83" s="1"/>
      <c r="R83" s="1"/>
      <c r="S83" s="2"/>
      <c r="T83" s="2"/>
      <c r="U83" s="1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2" ht="15.75" customHeight="1">
      <c r="A84" s="352" t="s">
        <v>272</v>
      </c>
      <c r="B84" s="402"/>
      <c r="C84" s="426">
        <f t="shared" ref="C84:O84" si="21">C4/C$22</f>
        <v>1.627805576895127E-2</v>
      </c>
      <c r="D84" s="426">
        <f t="shared" si="21"/>
        <v>1.5599398469238884E-2</v>
      </c>
      <c r="E84" s="426">
        <f t="shared" si="21"/>
        <v>5.3677256387836395E-2</v>
      </c>
      <c r="F84" s="426">
        <f t="shared" si="21"/>
        <v>0.10049177884854205</v>
      </c>
      <c r="G84" s="426">
        <f t="shared" si="21"/>
        <v>6.7110149341454942E-2</v>
      </c>
      <c r="H84" s="426">
        <f t="shared" si="21"/>
        <v>6.5578244795672785E-2</v>
      </c>
      <c r="I84" s="426">
        <f t="shared" si="21"/>
        <v>3.7684669411479778E-2</v>
      </c>
      <c r="J84" s="463">
        <f t="shared" si="21"/>
        <v>6.0239837303349773E-2</v>
      </c>
      <c r="K84" s="426">
        <f t="shared" si="21"/>
        <v>5.5033154321302652E-2</v>
      </c>
      <c r="L84" s="426">
        <f t="shared" si="21"/>
        <v>2.8086718772440098E-2</v>
      </c>
      <c r="M84" s="426">
        <f t="shared" si="21"/>
        <v>3.5207777491394164E-2</v>
      </c>
      <c r="N84" s="426">
        <f t="shared" si="21"/>
        <v>4.3156400481309323E-2</v>
      </c>
      <c r="O84" s="426">
        <f t="shared" si="21"/>
        <v>5.1893008076019563E-2</v>
      </c>
      <c r="P84" s="2"/>
      <c r="Q84" s="1"/>
      <c r="R84" s="1"/>
      <c r="S84" s="2"/>
      <c r="T84" s="2"/>
      <c r="U84" s="1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2" ht="15.75" customHeight="1">
      <c r="A85" s="352" t="s">
        <v>274</v>
      </c>
      <c r="B85" s="402"/>
      <c r="C85" s="426">
        <f t="shared" ref="C85:O85" si="22">C5/C$22</f>
        <v>0.12127566804393414</v>
      </c>
      <c r="D85" s="426">
        <f t="shared" si="22"/>
        <v>0</v>
      </c>
      <c r="E85" s="426">
        <f t="shared" si="22"/>
        <v>0</v>
      </c>
      <c r="F85" s="426">
        <f t="shared" si="22"/>
        <v>0</v>
      </c>
      <c r="G85" s="426">
        <f t="shared" si="22"/>
        <v>0</v>
      </c>
      <c r="H85" s="426">
        <f t="shared" si="22"/>
        <v>0</v>
      </c>
      <c r="I85" s="426">
        <f t="shared" si="22"/>
        <v>0</v>
      </c>
      <c r="J85" s="463">
        <f t="shared" si="22"/>
        <v>0</v>
      </c>
      <c r="K85" s="426">
        <f t="shared" si="22"/>
        <v>0</v>
      </c>
      <c r="L85" s="426">
        <f t="shared" si="22"/>
        <v>0</v>
      </c>
      <c r="M85" s="426">
        <f t="shared" si="22"/>
        <v>0</v>
      </c>
      <c r="N85" s="426">
        <f t="shared" si="22"/>
        <v>0</v>
      </c>
      <c r="O85" s="426">
        <f t="shared" si="22"/>
        <v>0</v>
      </c>
      <c r="P85" s="2"/>
      <c r="Q85" s="1"/>
      <c r="R85" s="1"/>
      <c r="S85" s="2"/>
      <c r="T85" s="2"/>
      <c r="U85" s="1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2" ht="15.75" customHeight="1">
      <c r="A86" s="352" t="s">
        <v>279</v>
      </c>
      <c r="B86" s="402"/>
      <c r="C86" s="426">
        <f t="shared" ref="C86:O86" si="23">C6/C$22</f>
        <v>0.16408861574237485</v>
      </c>
      <c r="D86" s="426">
        <f t="shared" si="23"/>
        <v>0.19675442731129217</v>
      </c>
      <c r="E86" s="426">
        <f t="shared" si="23"/>
        <v>0.20115612552219955</v>
      </c>
      <c r="F86" s="426">
        <f t="shared" si="23"/>
        <v>0.21362575132879638</v>
      </c>
      <c r="G86" s="426">
        <f t="shared" si="23"/>
        <v>0.22198177980818037</v>
      </c>
      <c r="H86" s="426">
        <f t="shared" si="23"/>
        <v>0.21330918293923529</v>
      </c>
      <c r="I86" s="426">
        <f t="shared" si="23"/>
        <v>0.23000726568176313</v>
      </c>
      <c r="J86" s="463">
        <f t="shared" si="23"/>
        <v>0.21019659178568925</v>
      </c>
      <c r="K86" s="426">
        <f t="shared" si="23"/>
        <v>0.2181102275980249</v>
      </c>
      <c r="L86" s="426">
        <f t="shared" si="23"/>
        <v>0.22177562445902724</v>
      </c>
      <c r="M86" s="426">
        <f t="shared" si="23"/>
        <v>0.21773791845453142</v>
      </c>
      <c r="N86" s="426">
        <f t="shared" si="23"/>
        <v>0.21366650786055222</v>
      </c>
      <c r="O86" s="426">
        <f t="shared" si="23"/>
        <v>0.20956737782035051</v>
      </c>
      <c r="P86" s="2"/>
      <c r="Q86" s="1"/>
      <c r="R86" s="33"/>
      <c r="S86" s="2"/>
      <c r="T86" s="2"/>
      <c r="U86" s="1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2" ht="15.75" customHeight="1">
      <c r="A87" s="382" t="s">
        <v>282</v>
      </c>
      <c r="B87" s="402"/>
      <c r="C87" s="426">
        <f t="shared" ref="C87:O87" si="24">C7/C$22</f>
        <v>0</v>
      </c>
      <c r="D87" s="426">
        <f t="shared" si="24"/>
        <v>0</v>
      </c>
      <c r="E87" s="426">
        <f t="shared" si="24"/>
        <v>2.5697075682502672E-2</v>
      </c>
      <c r="F87" s="426">
        <f t="shared" si="24"/>
        <v>7.9976156177040385E-3</v>
      </c>
      <c r="G87" s="426">
        <f t="shared" si="24"/>
        <v>0</v>
      </c>
      <c r="H87" s="426">
        <f t="shared" si="24"/>
        <v>0</v>
      </c>
      <c r="I87" s="426">
        <f t="shared" si="24"/>
        <v>0</v>
      </c>
      <c r="J87" s="463">
        <f t="shared" si="24"/>
        <v>0</v>
      </c>
      <c r="K87" s="426">
        <f t="shared" si="24"/>
        <v>0</v>
      </c>
      <c r="L87" s="426">
        <f t="shared" si="24"/>
        <v>0</v>
      </c>
      <c r="M87" s="426">
        <f t="shared" si="24"/>
        <v>0</v>
      </c>
      <c r="N87" s="426">
        <f t="shared" si="24"/>
        <v>0</v>
      </c>
      <c r="O87" s="426">
        <f t="shared" si="24"/>
        <v>0</v>
      </c>
      <c r="P87" s="2"/>
      <c r="Q87" s="1"/>
      <c r="R87" s="1"/>
      <c r="S87" s="2"/>
      <c r="T87" s="2"/>
      <c r="U87" s="1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2" ht="15.75" customHeight="1">
      <c r="A88" s="381" t="s">
        <v>284</v>
      </c>
      <c r="B88" s="402"/>
      <c r="C88" s="426">
        <f t="shared" ref="C88:O88" si="25">C8/C$22</f>
        <v>3.8618856798787453E-2</v>
      </c>
      <c r="D88" s="426">
        <f t="shared" si="25"/>
        <v>4.7404215204363345E-2</v>
      </c>
      <c r="E88" s="426">
        <f t="shared" si="25"/>
        <v>5.0374040610123384E-2</v>
      </c>
      <c r="F88" s="426">
        <f t="shared" si="25"/>
        <v>2.8836123391783815E-2</v>
      </c>
      <c r="G88" s="426">
        <f t="shared" si="25"/>
        <v>3.123079800165638E-2</v>
      </c>
      <c r="H88" s="426">
        <f t="shared" si="25"/>
        <v>3.2255663350122817E-2</v>
      </c>
      <c r="I88" s="426">
        <f t="shared" si="25"/>
        <v>3.5504964882538147E-2</v>
      </c>
      <c r="J88" s="463">
        <f t="shared" si="25"/>
        <v>3.1160148671076929E-2</v>
      </c>
      <c r="K88" s="426">
        <f t="shared" si="25"/>
        <v>3.4534119369687276E-2</v>
      </c>
      <c r="L88" s="426">
        <f t="shared" si="25"/>
        <v>3.5114473872679311E-2</v>
      </c>
      <c r="M88" s="426">
        <f t="shared" si="25"/>
        <v>3.4475170421967467E-2</v>
      </c>
      <c r="N88" s="426">
        <f t="shared" si="25"/>
        <v>3.3830530411254098E-2</v>
      </c>
      <c r="O88" s="426">
        <f t="shared" si="25"/>
        <v>3.3181501488222159E-2</v>
      </c>
      <c r="P88" s="2"/>
      <c r="Q88" s="1"/>
      <c r="R88" s="1"/>
      <c r="S88" s="402"/>
      <c r="T88" s="402"/>
      <c r="U88" s="1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2" ht="15.75" customHeight="1">
      <c r="A89" s="429" t="s">
        <v>285</v>
      </c>
      <c r="B89" s="402"/>
      <c r="C89" s="426">
        <f t="shared" ref="C89:O89" si="26">C9/C$22</f>
        <v>0.34026119635404772</v>
      </c>
      <c r="D89" s="426">
        <f t="shared" si="26"/>
        <v>0.25975804098489441</v>
      </c>
      <c r="E89" s="426">
        <f t="shared" si="26"/>
        <v>0.33090449820266199</v>
      </c>
      <c r="F89" s="426">
        <f t="shared" si="26"/>
        <v>0.35095126918682629</v>
      </c>
      <c r="G89" s="426">
        <f t="shared" si="26"/>
        <v>0.32032272715129173</v>
      </c>
      <c r="H89" s="426">
        <f t="shared" si="26"/>
        <v>0.31114309108503091</v>
      </c>
      <c r="I89" s="426">
        <f t="shared" si="26"/>
        <v>0.30319689997578109</v>
      </c>
      <c r="J89" s="463">
        <f t="shared" si="26"/>
        <v>0.30159657776011595</v>
      </c>
      <c r="K89" s="426">
        <f t="shared" si="26"/>
        <v>0.30767750128901483</v>
      </c>
      <c r="L89" s="426">
        <f t="shared" si="26"/>
        <v>0.28497681710414663</v>
      </c>
      <c r="M89" s="426">
        <f t="shared" si="26"/>
        <v>0.28742086636789305</v>
      </c>
      <c r="N89" s="426">
        <f t="shared" si="26"/>
        <v>0.29065343875311567</v>
      </c>
      <c r="O89" s="426">
        <f t="shared" si="26"/>
        <v>0.29464188738459224</v>
      </c>
      <c r="P89" s="2"/>
      <c r="Q89" s="1"/>
      <c r="R89" s="1"/>
      <c r="S89" s="2"/>
      <c r="T89" s="2"/>
      <c r="U89" s="1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2" ht="15.75" customHeight="1">
      <c r="A90" s="434" t="s">
        <v>287</v>
      </c>
      <c r="B90" s="402"/>
      <c r="C90" s="426">
        <f t="shared" ref="C90:O90" si="27">C10/C$22</f>
        <v>0</v>
      </c>
      <c r="D90" s="426">
        <f t="shared" si="27"/>
        <v>0</v>
      </c>
      <c r="E90" s="426">
        <f t="shared" si="27"/>
        <v>0</v>
      </c>
      <c r="F90" s="426">
        <f t="shared" si="27"/>
        <v>0</v>
      </c>
      <c r="G90" s="426">
        <f t="shared" si="27"/>
        <v>0</v>
      </c>
      <c r="H90" s="426">
        <f t="shared" si="27"/>
        <v>0</v>
      </c>
      <c r="I90" s="426">
        <f t="shared" si="27"/>
        <v>0</v>
      </c>
      <c r="J90" s="463">
        <f t="shared" si="27"/>
        <v>0</v>
      </c>
      <c r="K90" s="426">
        <f t="shared" si="27"/>
        <v>0</v>
      </c>
      <c r="L90" s="426">
        <f t="shared" si="27"/>
        <v>0</v>
      </c>
      <c r="M90" s="426">
        <f t="shared" si="27"/>
        <v>0</v>
      </c>
      <c r="N90" s="426">
        <f t="shared" si="27"/>
        <v>0</v>
      </c>
      <c r="O90" s="426">
        <f t="shared" si="27"/>
        <v>0</v>
      </c>
      <c r="P90" s="2"/>
      <c r="Q90" s="1"/>
      <c r="R90" s="1"/>
      <c r="S90" s="2"/>
      <c r="T90" s="2"/>
      <c r="U90" s="1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2" ht="15.75" customHeight="1">
      <c r="A91" s="381" t="s">
        <v>288</v>
      </c>
      <c r="B91" s="402"/>
      <c r="C91" s="426">
        <f t="shared" ref="C91:O91" si="28">C11/C$22</f>
        <v>0.12885409962004027</v>
      </c>
      <c r="D91" s="426">
        <f t="shared" si="28"/>
        <v>0.13992323749242475</v>
      </c>
      <c r="E91" s="426">
        <f t="shared" si="28"/>
        <v>0.14881472845623239</v>
      </c>
      <c r="F91" s="426">
        <f t="shared" si="28"/>
        <v>0.15212855794545727</v>
      </c>
      <c r="G91" s="426">
        <f t="shared" si="28"/>
        <v>0.16312682001549517</v>
      </c>
      <c r="H91" s="426">
        <f t="shared" si="28"/>
        <v>0.1512294370146143</v>
      </c>
      <c r="I91" s="426">
        <f t="shared" si="28"/>
        <v>0.14686364737224508</v>
      </c>
      <c r="J91" s="463">
        <f t="shared" si="28"/>
        <v>0.14109726735080297</v>
      </c>
      <c r="K91" s="426">
        <f t="shared" si="28"/>
        <v>0</v>
      </c>
      <c r="L91" s="426">
        <f t="shared" si="28"/>
        <v>0</v>
      </c>
      <c r="M91" s="426">
        <f t="shared" si="28"/>
        <v>0</v>
      </c>
      <c r="N91" s="426">
        <f t="shared" si="28"/>
        <v>0</v>
      </c>
      <c r="O91" s="426">
        <f t="shared" si="28"/>
        <v>0</v>
      </c>
      <c r="P91" s="2"/>
      <c r="Q91" s="1"/>
      <c r="R91" s="1"/>
      <c r="S91" s="2"/>
      <c r="T91" s="2"/>
      <c r="U91" s="1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2" ht="15.75" customHeight="1">
      <c r="A92" s="438" t="s">
        <v>289</v>
      </c>
      <c r="B92" s="402"/>
      <c r="C92" s="426">
        <f t="shared" ref="C92:O92" si="29">C12/C$22</f>
        <v>0.59491726013744994</v>
      </c>
      <c r="D92" s="426">
        <f t="shared" si="29"/>
        <v>0.68134581285210871</v>
      </c>
      <c r="E92" s="426">
        <f t="shared" si="29"/>
        <v>0.64638589332556107</v>
      </c>
      <c r="F92" s="426">
        <f t="shared" si="29"/>
        <v>0.67207292235855154</v>
      </c>
      <c r="G92" s="426">
        <f t="shared" si="29"/>
        <v>0.73765061045657343</v>
      </c>
      <c r="H92" s="426">
        <f t="shared" si="29"/>
        <v>0.69798774284792697</v>
      </c>
      <c r="I92" s="426">
        <f t="shared" si="29"/>
        <v>0.70816178251392592</v>
      </c>
      <c r="J92" s="463">
        <f t="shared" si="29"/>
        <v>0.71537436592720727</v>
      </c>
      <c r="K92" s="426">
        <f t="shared" si="29"/>
        <v>0</v>
      </c>
      <c r="L92" s="426">
        <f t="shared" si="29"/>
        <v>0</v>
      </c>
      <c r="M92" s="426">
        <f t="shared" si="29"/>
        <v>0</v>
      </c>
      <c r="N92" s="426">
        <f t="shared" si="29"/>
        <v>0</v>
      </c>
      <c r="O92" s="426">
        <f t="shared" si="29"/>
        <v>0</v>
      </c>
      <c r="P92" s="2"/>
      <c r="Q92" s="1"/>
      <c r="R92" s="1"/>
      <c r="S92" s="2"/>
      <c r="T92" s="2"/>
      <c r="U92" s="1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2" ht="15.75" customHeight="1">
      <c r="A93" s="381" t="s">
        <v>290</v>
      </c>
      <c r="B93" s="402"/>
      <c r="C93" s="426">
        <f t="shared" ref="C93:O93" si="30">C13/C$22</f>
        <v>0.11133027427693458</v>
      </c>
      <c r="D93" s="426">
        <f t="shared" si="30"/>
        <v>0.12531142683994345</v>
      </c>
      <c r="E93" s="426">
        <f t="shared" si="30"/>
        <v>0.12943262411347517</v>
      </c>
      <c r="F93" s="426">
        <f t="shared" si="30"/>
        <v>0.13280512642193631</v>
      </c>
      <c r="G93" s="426">
        <f t="shared" si="30"/>
        <v>0.1470171782746921</v>
      </c>
      <c r="H93" s="426">
        <f t="shared" si="30"/>
        <v>0.13951815001364662</v>
      </c>
      <c r="I93" s="426">
        <f t="shared" si="30"/>
        <v>0.14318236861225478</v>
      </c>
      <c r="J93" s="463">
        <f t="shared" si="30"/>
        <v>0.14219593725893545</v>
      </c>
      <c r="K93" s="426">
        <f t="shared" si="30"/>
        <v>0</v>
      </c>
      <c r="L93" s="426">
        <f t="shared" si="30"/>
        <v>0</v>
      </c>
      <c r="M93" s="426">
        <f t="shared" si="30"/>
        <v>0</v>
      </c>
      <c r="N93" s="426">
        <f t="shared" si="30"/>
        <v>0</v>
      </c>
      <c r="O93" s="426">
        <f t="shared" si="30"/>
        <v>0</v>
      </c>
      <c r="P93" s="2"/>
      <c r="Q93" s="1"/>
      <c r="R93" s="478"/>
      <c r="S93" s="2"/>
      <c r="T93" s="2"/>
      <c r="U93" s="48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2" ht="15.75" customHeight="1">
      <c r="A94" s="381" t="s">
        <v>291</v>
      </c>
      <c r="B94" s="402"/>
      <c r="C94" s="426">
        <f t="shared" ref="C94:O94" si="31">C14/C$22</f>
        <v>5.3298174947573863E-2</v>
      </c>
      <c r="D94" s="426">
        <f t="shared" si="31"/>
        <v>6.2038471034498235E-2</v>
      </c>
      <c r="E94" s="426">
        <f t="shared" si="31"/>
        <v>6.1983872534732344E-2</v>
      </c>
      <c r="F94" s="426">
        <f t="shared" si="31"/>
        <v>6.4999254880532514E-2</v>
      </c>
      <c r="G94" s="426">
        <f t="shared" si="31"/>
        <v>7.0823648847212206E-2</v>
      </c>
      <c r="H94" s="426">
        <f t="shared" si="31"/>
        <v>6.5627868893134503E-2</v>
      </c>
      <c r="I94" s="426">
        <f t="shared" si="31"/>
        <v>6.161298135141681E-2</v>
      </c>
      <c r="J94" s="463">
        <f t="shared" si="31"/>
        <v>6.2928072184950556E-2</v>
      </c>
      <c r="K94" s="426">
        <f t="shared" si="31"/>
        <v>0</v>
      </c>
      <c r="L94" s="426">
        <f t="shared" si="31"/>
        <v>0</v>
      </c>
      <c r="M94" s="426">
        <f t="shared" si="31"/>
        <v>0</v>
      </c>
      <c r="N94" s="426">
        <f t="shared" si="31"/>
        <v>0</v>
      </c>
      <c r="O94" s="426">
        <f t="shared" si="31"/>
        <v>0</v>
      </c>
      <c r="P94" s="2"/>
      <c r="Q94" s="1"/>
      <c r="R94" s="405"/>
      <c r="S94" s="2"/>
      <c r="T94" s="2"/>
      <c r="U94" s="406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2" ht="15.75" customHeight="1">
      <c r="A95" s="381" t="s">
        <v>293</v>
      </c>
      <c r="B95" s="402"/>
      <c r="C95" s="426">
        <f t="shared" ref="C95:O95" si="32">C15/C$22</f>
        <v>2.4417083653426905E-2</v>
      </c>
      <c r="D95" s="426">
        <f t="shared" si="32"/>
        <v>1.8921284761968891E-2</v>
      </c>
      <c r="E95" s="426">
        <f t="shared" si="32"/>
        <v>1.0298260954046439E-2</v>
      </c>
      <c r="F95" s="426">
        <f t="shared" si="32"/>
        <v>7.8237544086235157E-3</v>
      </c>
      <c r="G95" s="426">
        <f t="shared" si="32"/>
        <v>5.343164756485266E-3</v>
      </c>
      <c r="H95" s="426">
        <f t="shared" si="32"/>
        <v>1.0917301441580032E-2</v>
      </c>
      <c r="I95" s="426">
        <f t="shared" si="32"/>
        <v>1.1140712036812788E-2</v>
      </c>
      <c r="J95" s="463">
        <f t="shared" si="32"/>
        <v>1.2459384277332336E-2</v>
      </c>
      <c r="K95" s="426">
        <f t="shared" si="32"/>
        <v>0</v>
      </c>
      <c r="L95" s="426">
        <f t="shared" si="32"/>
        <v>0</v>
      </c>
      <c r="M95" s="426">
        <f t="shared" si="32"/>
        <v>0</v>
      </c>
      <c r="N95" s="426">
        <f t="shared" si="32"/>
        <v>0</v>
      </c>
      <c r="O95" s="426">
        <f t="shared" si="32"/>
        <v>0</v>
      </c>
      <c r="P95" s="2"/>
      <c r="Q95" s="1"/>
      <c r="R95" s="9"/>
      <c r="S95" s="2"/>
      <c r="T95" s="2"/>
      <c r="U95" s="1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2" ht="15.75" customHeight="1">
      <c r="A96" s="381" t="s">
        <v>294</v>
      </c>
      <c r="B96" s="402"/>
      <c r="C96" s="426">
        <f t="shared" ref="C96:O96" si="33">C16/C$22</f>
        <v>0.91281689263542554</v>
      </c>
      <c r="D96" s="426">
        <f t="shared" si="33"/>
        <v>1.027540232980944</v>
      </c>
      <c r="E96" s="426">
        <f t="shared" si="33"/>
        <v>0.9969153793840474</v>
      </c>
      <c r="F96" s="426">
        <f t="shared" si="33"/>
        <v>1.029829616015101</v>
      </c>
      <c r="G96" s="426">
        <f t="shared" si="33"/>
        <v>1.1239614223504582</v>
      </c>
      <c r="H96" s="426">
        <f t="shared" si="33"/>
        <v>1.0652805002109025</v>
      </c>
      <c r="I96" s="426">
        <f t="shared" si="33"/>
        <v>1.0709614918866555</v>
      </c>
      <c r="J96" s="463">
        <f t="shared" si="33"/>
        <v>1.0740550269992286</v>
      </c>
      <c r="K96" s="426">
        <f t="shared" si="33"/>
        <v>1.072951520238562</v>
      </c>
      <c r="L96" s="426">
        <f t="shared" si="33"/>
        <v>1.1117438350051256</v>
      </c>
      <c r="M96" s="426">
        <f t="shared" si="33"/>
        <v>1.11137233818229</v>
      </c>
      <c r="N96" s="426">
        <f t="shared" si="33"/>
        <v>1.1095855885953751</v>
      </c>
      <c r="O96" s="426">
        <f t="shared" si="33"/>
        <v>1.1064363343882571</v>
      </c>
      <c r="P96" s="2"/>
      <c r="Q96" s="1"/>
      <c r="R96" s="1"/>
      <c r="S96" s="2"/>
      <c r="T96" s="2"/>
      <c r="U96" s="1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>
      <c r="A97" s="381" t="s">
        <v>296</v>
      </c>
      <c r="B97" s="402"/>
      <c r="C97" s="426">
        <f t="shared" ref="C97:O97" si="34">C17/C$22</f>
        <v>-0.27637398002616115</v>
      </c>
      <c r="D97" s="426">
        <f t="shared" si="34"/>
        <v>-0.32325544856687538</v>
      </c>
      <c r="E97" s="426">
        <f t="shared" si="34"/>
        <v>-0.36658408627222383</v>
      </c>
      <c r="F97" s="426">
        <f t="shared" si="34"/>
        <v>-0.40350702896030999</v>
      </c>
      <c r="G97" s="426">
        <f t="shared" si="34"/>
        <v>-0.46520263952338969</v>
      </c>
      <c r="H97" s="426">
        <f t="shared" si="34"/>
        <v>-0.45649207255043051</v>
      </c>
      <c r="I97" s="426">
        <f t="shared" si="34"/>
        <v>-0.45257931702591425</v>
      </c>
      <c r="J97" s="463">
        <f t="shared" si="34"/>
        <v>-0.45966478879824213</v>
      </c>
      <c r="K97" s="426">
        <f t="shared" si="34"/>
        <v>-0.45922325066210457</v>
      </c>
      <c r="L97" s="426">
        <f t="shared" si="34"/>
        <v>-0.47582636138219375</v>
      </c>
      <c r="M97" s="426">
        <f t="shared" si="34"/>
        <v>-0.47566736074202004</v>
      </c>
      <c r="N97" s="426">
        <f t="shared" si="34"/>
        <v>-0.47490263191882059</v>
      </c>
      <c r="O97" s="426">
        <f t="shared" si="34"/>
        <v>-0.47355475111817402</v>
      </c>
      <c r="P97" s="2"/>
      <c r="Q97" s="1"/>
      <c r="R97" s="1"/>
      <c r="S97" s="2"/>
      <c r="T97" s="2"/>
      <c r="U97" s="1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>
      <c r="A98" s="381" t="s">
        <v>298</v>
      </c>
      <c r="B98" s="402"/>
      <c r="C98" s="426">
        <f t="shared" ref="C98:O98" si="35">C18/C$22</f>
        <v>0.63644291260926433</v>
      </c>
      <c r="D98" s="426">
        <f t="shared" si="35"/>
        <v>0.70428478441406861</v>
      </c>
      <c r="E98" s="426">
        <f t="shared" si="35"/>
        <v>0.63033129311182357</v>
      </c>
      <c r="F98" s="426">
        <f t="shared" si="35"/>
        <v>0.62632258705479116</v>
      </c>
      <c r="G98" s="426">
        <f t="shared" si="35"/>
        <v>0.65875878282706846</v>
      </c>
      <c r="H98" s="426">
        <f t="shared" si="35"/>
        <v>0.60878842766047192</v>
      </c>
      <c r="I98" s="426">
        <f t="shared" si="35"/>
        <v>0.6183821748607411</v>
      </c>
      <c r="J98" s="463">
        <f t="shared" si="35"/>
        <v>0.61439023820098648</v>
      </c>
      <c r="K98" s="426">
        <f t="shared" si="35"/>
        <v>0.61372826957645754</v>
      </c>
      <c r="L98" s="426">
        <f t="shared" si="35"/>
        <v>0.63591747362293194</v>
      </c>
      <c r="M98" s="426">
        <f t="shared" si="35"/>
        <v>0.63570497744026988</v>
      </c>
      <c r="N98" s="426">
        <f t="shared" si="35"/>
        <v>0.63468295667655461</v>
      </c>
      <c r="O98" s="426">
        <f t="shared" si="35"/>
        <v>0.63288158327008315</v>
      </c>
      <c r="P98" s="2"/>
      <c r="Q98" s="1"/>
      <c r="R98" s="1"/>
      <c r="S98" s="2"/>
      <c r="T98" s="2"/>
      <c r="U98" s="1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>
      <c r="A99" s="381" t="s">
        <v>299</v>
      </c>
      <c r="B99" s="402"/>
      <c r="C99" s="426">
        <f t="shared" ref="C99:O99" si="36">C19/C$22</f>
        <v>0</v>
      </c>
      <c r="D99" s="426">
        <f t="shared" si="36"/>
        <v>0</v>
      </c>
      <c r="E99" s="426">
        <f t="shared" si="36"/>
        <v>0</v>
      </c>
      <c r="F99" s="426">
        <f t="shared" si="36"/>
        <v>0</v>
      </c>
      <c r="G99" s="426">
        <f t="shared" si="36"/>
        <v>0</v>
      </c>
      <c r="H99" s="426">
        <f t="shared" si="36"/>
        <v>4.6745899808947222E-2</v>
      </c>
      <c r="I99" s="426">
        <f t="shared" si="36"/>
        <v>4.7590215548558974E-2</v>
      </c>
      <c r="J99" s="463">
        <f t="shared" si="36"/>
        <v>5.2268636480516141E-2</v>
      </c>
      <c r="K99" s="426">
        <f t="shared" si="36"/>
        <v>5.1230459818096895E-2</v>
      </c>
      <c r="L99" s="426">
        <f t="shared" si="36"/>
        <v>5.1282084977372029E-2</v>
      </c>
      <c r="M99" s="426">
        <f t="shared" si="36"/>
        <v>4.9557096200453205E-2</v>
      </c>
      <c r="N99" s="426">
        <f t="shared" si="36"/>
        <v>4.7857337408392896E-2</v>
      </c>
      <c r="O99" s="426">
        <f t="shared" si="36"/>
        <v>4.6184532651368231E-2</v>
      </c>
      <c r="P99" s="2"/>
      <c r="Q99" s="1"/>
      <c r="R99" s="1"/>
      <c r="S99" s="2"/>
      <c r="T99" s="2"/>
      <c r="U99" s="1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>
      <c r="A100" s="382" t="s">
        <v>301</v>
      </c>
      <c r="B100" s="402"/>
      <c r="C100" s="426">
        <f t="shared" ref="C100:O100" si="37">C20/C$22</f>
        <v>0</v>
      </c>
      <c r="D100" s="426">
        <f t="shared" si="37"/>
        <v>0</v>
      </c>
      <c r="E100" s="426">
        <f t="shared" si="37"/>
        <v>1.7414747886913436E-2</v>
      </c>
      <c r="F100" s="426">
        <f t="shared" si="37"/>
        <v>1.8627986687198847E-3</v>
      </c>
      <c r="G100" s="426">
        <f t="shared" si="37"/>
        <v>0</v>
      </c>
      <c r="H100" s="426">
        <f t="shared" si="37"/>
        <v>0</v>
      </c>
      <c r="I100" s="426">
        <f t="shared" si="37"/>
        <v>0</v>
      </c>
      <c r="J100" s="463">
        <f t="shared" si="37"/>
        <v>0</v>
      </c>
      <c r="K100" s="426">
        <f t="shared" si="37"/>
        <v>0</v>
      </c>
      <c r="L100" s="426">
        <f t="shared" si="37"/>
        <v>0</v>
      </c>
      <c r="M100" s="426">
        <f t="shared" si="37"/>
        <v>0</v>
      </c>
      <c r="N100" s="426">
        <f t="shared" si="37"/>
        <v>0</v>
      </c>
      <c r="O100" s="426">
        <f t="shared" si="37"/>
        <v>0</v>
      </c>
      <c r="P100" s="2"/>
      <c r="Q100" s="1"/>
      <c r="R100" s="1"/>
      <c r="S100" s="2"/>
      <c r="T100" s="2"/>
      <c r="U100" s="1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>
      <c r="A101" s="381" t="s">
        <v>303</v>
      </c>
      <c r="B101" s="402"/>
      <c r="C101" s="426">
        <f t="shared" ref="C101:O101" si="38">C21/C$22</f>
        <v>2.3295891036687912E-2</v>
      </c>
      <c r="D101" s="426">
        <f t="shared" si="38"/>
        <v>3.5957174601036965E-2</v>
      </c>
      <c r="E101" s="426">
        <f t="shared" si="38"/>
        <v>2.1349460798600992E-2</v>
      </c>
      <c r="F101" s="426">
        <f t="shared" si="38"/>
        <v>2.086334508966271E-2</v>
      </c>
      <c r="G101" s="426">
        <f t="shared" si="38"/>
        <v>2.0918490021639816E-2</v>
      </c>
      <c r="H101" s="426">
        <f t="shared" si="38"/>
        <v>3.3322581445549962E-2</v>
      </c>
      <c r="I101" s="426">
        <f t="shared" si="38"/>
        <v>3.0830709614918867E-2</v>
      </c>
      <c r="J101" s="463">
        <f t="shared" si="38"/>
        <v>3.174454755838145E-2</v>
      </c>
      <c r="K101" s="426">
        <f t="shared" si="38"/>
        <v>2.736376931643077E-2</v>
      </c>
      <c r="L101" s="426">
        <f t="shared" si="38"/>
        <v>2.7823624295549347E-2</v>
      </c>
      <c r="M101" s="426">
        <f t="shared" si="38"/>
        <v>2.7317059991383758E-2</v>
      </c>
      <c r="N101" s="426">
        <f t="shared" si="38"/>
        <v>2.6806267161936782E-2</v>
      </c>
      <c r="O101" s="426">
        <f t="shared" si="38"/>
        <v>2.629199669395646E-2</v>
      </c>
      <c r="P101" s="2"/>
      <c r="Q101" s="1"/>
      <c r="R101" s="1"/>
      <c r="S101" s="2"/>
      <c r="T101" s="2"/>
      <c r="U101" s="1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>
      <c r="A102" s="381" t="s">
        <v>304</v>
      </c>
      <c r="B102" s="402"/>
      <c r="C102" s="426">
        <f t="shared" ref="C102:O102" si="39">C22/C$22</f>
        <v>1</v>
      </c>
      <c r="D102" s="426">
        <f t="shared" si="39"/>
        <v>1</v>
      </c>
      <c r="E102" s="426">
        <f t="shared" si="39"/>
        <v>1</v>
      </c>
      <c r="F102" s="426">
        <f t="shared" si="39"/>
        <v>1</v>
      </c>
      <c r="G102" s="426">
        <f t="shared" si="39"/>
        <v>1</v>
      </c>
      <c r="H102" s="426">
        <f t="shared" si="39"/>
        <v>1</v>
      </c>
      <c r="I102" s="426">
        <f t="shared" si="39"/>
        <v>1</v>
      </c>
      <c r="J102" s="463">
        <f t="shared" si="39"/>
        <v>1</v>
      </c>
      <c r="K102" s="426">
        <f t="shared" si="39"/>
        <v>1</v>
      </c>
      <c r="L102" s="426">
        <f t="shared" si="39"/>
        <v>1</v>
      </c>
      <c r="M102" s="426">
        <f t="shared" si="39"/>
        <v>1</v>
      </c>
      <c r="N102" s="426">
        <f t="shared" si="39"/>
        <v>1</v>
      </c>
      <c r="O102" s="426">
        <f t="shared" si="39"/>
        <v>1</v>
      </c>
      <c r="P102" s="2"/>
      <c r="Q102" s="1"/>
      <c r="R102" s="1"/>
      <c r="S102" s="2"/>
      <c r="T102" s="2"/>
      <c r="U102" s="1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>
      <c r="A103" s="448" t="s">
        <v>305</v>
      </c>
      <c r="B103" s="402"/>
      <c r="C103" s="426">
        <f t="shared" ref="C103:O103" si="40">C23/C$22</f>
        <v>0</v>
      </c>
      <c r="D103" s="426">
        <f t="shared" si="40"/>
        <v>0</v>
      </c>
      <c r="E103" s="426">
        <f t="shared" si="40"/>
        <v>0</v>
      </c>
      <c r="F103" s="426">
        <f t="shared" si="40"/>
        <v>0</v>
      </c>
      <c r="G103" s="426">
        <f t="shared" si="40"/>
        <v>0</v>
      </c>
      <c r="H103" s="426">
        <f t="shared" si="40"/>
        <v>0</v>
      </c>
      <c r="I103" s="426">
        <f t="shared" si="40"/>
        <v>0</v>
      </c>
      <c r="J103" s="463">
        <f t="shared" si="40"/>
        <v>0</v>
      </c>
      <c r="K103" s="426">
        <f t="shared" si="40"/>
        <v>0</v>
      </c>
      <c r="L103" s="426">
        <f t="shared" si="40"/>
        <v>0</v>
      </c>
      <c r="M103" s="426">
        <f t="shared" si="40"/>
        <v>0</v>
      </c>
      <c r="N103" s="426">
        <f t="shared" si="40"/>
        <v>0</v>
      </c>
      <c r="O103" s="426">
        <f t="shared" si="40"/>
        <v>0</v>
      </c>
      <c r="P103" s="2"/>
      <c r="Q103" s="1"/>
      <c r="R103" s="1"/>
      <c r="S103" s="2"/>
      <c r="T103" s="2"/>
      <c r="U103" s="1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>
      <c r="A104" s="352" t="s">
        <v>306</v>
      </c>
      <c r="B104" s="402"/>
      <c r="C104" s="426">
        <f t="shared" ref="C104:O104" si="41">C24/C$22</f>
        <v>0.14650250192056144</v>
      </c>
      <c r="D104" s="426">
        <f t="shared" si="41"/>
        <v>0.1724462999124638</v>
      </c>
      <c r="E104" s="426">
        <f t="shared" si="41"/>
        <v>0.18845331778878849</v>
      </c>
      <c r="F104" s="426">
        <f t="shared" si="41"/>
        <v>0.18424320699418806</v>
      </c>
      <c r="G104" s="426">
        <f t="shared" si="41"/>
        <v>0.19374315407015574</v>
      </c>
      <c r="H104" s="426">
        <f t="shared" si="41"/>
        <v>0.2152941468377044</v>
      </c>
      <c r="I104" s="426">
        <f t="shared" si="41"/>
        <v>0.23640106563332525</v>
      </c>
      <c r="J104" s="463">
        <f t="shared" si="41"/>
        <v>0.23188947848243296</v>
      </c>
      <c r="K104" s="426">
        <f t="shared" si="41"/>
        <v>0.25627951742767924</v>
      </c>
      <c r="L104" s="426">
        <f t="shared" si="41"/>
        <v>0.22829028342751115</v>
      </c>
      <c r="M104" s="426">
        <f t="shared" si="41"/>
        <v>0.22413396980913322</v>
      </c>
      <c r="N104" s="426">
        <f t="shared" si="41"/>
        <v>0.21994296152895593</v>
      </c>
      <c r="O104" s="426">
        <f t="shared" si="41"/>
        <v>0.21572341954382329</v>
      </c>
      <c r="P104" s="2"/>
      <c r="Q104" s="1"/>
      <c r="R104" s="1"/>
      <c r="S104" s="2"/>
      <c r="T104" s="2"/>
      <c r="U104" s="1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>
      <c r="A105" s="381" t="s">
        <v>308</v>
      </c>
      <c r="B105" s="402"/>
      <c r="C105" s="426">
        <f t="shared" ref="C105:O105" si="42">C25/C$22</f>
        <v>8.2656811245146691E-2</v>
      </c>
      <c r="D105" s="426">
        <f t="shared" si="42"/>
        <v>8.8299328889188164E-2</v>
      </c>
      <c r="E105" s="426">
        <f t="shared" si="42"/>
        <v>9.1882832993296415E-2</v>
      </c>
      <c r="F105" s="426">
        <f t="shared" si="42"/>
        <v>0.10521086880929909</v>
      </c>
      <c r="G105" s="426">
        <f t="shared" si="42"/>
        <v>9.98370334749272E-2</v>
      </c>
      <c r="H105" s="426">
        <f t="shared" si="42"/>
        <v>0.10158052750415601</v>
      </c>
      <c r="I105" s="426">
        <f t="shared" si="42"/>
        <v>0.10174376362315331</v>
      </c>
      <c r="J105" s="463">
        <f t="shared" si="42"/>
        <v>0.10299445989854836</v>
      </c>
      <c r="K105" s="426">
        <f t="shared" si="42"/>
        <v>0.10080327685488717</v>
      </c>
      <c r="L105" s="426">
        <f t="shared" si="42"/>
        <v>9.9771309053504856E-2</v>
      </c>
      <c r="M105" s="426">
        <f t="shared" si="42"/>
        <v>9.7954846064732287E-2</v>
      </c>
      <c r="N105" s="426">
        <f t="shared" si="42"/>
        <v>9.6123220223765918E-2</v>
      </c>
      <c r="O105" s="426">
        <f t="shared" si="42"/>
        <v>9.4279124096930178E-2</v>
      </c>
      <c r="P105" s="2"/>
      <c r="Q105" s="1"/>
      <c r="R105" s="1"/>
      <c r="S105" s="2"/>
      <c r="T105" s="2"/>
      <c r="U105" s="1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>
      <c r="A106" s="381" t="s">
        <v>309</v>
      </c>
      <c r="B106" s="402"/>
      <c r="C106" s="426">
        <f t="shared" ref="C106:O106" si="43">C26/C$22</f>
        <v>6.2163901750306248E-2</v>
      </c>
      <c r="D106" s="426">
        <f t="shared" si="43"/>
        <v>2.603640607815411E-2</v>
      </c>
      <c r="E106" s="426">
        <f t="shared" si="43"/>
        <v>2.2102399689109104E-3</v>
      </c>
      <c r="F106" s="426">
        <f t="shared" si="43"/>
        <v>2.0242412200089415E-2</v>
      </c>
      <c r="G106" s="426">
        <f t="shared" si="43"/>
        <v>4.5897785258208437E-2</v>
      </c>
      <c r="H106" s="426">
        <f t="shared" si="43"/>
        <v>6.9721856933727018E-3</v>
      </c>
      <c r="I106" s="426">
        <f t="shared" si="43"/>
        <v>2.5478324049406635E-2</v>
      </c>
      <c r="J106" s="463">
        <f t="shared" si="43"/>
        <v>3.7635288342410997E-3</v>
      </c>
      <c r="K106" s="426">
        <f t="shared" si="43"/>
        <v>3.4170602323690567E-3</v>
      </c>
      <c r="L106" s="426">
        <f t="shared" si="43"/>
        <v>3.3820782730001652E-3</v>
      </c>
      <c r="M106" s="426">
        <f t="shared" si="43"/>
        <v>3.3205032564316036E-3</v>
      </c>
      <c r="N106" s="426">
        <f t="shared" si="43"/>
        <v>3.2584142448734209E-3</v>
      </c>
      <c r="O106" s="426">
        <f t="shared" si="43"/>
        <v>3.1959025117603451E-3</v>
      </c>
      <c r="P106" s="2"/>
      <c r="Q106" s="1"/>
      <c r="R106" s="1"/>
      <c r="S106" s="2"/>
      <c r="T106" s="2"/>
      <c r="U106" s="1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>
      <c r="A107" s="382" t="s">
        <v>311</v>
      </c>
      <c r="B107" s="402"/>
      <c r="C107" s="426">
        <f t="shared" ref="C107:O107" si="44">C27/C$22</f>
        <v>0</v>
      </c>
      <c r="D107" s="426">
        <f t="shared" si="44"/>
        <v>0</v>
      </c>
      <c r="E107" s="426">
        <f t="shared" si="44"/>
        <v>2.5017001845914701E-3</v>
      </c>
      <c r="F107" s="426">
        <f t="shared" si="44"/>
        <v>3.8001092841885649E-3</v>
      </c>
      <c r="G107" s="426">
        <f t="shared" si="44"/>
        <v>0</v>
      </c>
      <c r="H107" s="426">
        <f t="shared" si="44"/>
        <v>0</v>
      </c>
      <c r="I107" s="426">
        <f t="shared" si="44"/>
        <v>0</v>
      </c>
      <c r="J107" s="463">
        <f t="shared" si="44"/>
        <v>0</v>
      </c>
      <c r="K107" s="426">
        <f t="shared" si="44"/>
        <v>0</v>
      </c>
      <c r="L107" s="426">
        <f t="shared" si="44"/>
        <v>0</v>
      </c>
      <c r="M107" s="426">
        <f t="shared" si="44"/>
        <v>0</v>
      </c>
      <c r="N107" s="426">
        <f t="shared" si="44"/>
        <v>0</v>
      </c>
      <c r="O107" s="426">
        <f t="shared" si="44"/>
        <v>0</v>
      </c>
      <c r="P107" s="2"/>
      <c r="Q107" s="1"/>
      <c r="R107" s="33"/>
      <c r="S107" s="2"/>
      <c r="T107" s="2"/>
      <c r="U107" s="1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>
      <c r="A108" s="381" t="s">
        <v>312</v>
      </c>
      <c r="B108" s="402"/>
      <c r="C108" s="426">
        <f t="shared" ref="C108:O108" si="45">C28/C$22</f>
        <v>0.29132321491601437</v>
      </c>
      <c r="D108" s="426">
        <f t="shared" si="45"/>
        <v>0.28678203487980608</v>
      </c>
      <c r="E108" s="426">
        <f t="shared" si="45"/>
        <v>0.28504809093558731</v>
      </c>
      <c r="F108" s="426">
        <f t="shared" si="45"/>
        <v>0.31349659728776513</v>
      </c>
      <c r="G108" s="426">
        <f t="shared" si="45"/>
        <v>0.33947797280329139</v>
      </c>
      <c r="H108" s="426">
        <f t="shared" si="45"/>
        <v>0.32384686003523311</v>
      </c>
      <c r="I108" s="426">
        <f t="shared" si="45"/>
        <v>0.36362315330588518</v>
      </c>
      <c r="J108" s="463">
        <f t="shared" si="45"/>
        <v>0.33864746721522243</v>
      </c>
      <c r="K108" s="426">
        <f t="shared" si="45"/>
        <v>0.36049985451493549</v>
      </c>
      <c r="L108" s="426">
        <f t="shared" si="45"/>
        <v>0.33144367075401621</v>
      </c>
      <c r="M108" s="426">
        <f t="shared" si="45"/>
        <v>0.32540931913029708</v>
      </c>
      <c r="N108" s="426">
        <f t="shared" si="45"/>
        <v>0.31932459599759527</v>
      </c>
      <c r="O108" s="426">
        <f t="shared" si="45"/>
        <v>0.31319844615251385</v>
      </c>
      <c r="P108" s="2"/>
      <c r="Q108" s="1"/>
      <c r="R108" s="1"/>
      <c r="S108" s="2"/>
      <c r="T108" s="2"/>
      <c r="U108" s="1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>
      <c r="A109" s="381" t="s">
        <v>313</v>
      </c>
      <c r="B109" s="402"/>
      <c r="C109" s="426">
        <f t="shared" ref="C109:O109" si="46">C29/C$22</f>
        <v>0.30425845566098458</v>
      </c>
      <c r="D109" s="426">
        <f t="shared" si="46"/>
        <v>0.28330303234350102</v>
      </c>
      <c r="E109" s="426">
        <f t="shared" si="46"/>
        <v>0.30685903040901585</v>
      </c>
      <c r="F109" s="426">
        <f t="shared" si="46"/>
        <v>0.29668173463812031</v>
      </c>
      <c r="G109" s="426">
        <f t="shared" si="46"/>
        <v>0.29470225214394485</v>
      </c>
      <c r="H109" s="426">
        <f t="shared" si="46"/>
        <v>0.27583554574101182</v>
      </c>
      <c r="I109" s="426">
        <f t="shared" si="46"/>
        <v>0.24759021554855898</v>
      </c>
      <c r="J109" s="463">
        <f t="shared" si="46"/>
        <v>0.26503658337034525</v>
      </c>
      <c r="K109" s="426">
        <f t="shared" si="46"/>
        <v>0.27336481858952455</v>
      </c>
      <c r="L109" s="426">
        <f t="shared" si="46"/>
        <v>0.2705662618400132</v>
      </c>
      <c r="M109" s="426">
        <f t="shared" si="46"/>
        <v>0.26564026051452827</v>
      </c>
      <c r="N109" s="426">
        <f t="shared" si="46"/>
        <v>0.2606731395898737</v>
      </c>
      <c r="O109" s="426">
        <f t="shared" si="46"/>
        <v>0.25567220094082765</v>
      </c>
      <c r="P109" s="2"/>
      <c r="Q109" s="1"/>
      <c r="R109" s="1"/>
      <c r="S109" s="2"/>
      <c r="T109" s="2"/>
      <c r="U109" s="1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>
      <c r="A110" s="381" t="s">
        <v>315</v>
      </c>
      <c r="B110" s="402"/>
      <c r="C110" s="426">
        <f t="shared" ref="C110:O110" si="47">C30/C$22</f>
        <v>2.7220065195274382E-2</v>
      </c>
      <c r="D110" s="426">
        <f t="shared" si="47"/>
        <v>3.2163939577581756E-2</v>
      </c>
      <c r="E110" s="426">
        <f t="shared" si="47"/>
        <v>2.8174487515787428E-2</v>
      </c>
      <c r="F110" s="426">
        <f t="shared" si="47"/>
        <v>2.0441110724752867E-2</v>
      </c>
      <c r="G110" s="426">
        <f t="shared" si="47"/>
        <v>2.3002324276669071E-2</v>
      </c>
      <c r="H110" s="426">
        <f t="shared" si="47"/>
        <v>1.719474977048855E-2</v>
      </c>
      <c r="I110" s="426">
        <f t="shared" si="47"/>
        <v>2.3540808912569631E-2</v>
      </c>
      <c r="J110" s="463">
        <f t="shared" si="47"/>
        <v>2.6227822062226794E-2</v>
      </c>
      <c r="K110" s="426">
        <f t="shared" si="47"/>
        <v>1.2541338086886438E-2</v>
      </c>
      <c r="L110" s="426">
        <f t="shared" si="47"/>
        <v>2.3378847078389119E-2</v>
      </c>
      <c r="M110" s="426">
        <f t="shared" si="47"/>
        <v>2.2953205570415212E-2</v>
      </c>
      <c r="N110" s="426">
        <f t="shared" si="47"/>
        <v>2.2524011036966551E-2</v>
      </c>
      <c r="O110" s="426">
        <f t="shared" si="47"/>
        <v>2.2091894411895296E-2</v>
      </c>
      <c r="P110" s="2"/>
      <c r="Q110" s="1"/>
      <c r="R110" s="1"/>
      <c r="S110" s="2"/>
      <c r="T110" s="2"/>
      <c r="U110" s="1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>
      <c r="A111" s="381" t="s">
        <v>316</v>
      </c>
      <c r="B111" s="402"/>
      <c r="C111" s="426">
        <f t="shared" ref="C111:O111" si="48">C31/C$22</f>
        <v>0</v>
      </c>
      <c r="D111" s="426">
        <f t="shared" si="48"/>
        <v>0</v>
      </c>
      <c r="E111" s="426">
        <f t="shared" si="48"/>
        <v>0</v>
      </c>
      <c r="F111" s="426">
        <f t="shared" si="48"/>
        <v>0</v>
      </c>
      <c r="G111" s="426">
        <f t="shared" si="48"/>
        <v>0</v>
      </c>
      <c r="H111" s="426">
        <f t="shared" si="48"/>
        <v>4.7738381758181771E-2</v>
      </c>
      <c r="I111" s="426">
        <f t="shared" si="48"/>
        <v>4.8534754177767016E-2</v>
      </c>
      <c r="J111" s="463">
        <f t="shared" si="48"/>
        <v>5.3180298744711189E-2</v>
      </c>
      <c r="K111" s="426">
        <f t="shared" si="48"/>
        <v>5.4672963717904907E-2</v>
      </c>
      <c r="L111" s="426">
        <f t="shared" si="48"/>
        <v>5.4113252368002643E-2</v>
      </c>
      <c r="M111" s="426">
        <f t="shared" si="48"/>
        <v>5.3128052102905658E-2</v>
      </c>
      <c r="N111" s="426">
        <f t="shared" si="48"/>
        <v>5.2134627917974734E-2</v>
      </c>
      <c r="O111" s="426">
        <f t="shared" si="48"/>
        <v>5.1134440188165521E-2</v>
      </c>
      <c r="P111" s="2"/>
      <c r="Q111" s="1"/>
      <c r="R111" s="1"/>
      <c r="S111" s="2"/>
      <c r="T111" s="2"/>
      <c r="U111" s="1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>
      <c r="A112" s="382" t="s">
        <v>317</v>
      </c>
      <c r="B112" s="402"/>
      <c r="C112" s="426">
        <f t="shared" ref="C112:O112" si="49">C32/C$22</f>
        <v>0</v>
      </c>
      <c r="D112" s="426">
        <f t="shared" si="49"/>
        <v>0</v>
      </c>
      <c r="E112" s="426">
        <f t="shared" si="49"/>
        <v>4.6876518021956668E-3</v>
      </c>
      <c r="F112" s="426">
        <f t="shared" si="49"/>
        <v>4.4707168049277232E-4</v>
      </c>
      <c r="G112" s="426">
        <f t="shared" si="49"/>
        <v>0</v>
      </c>
      <c r="H112" s="426">
        <f t="shared" si="49"/>
        <v>0</v>
      </c>
      <c r="I112" s="426">
        <f t="shared" si="49"/>
        <v>0</v>
      </c>
      <c r="J112" s="463">
        <f t="shared" si="49"/>
        <v>0</v>
      </c>
      <c r="K112" s="426">
        <f t="shared" si="49"/>
        <v>0</v>
      </c>
      <c r="L112" s="426">
        <f t="shared" si="49"/>
        <v>0</v>
      </c>
      <c r="M112" s="426">
        <f t="shared" si="49"/>
        <v>0</v>
      </c>
      <c r="N112" s="426">
        <f t="shared" si="49"/>
        <v>0</v>
      </c>
      <c r="O112" s="426">
        <f t="shared" si="49"/>
        <v>0</v>
      </c>
      <c r="P112" s="2"/>
      <c r="Q112" s="1"/>
      <c r="R112" s="9"/>
      <c r="S112" s="2"/>
      <c r="T112" s="2"/>
      <c r="U112" s="1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>
      <c r="A113" s="381" t="s">
        <v>318</v>
      </c>
      <c r="B113" s="402"/>
      <c r="C113" s="426">
        <f t="shared" ref="C113:O113" si="50">C33/C$22</f>
        <v>3.3407387413574734E-2</v>
      </c>
      <c r="D113" s="426">
        <f t="shared" si="50"/>
        <v>3.344331470383588E-2</v>
      </c>
      <c r="E113" s="426">
        <f t="shared" si="50"/>
        <v>3.5266686097347712E-2</v>
      </c>
      <c r="F113" s="426">
        <f t="shared" si="50"/>
        <v>4.7116387660821615E-2</v>
      </c>
      <c r="G113" s="426">
        <f t="shared" si="50"/>
        <v>5.0199032887179078E-2</v>
      </c>
      <c r="H113" s="426">
        <f t="shared" si="50"/>
        <v>4.6299282931791676E-2</v>
      </c>
      <c r="I113" s="426">
        <f t="shared" si="50"/>
        <v>4.3109711794623397E-2</v>
      </c>
      <c r="J113" s="463">
        <f t="shared" si="50"/>
        <v>4.0300147268519604E-2</v>
      </c>
      <c r="K113" s="426">
        <f t="shared" si="50"/>
        <v>4.2713252904613211E-2</v>
      </c>
      <c r="L113" s="426">
        <f t="shared" si="50"/>
        <v>4.2275978412502066E-2</v>
      </c>
      <c r="M113" s="426">
        <f t="shared" si="50"/>
        <v>4.1506290705395042E-2</v>
      </c>
      <c r="N113" s="426">
        <f t="shared" si="50"/>
        <v>4.0730178060917763E-2</v>
      </c>
      <c r="O113" s="426">
        <f t="shared" si="50"/>
        <v>3.9948781397004321E-2</v>
      </c>
      <c r="P113" s="2"/>
      <c r="Q113" s="1"/>
      <c r="R113" s="1"/>
      <c r="S113" s="2"/>
      <c r="T113" s="2"/>
      <c r="U113" s="1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>
      <c r="A114" s="438" t="s">
        <v>319</v>
      </c>
      <c r="B114" s="402"/>
      <c r="C114" s="426">
        <f t="shared" ref="C114:O114" si="51">C34/C$22</f>
        <v>0.36488590826983369</v>
      </c>
      <c r="D114" s="426">
        <f t="shared" si="51"/>
        <v>0.34891028662491863</v>
      </c>
      <c r="E114" s="426">
        <f t="shared" si="51"/>
        <v>0.37498785582434663</v>
      </c>
      <c r="F114" s="426">
        <f t="shared" si="51"/>
        <v>0.36468630470418756</v>
      </c>
      <c r="G114" s="426">
        <f t="shared" si="51"/>
        <v>0.36790360930779298</v>
      </c>
      <c r="H114" s="426">
        <f t="shared" si="51"/>
        <v>0.38706796020147383</v>
      </c>
      <c r="I114" s="426">
        <f t="shared" si="51"/>
        <v>0.36277549043351903</v>
      </c>
      <c r="J114" s="463">
        <f t="shared" si="51"/>
        <v>0.38474485144580284</v>
      </c>
      <c r="K114" s="426">
        <f t="shared" si="51"/>
        <v>0.38329237329892912</v>
      </c>
      <c r="L114" s="426">
        <f t="shared" si="51"/>
        <v>0.39033433969890702</v>
      </c>
      <c r="M114" s="426">
        <f t="shared" si="51"/>
        <v>0.3832278088932442</v>
      </c>
      <c r="N114" s="426">
        <f t="shared" si="51"/>
        <v>0.37606195660573277</v>
      </c>
      <c r="O114" s="426">
        <f t="shared" si="51"/>
        <v>0.36884731693789274</v>
      </c>
      <c r="P114" s="2"/>
      <c r="Q114" s="1"/>
      <c r="R114" s="1"/>
      <c r="S114" s="2"/>
      <c r="T114" s="2"/>
      <c r="U114" s="1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>
      <c r="A115" s="434" t="s">
        <v>320</v>
      </c>
      <c r="B115" s="402"/>
      <c r="C115" s="426">
        <f t="shared" ref="C115:O115" si="52">C35/C$22</f>
        <v>0</v>
      </c>
      <c r="D115" s="426">
        <f t="shared" si="52"/>
        <v>0</v>
      </c>
      <c r="E115" s="426">
        <f t="shared" si="52"/>
        <v>0</v>
      </c>
      <c r="F115" s="426">
        <f t="shared" si="52"/>
        <v>0</v>
      </c>
      <c r="G115" s="426">
        <f t="shared" si="52"/>
        <v>0</v>
      </c>
      <c r="H115" s="426">
        <f t="shared" si="52"/>
        <v>0</v>
      </c>
      <c r="I115" s="426">
        <f t="shared" si="52"/>
        <v>0</v>
      </c>
      <c r="J115" s="463">
        <f t="shared" si="52"/>
        <v>0</v>
      </c>
      <c r="K115" s="426">
        <f t="shared" si="52"/>
        <v>0</v>
      </c>
      <c r="L115" s="426">
        <f t="shared" si="52"/>
        <v>0</v>
      </c>
      <c r="M115" s="426">
        <f t="shared" si="52"/>
        <v>0</v>
      </c>
      <c r="N115" s="426">
        <f t="shared" si="52"/>
        <v>0</v>
      </c>
      <c r="O115" s="426">
        <f t="shared" si="52"/>
        <v>0</v>
      </c>
      <c r="P115" s="2"/>
      <c r="Q115" s="1"/>
      <c r="R115" s="1"/>
      <c r="S115" s="2"/>
      <c r="T115" s="2"/>
      <c r="U115" s="1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>
      <c r="A116" s="381" t="s">
        <v>321</v>
      </c>
      <c r="B116" s="402"/>
      <c r="C116" s="426">
        <f t="shared" ref="C116:O116" si="53">C36/C$22</f>
        <v>1.1211926167389904E-3</v>
      </c>
      <c r="D116" s="426">
        <f t="shared" si="53"/>
        <v>1.1895944156397997E-3</v>
      </c>
      <c r="E116" s="426">
        <f t="shared" si="53"/>
        <v>1.2872826192558049E-3</v>
      </c>
      <c r="F116" s="426">
        <f t="shared" si="53"/>
        <v>1.2418657791465899E-3</v>
      </c>
      <c r="G116" s="426">
        <f t="shared" si="53"/>
        <v>1.2289278939916113E-3</v>
      </c>
      <c r="H116" s="426">
        <f t="shared" si="53"/>
        <v>1.1165421928888669E-3</v>
      </c>
      <c r="I116" s="426">
        <f t="shared" si="53"/>
        <v>1.0414143860498911E-3</v>
      </c>
      <c r="J116" s="463">
        <f t="shared" si="53"/>
        <v>9.8179013067159113E-4</v>
      </c>
      <c r="K116" s="426">
        <f t="shared" si="53"/>
        <v>9.6228949568876105E-4</v>
      </c>
      <c r="L116" s="426">
        <f t="shared" si="53"/>
        <v>9.6325919903829393E-4</v>
      </c>
      <c r="M116" s="426">
        <f t="shared" si="53"/>
        <v>9.3085779982962191E-4</v>
      </c>
      <c r="N116" s="426">
        <f t="shared" si="53"/>
        <v>8.9893030910219213E-4</v>
      </c>
      <c r="O116" s="426">
        <f t="shared" si="53"/>
        <v>8.6750911062498457E-4</v>
      </c>
      <c r="P116" s="2"/>
      <c r="Q116" s="1"/>
      <c r="R116" s="1"/>
      <c r="S116" s="2"/>
      <c r="T116" s="2"/>
      <c r="U116" s="1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>
      <c r="A117" s="381" t="s">
        <v>322</v>
      </c>
      <c r="B117" s="402"/>
      <c r="C117" s="426">
        <f t="shared" ref="C117:O117" si="54">C37/C$22</f>
        <v>8.1494092975935878E-2</v>
      </c>
      <c r="D117" s="426">
        <f t="shared" si="54"/>
        <v>0.10032994411150764</v>
      </c>
      <c r="E117" s="426">
        <f t="shared" si="54"/>
        <v>0.11898863305158845</v>
      </c>
      <c r="F117" s="426">
        <f t="shared" si="54"/>
        <v>0.13282996373751924</v>
      </c>
      <c r="G117" s="426">
        <f t="shared" si="54"/>
        <v>0.15123827843231546</v>
      </c>
      <c r="H117" s="426">
        <f t="shared" si="54"/>
        <v>0.1453489814653996</v>
      </c>
      <c r="I117" s="426">
        <f t="shared" si="54"/>
        <v>0.14633083070961492</v>
      </c>
      <c r="J117" s="463">
        <f t="shared" si="54"/>
        <v>0.14553869889431731</v>
      </c>
      <c r="K117" s="426">
        <f t="shared" si="54"/>
        <v>0.14264796190852919</v>
      </c>
      <c r="L117" s="426">
        <f t="shared" si="54"/>
        <v>0.14279170888600995</v>
      </c>
      <c r="M117" s="426">
        <f t="shared" si="54"/>
        <v>0.13798858718426729</v>
      </c>
      <c r="N117" s="426">
        <f t="shared" si="54"/>
        <v>0.13325571677310113</v>
      </c>
      <c r="O117" s="426">
        <f t="shared" si="54"/>
        <v>0.12859789816074177</v>
      </c>
      <c r="P117" s="2"/>
      <c r="Q117" s="1"/>
      <c r="R117" s="1"/>
      <c r="S117" s="2"/>
      <c r="T117" s="2"/>
      <c r="U117" s="1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>
      <c r="A118" s="381" t="s">
        <v>325</v>
      </c>
      <c r="B118" s="430"/>
      <c r="C118" s="426">
        <f t="shared" ref="C118:O118" si="55">C38/C$22</f>
        <v>0.27313497913335966</v>
      </c>
      <c r="D118" s="426">
        <f t="shared" si="55"/>
        <v>0.28278679325746864</v>
      </c>
      <c r="E118" s="426">
        <f t="shared" si="55"/>
        <v>0.23423686000194308</v>
      </c>
      <c r="F118" s="426">
        <f t="shared" si="55"/>
        <v>0.20336793999304556</v>
      </c>
      <c r="G118" s="426">
        <f t="shared" si="55"/>
        <v>0.15719590713579654</v>
      </c>
      <c r="H118" s="426">
        <f t="shared" si="55"/>
        <v>0.16115425650695978</v>
      </c>
      <c r="I118" s="426">
        <f t="shared" si="55"/>
        <v>0.14572535722935334</v>
      </c>
      <c r="J118" s="463">
        <f t="shared" si="55"/>
        <v>0.15037752168119872</v>
      </c>
      <c r="K118" s="426">
        <f t="shared" si="55"/>
        <v>0.13248483702615185</v>
      </c>
      <c r="L118" s="426">
        <f t="shared" si="55"/>
        <v>0.15437437824215322</v>
      </c>
      <c r="M118" s="426">
        <f t="shared" si="55"/>
        <v>0.17168115485550714</v>
      </c>
      <c r="N118" s="426">
        <f t="shared" si="55"/>
        <v>0.18903669336924717</v>
      </c>
      <c r="O118" s="426">
        <f t="shared" si="55"/>
        <v>0.20641735125780963</v>
      </c>
      <c r="P118" s="2"/>
      <c r="Q118" s="1"/>
      <c r="R118" s="459"/>
      <c r="S118" s="459"/>
      <c r="T118" s="2"/>
      <c r="U118" s="1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>
      <c r="A119" s="438" t="s">
        <v>327</v>
      </c>
      <c r="B119" s="430"/>
      <c r="C119" s="426">
        <f t="shared" ref="C119:O119" si="56">C39/C$22</f>
        <v>-1.1959387911882566E-2</v>
      </c>
      <c r="D119" s="426">
        <f t="shared" si="56"/>
        <v>-1.9998653289340786E-2</v>
      </c>
      <c r="E119" s="426">
        <f t="shared" si="56"/>
        <v>-1.4548722432721267E-2</v>
      </c>
      <c r="F119" s="426">
        <f t="shared" si="56"/>
        <v>-1.56226715016641E-2</v>
      </c>
      <c r="G119" s="426">
        <f t="shared" si="56"/>
        <v>-1.7044695573187999E-2</v>
      </c>
      <c r="H119" s="426">
        <f t="shared" si="56"/>
        <v>-1.853460040195519E-2</v>
      </c>
      <c r="I119" s="426">
        <f t="shared" si="56"/>
        <v>-1.9496246064422379E-2</v>
      </c>
      <c r="J119" s="463">
        <f t="shared" si="56"/>
        <v>-2.0290329367212884E-2</v>
      </c>
      <c r="K119" s="426">
        <f t="shared" si="56"/>
        <v>-1.9887316244234395E-2</v>
      </c>
      <c r="L119" s="426">
        <f t="shared" si="56"/>
        <v>-1.990735678012474E-2</v>
      </c>
      <c r="M119" s="426">
        <f t="shared" si="56"/>
        <v>-1.923772786314552E-2</v>
      </c>
      <c r="N119" s="426">
        <f t="shared" si="56"/>
        <v>-1.8577893054778638E-2</v>
      </c>
      <c r="O119" s="426">
        <f t="shared" si="56"/>
        <v>-1.7928521619583016E-2</v>
      </c>
      <c r="P119" s="2"/>
      <c r="Q119" s="1"/>
      <c r="R119" s="459"/>
      <c r="S119" s="459"/>
      <c r="T119" s="2"/>
      <c r="U119" s="1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>
      <c r="A120" s="381" t="s">
        <v>329</v>
      </c>
      <c r="B120" s="430"/>
      <c r="C120" s="426">
        <f t="shared" ref="C120:O120" si="57">C40/C$22</f>
        <v>0.34379087681415194</v>
      </c>
      <c r="D120" s="426">
        <f t="shared" si="57"/>
        <v>0.36430767849527529</v>
      </c>
      <c r="E120" s="426">
        <f t="shared" si="57"/>
        <v>0.33996405324006607</v>
      </c>
      <c r="F120" s="426">
        <f t="shared" si="57"/>
        <v>0.32181709800804731</v>
      </c>
      <c r="G120" s="426">
        <f t="shared" si="57"/>
        <v>0.29261841788891563</v>
      </c>
      <c r="H120" s="426">
        <f t="shared" si="57"/>
        <v>0.28908517976329307</v>
      </c>
      <c r="I120" s="426">
        <f t="shared" si="57"/>
        <v>0.27360135626059578</v>
      </c>
      <c r="J120" s="463">
        <f t="shared" si="57"/>
        <v>0.27660768133897473</v>
      </c>
      <c r="K120" s="426">
        <f t="shared" si="57"/>
        <v>0.25620777218613544</v>
      </c>
      <c r="L120" s="426">
        <f t="shared" si="57"/>
        <v>0.27822198954707672</v>
      </c>
      <c r="M120" s="426">
        <f t="shared" si="57"/>
        <v>0.29136287197645855</v>
      </c>
      <c r="N120" s="426">
        <f t="shared" si="57"/>
        <v>0.30461344739667184</v>
      </c>
      <c r="O120" s="426">
        <f t="shared" si="57"/>
        <v>0.31795423690959335</v>
      </c>
      <c r="P120" s="2"/>
      <c r="Q120" s="1"/>
      <c r="R120" s="459"/>
      <c r="S120" s="459"/>
      <c r="T120" s="2"/>
      <c r="U120" s="1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>
      <c r="A121" s="369" t="s">
        <v>330</v>
      </c>
      <c r="B121" s="402"/>
      <c r="C121" s="426">
        <f t="shared" ref="C121:O121" si="58">C41/C$22</f>
        <v>1</v>
      </c>
      <c r="D121" s="426">
        <f t="shared" si="58"/>
        <v>1</v>
      </c>
      <c r="E121" s="426">
        <f t="shared" si="58"/>
        <v>1</v>
      </c>
      <c r="F121" s="426">
        <f t="shared" si="58"/>
        <v>1</v>
      </c>
      <c r="G121" s="426">
        <f t="shared" si="58"/>
        <v>1</v>
      </c>
      <c r="H121" s="426">
        <f t="shared" si="58"/>
        <v>1</v>
      </c>
      <c r="I121" s="426">
        <f t="shared" si="58"/>
        <v>1</v>
      </c>
      <c r="J121" s="463">
        <f t="shared" si="58"/>
        <v>1</v>
      </c>
      <c r="K121" s="426">
        <f t="shared" si="58"/>
        <v>1</v>
      </c>
      <c r="L121" s="426">
        <f t="shared" si="58"/>
        <v>1</v>
      </c>
      <c r="M121" s="426">
        <f t="shared" si="58"/>
        <v>0.99999999999999989</v>
      </c>
      <c r="N121" s="426">
        <f t="shared" si="58"/>
        <v>1</v>
      </c>
      <c r="O121" s="426">
        <f t="shared" si="58"/>
        <v>1</v>
      </c>
      <c r="P121" s="2"/>
      <c r="Q121" s="1"/>
      <c r="R121" s="1"/>
      <c r="S121" s="2"/>
      <c r="T121" s="2"/>
      <c r="U121" s="1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>
      <c r="A122" s="468"/>
      <c r="B122" s="459"/>
      <c r="C122" s="402"/>
      <c r="D122" s="402"/>
      <c r="E122" s="402"/>
      <c r="F122" s="402"/>
      <c r="G122" s="402"/>
      <c r="H122" s="402"/>
      <c r="I122" s="402"/>
      <c r="J122" s="474"/>
      <c r="K122" s="402"/>
      <c r="L122" s="402"/>
      <c r="M122" s="402"/>
      <c r="N122" s="402"/>
      <c r="O122" s="402"/>
      <c r="P122" s="402"/>
      <c r="Q122" s="1"/>
      <c r="R122" s="1"/>
      <c r="S122" s="2"/>
      <c r="T122" s="2"/>
      <c r="U122" s="1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>
      <c r="A123" s="460" t="s">
        <v>406</v>
      </c>
      <c r="B123" s="376"/>
      <c r="C123" s="377"/>
      <c r="D123" s="377"/>
      <c r="E123" s="377"/>
      <c r="F123" s="377"/>
      <c r="G123" s="377"/>
      <c r="H123" s="377"/>
      <c r="I123" s="377"/>
      <c r="J123" s="461"/>
      <c r="K123" s="377"/>
      <c r="L123" s="377"/>
      <c r="M123" s="377"/>
      <c r="N123" s="377"/>
      <c r="O123" s="377"/>
      <c r="P123" s="377"/>
      <c r="Q123" s="462"/>
      <c r="R123" s="1"/>
      <c r="S123" s="2"/>
      <c r="T123" s="2"/>
      <c r="U123" s="1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>
      <c r="A124" s="2"/>
      <c r="B124" s="402"/>
      <c r="C124" s="2"/>
      <c r="D124" s="2"/>
      <c r="E124" s="2"/>
      <c r="F124" s="2"/>
      <c r="G124" s="2"/>
      <c r="H124" s="2"/>
      <c r="I124" s="2"/>
      <c r="J124" s="411"/>
      <c r="P124" s="2"/>
      <c r="Q124" s="1"/>
      <c r="R124" s="478"/>
      <c r="S124" s="2"/>
      <c r="T124" s="2"/>
      <c r="U124" s="48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>
      <c r="A125" s="692" t="s">
        <v>269</v>
      </c>
      <c r="B125" s="402"/>
      <c r="C125" s="690" t="s">
        <v>229</v>
      </c>
      <c r="D125" s="683"/>
      <c r="E125" s="683"/>
      <c r="F125" s="683"/>
      <c r="G125" s="683"/>
      <c r="H125" s="683"/>
      <c r="I125" s="683"/>
      <c r="J125" s="683"/>
      <c r="K125" s="2"/>
      <c r="L125" s="2"/>
      <c r="M125" s="2"/>
      <c r="N125" s="2"/>
      <c r="O125" s="2"/>
      <c r="P125" s="2"/>
      <c r="Q125" s="1"/>
      <c r="R125" s="405"/>
      <c r="S125" s="2"/>
      <c r="T125" s="2"/>
      <c r="U125" s="1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>
      <c r="A126" s="683"/>
      <c r="B126" s="402"/>
      <c r="C126" s="344">
        <v>2012</v>
      </c>
      <c r="D126" s="344">
        <v>2013</v>
      </c>
      <c r="E126" s="344">
        <v>2014</v>
      </c>
      <c r="F126" s="344" t="s">
        <v>193</v>
      </c>
      <c r="G126" s="344">
        <v>2016</v>
      </c>
      <c r="H126" s="344">
        <f t="shared" ref="H126:J126" si="59">+G126+1</f>
        <v>2017</v>
      </c>
      <c r="I126" s="344">
        <f t="shared" si="59"/>
        <v>2018</v>
      </c>
      <c r="J126" s="409">
        <f t="shared" si="59"/>
        <v>2019</v>
      </c>
      <c r="K126" s="346">
        <v>2020</v>
      </c>
      <c r="L126" s="346" t="s">
        <v>195</v>
      </c>
      <c r="M126" s="346" t="s">
        <v>196</v>
      </c>
      <c r="N126" s="346" t="s">
        <v>197</v>
      </c>
      <c r="O126" s="346" t="s">
        <v>198</v>
      </c>
      <c r="P126" s="2"/>
      <c r="Q126" s="1"/>
      <c r="R126" s="9"/>
      <c r="S126" s="2"/>
      <c r="T126" s="2"/>
      <c r="U126" s="1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>
      <c r="A127" s="369" t="s">
        <v>270</v>
      </c>
      <c r="B127" s="402"/>
      <c r="C127" s="349"/>
      <c r="D127" s="349"/>
      <c r="E127" s="2"/>
      <c r="F127" s="2"/>
      <c r="G127" s="2"/>
      <c r="H127" s="2"/>
      <c r="I127" s="2"/>
      <c r="J127" s="411"/>
      <c r="K127" s="2"/>
      <c r="L127" s="2"/>
      <c r="M127" s="2"/>
      <c r="N127" s="2"/>
      <c r="O127" s="2"/>
      <c r="P127" s="2"/>
      <c r="Q127" s="1"/>
      <c r="R127" s="1"/>
      <c r="S127" s="2"/>
      <c r="T127" s="2"/>
      <c r="U127" s="1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>
      <c r="A128" s="352" t="s">
        <v>272</v>
      </c>
      <c r="B128" s="402"/>
      <c r="C128" s="499"/>
      <c r="D128" s="426">
        <f t="shared" ref="D128:O128" si="60">D4/C4-1</f>
        <v>-0.11352040816326525</v>
      </c>
      <c r="E128" s="426">
        <f t="shared" si="60"/>
        <v>2.1798561151079139</v>
      </c>
      <c r="F128" s="426">
        <f t="shared" si="60"/>
        <v>0.8307692307692307</v>
      </c>
      <c r="G128" s="426">
        <f t="shared" si="60"/>
        <v>-0.37913989125061787</v>
      </c>
      <c r="H128" s="426">
        <f t="shared" si="60"/>
        <v>5.2149681528662395E-2</v>
      </c>
      <c r="I128" s="426">
        <f t="shared" si="60"/>
        <v>-0.41127506621263721</v>
      </c>
      <c r="J128" s="463">
        <f t="shared" si="60"/>
        <v>0.65616966580976865</v>
      </c>
      <c r="K128" s="426">
        <f t="shared" si="60"/>
        <v>-6.7919263023591858E-2</v>
      </c>
      <c r="L128" s="426">
        <f t="shared" si="60"/>
        <v>-0.49015380817051735</v>
      </c>
      <c r="M128" s="426">
        <f t="shared" si="60"/>
        <v>0.29717158925878473</v>
      </c>
      <c r="N128" s="426">
        <f t="shared" si="60"/>
        <v>0.26929895392510717</v>
      </c>
      <c r="O128" s="426">
        <f t="shared" si="60"/>
        <v>0.24599302385948185</v>
      </c>
      <c r="P128" s="2"/>
      <c r="Q128" s="1"/>
      <c r="R128" s="1"/>
      <c r="S128" s="2"/>
      <c r="T128" s="2"/>
      <c r="U128" s="1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>
      <c r="A129" s="352" t="s">
        <v>274</v>
      </c>
      <c r="B129" s="402"/>
      <c r="C129" s="500"/>
      <c r="D129" s="426">
        <f t="shared" ref="D129:D130" si="61">D5/C5-1</f>
        <v>-1</v>
      </c>
      <c r="E129" s="426"/>
      <c r="F129" s="426"/>
      <c r="G129" s="426"/>
      <c r="H129" s="426"/>
      <c r="I129" s="426"/>
      <c r="J129" s="463"/>
      <c r="K129" s="426"/>
      <c r="L129" s="426" t="e">
        <f t="shared" ref="L129:O129" si="62">L5/K5-1</f>
        <v>#DIV/0!</v>
      </c>
      <c r="M129" s="426" t="e">
        <f t="shared" si="62"/>
        <v>#DIV/0!</v>
      </c>
      <c r="N129" s="426" t="e">
        <f t="shared" si="62"/>
        <v>#DIV/0!</v>
      </c>
      <c r="O129" s="426" t="e">
        <f t="shared" si="62"/>
        <v>#DIV/0!</v>
      </c>
      <c r="P129" s="2"/>
      <c r="Q129" s="1"/>
      <c r="R129" s="1"/>
      <c r="S129" s="2"/>
      <c r="T129" s="2"/>
      <c r="U129" s="1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>
      <c r="A130" s="352" t="s">
        <v>279</v>
      </c>
      <c r="B130" s="402"/>
      <c r="C130" s="500"/>
      <c r="D130" s="426">
        <f t="shared" si="61"/>
        <v>0.10919903833987088</v>
      </c>
      <c r="E130" s="426">
        <f t="shared" ref="E130:O130" si="63">E6/D6-1</f>
        <v>-5.5213324207164072E-2</v>
      </c>
      <c r="F130" s="426">
        <f t="shared" si="63"/>
        <v>3.8517266360782454E-2</v>
      </c>
      <c r="G130" s="426">
        <f t="shared" si="63"/>
        <v>-3.394954075107548E-2</v>
      </c>
      <c r="H130" s="426">
        <f t="shared" si="63"/>
        <v>3.4661210735347225E-2</v>
      </c>
      <c r="I130" s="426">
        <f t="shared" si="63"/>
        <v>0.10468768174944754</v>
      </c>
      <c r="J130" s="463">
        <f t="shared" si="63"/>
        <v>-5.3174686743182042E-2</v>
      </c>
      <c r="K130" s="426">
        <f t="shared" si="63"/>
        <v>5.8676512455515972E-2</v>
      </c>
      <c r="L130" s="426">
        <f t="shared" si="63"/>
        <v>1.5781642190057621E-2</v>
      </c>
      <c r="M130" s="426">
        <f t="shared" si="63"/>
        <v>1.5968116758486639E-2</v>
      </c>
      <c r="N130" s="426">
        <f t="shared" si="63"/>
        <v>1.61544037593635E-2</v>
      </c>
      <c r="O130" s="426">
        <f t="shared" si="63"/>
        <v>1.6340440465836048E-2</v>
      </c>
      <c r="P130" s="2"/>
      <c r="Q130" s="1"/>
      <c r="R130" s="1"/>
      <c r="S130" s="2"/>
      <c r="T130" s="2"/>
      <c r="U130" s="1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>
      <c r="A131" s="382" t="s">
        <v>282</v>
      </c>
      <c r="B131" s="402"/>
      <c r="C131" s="500"/>
      <c r="D131" s="426"/>
      <c r="E131" s="426"/>
      <c r="F131" s="426">
        <f t="shared" ref="F131:G131" si="64">F7/E7-1</f>
        <v>-0.69565217391304346</v>
      </c>
      <c r="G131" s="426">
        <f t="shared" si="64"/>
        <v>-1</v>
      </c>
      <c r="H131" s="426"/>
      <c r="I131" s="426"/>
      <c r="J131" s="463"/>
      <c r="K131" s="426"/>
      <c r="L131" s="426" t="e">
        <f t="shared" ref="L131:O131" si="65">L7/K7-1</f>
        <v>#DIV/0!</v>
      </c>
      <c r="M131" s="426" t="e">
        <f t="shared" si="65"/>
        <v>#DIV/0!</v>
      </c>
      <c r="N131" s="426" t="e">
        <f t="shared" si="65"/>
        <v>#DIV/0!</v>
      </c>
      <c r="O131" s="426" t="e">
        <f t="shared" si="65"/>
        <v>#DIV/0!</v>
      </c>
      <c r="P131" s="2"/>
      <c r="Q131" s="1"/>
      <c r="R131" s="1"/>
      <c r="S131" s="2"/>
      <c r="T131" s="2"/>
      <c r="U131" s="1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>
      <c r="A132" s="381" t="s">
        <v>284</v>
      </c>
      <c r="B132" s="402"/>
      <c r="C132" s="500"/>
      <c r="D132" s="426">
        <f t="shared" ref="D132:O132" si="66">D8/C8-1</f>
        <v>0.13548387096774195</v>
      </c>
      <c r="E132" s="426">
        <f t="shared" si="66"/>
        <v>-1.7992424242424199E-2</v>
      </c>
      <c r="F132" s="426">
        <f t="shared" si="66"/>
        <v>-0.44021215043394402</v>
      </c>
      <c r="G132" s="426">
        <f t="shared" si="66"/>
        <v>6.8906115417743941E-3</v>
      </c>
      <c r="H132" s="426">
        <f t="shared" si="66"/>
        <v>0.11206159110350722</v>
      </c>
      <c r="I132" s="426">
        <f t="shared" si="66"/>
        <v>0.12769230769230777</v>
      </c>
      <c r="J132" s="463">
        <f t="shared" si="66"/>
        <v>-9.0723055934515684E-2</v>
      </c>
      <c r="K132" s="426">
        <f t="shared" si="66"/>
        <v>0.13073746436609146</v>
      </c>
      <c r="L132" s="426">
        <f t="shared" si="66"/>
        <v>1.5781642190057399E-2</v>
      </c>
      <c r="M132" s="426">
        <f t="shared" si="66"/>
        <v>1.5968116758486639E-2</v>
      </c>
      <c r="N132" s="426">
        <f t="shared" si="66"/>
        <v>1.6154403759363722E-2</v>
      </c>
      <c r="O132" s="426">
        <f t="shared" si="66"/>
        <v>1.6340440465836048E-2</v>
      </c>
      <c r="P132" s="2"/>
      <c r="Q132" s="1"/>
      <c r="R132" s="1"/>
      <c r="S132" s="402"/>
      <c r="T132" s="402"/>
      <c r="U132" s="1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>
      <c r="A133" s="429" t="s">
        <v>285</v>
      </c>
      <c r="B133" s="402"/>
      <c r="C133" s="500"/>
      <c r="D133" s="426">
        <f t="shared" ref="D133:O133" si="67">D9/C9-1</f>
        <v>-0.293812545765194</v>
      </c>
      <c r="E133" s="426">
        <f t="shared" si="67"/>
        <v>0.17722284628013485</v>
      </c>
      <c r="F133" s="426">
        <f t="shared" si="67"/>
        <v>3.7140340575455122E-2</v>
      </c>
      <c r="G133" s="426">
        <f t="shared" si="67"/>
        <v>-0.15145081387119608</v>
      </c>
      <c r="H133" s="426">
        <f t="shared" si="67"/>
        <v>4.587155963302747E-2</v>
      </c>
      <c r="I133" s="426">
        <f t="shared" si="67"/>
        <v>-1.6746411483253842E-3</v>
      </c>
      <c r="J133" s="426">
        <f t="shared" si="67"/>
        <v>3.0593497883217413E-2</v>
      </c>
      <c r="K133" s="426">
        <f t="shared" si="67"/>
        <v>4.0835862594032157E-2</v>
      </c>
      <c r="L133" s="426">
        <f t="shared" si="67"/>
        <v>-7.4713189572622851E-2</v>
      </c>
      <c r="M133" s="426">
        <f t="shared" si="67"/>
        <v>4.3682942582592421E-2</v>
      </c>
      <c r="N133" s="426">
        <f t="shared" si="67"/>
        <v>4.7163484999785954E-2</v>
      </c>
      <c r="O133" s="426">
        <f t="shared" si="67"/>
        <v>5.0439396607627751E-2</v>
      </c>
      <c r="P133" s="2"/>
      <c r="Q133" s="1"/>
      <c r="R133" s="1"/>
      <c r="S133" s="2"/>
      <c r="T133" s="2"/>
      <c r="U133" s="1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>
      <c r="A134" s="434" t="s">
        <v>287</v>
      </c>
      <c r="B134" s="402"/>
      <c r="C134" s="500"/>
      <c r="D134" s="426"/>
      <c r="E134" s="426"/>
      <c r="F134" s="426"/>
      <c r="G134" s="426"/>
      <c r="H134" s="426"/>
      <c r="I134" s="426"/>
      <c r="J134" s="426"/>
      <c r="K134" s="426"/>
      <c r="L134" s="426"/>
      <c r="M134" s="426"/>
      <c r="N134" s="426"/>
      <c r="O134" s="426"/>
      <c r="P134" s="2"/>
      <c r="Q134" s="1"/>
      <c r="R134" s="1"/>
      <c r="S134" s="2"/>
      <c r="T134" s="2"/>
      <c r="U134" s="1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>
      <c r="A135" s="381" t="s">
        <v>288</v>
      </c>
      <c r="B135" s="402"/>
      <c r="C135" s="501"/>
      <c r="D135" s="426">
        <f t="shared" ref="D135:J135" si="68">D11/C11-1</f>
        <v>4.5117628101836171E-3</v>
      </c>
      <c r="E135" s="426">
        <f t="shared" si="68"/>
        <v>-1.7163939685595153E-2</v>
      </c>
      <c r="F135" s="426">
        <f t="shared" si="68"/>
        <v>-3.2642402480820287E-4</v>
      </c>
      <c r="G135" s="426">
        <f t="shared" si="68"/>
        <v>-3.102040816326479E-3</v>
      </c>
      <c r="H135" s="426">
        <f t="shared" si="68"/>
        <v>-1.801506714706802E-3</v>
      </c>
      <c r="I135" s="426">
        <f t="shared" si="68"/>
        <v>-5.0861361771944447E-3</v>
      </c>
      <c r="J135" s="426">
        <f t="shared" si="68"/>
        <v>-4.61741424802109E-3</v>
      </c>
      <c r="K135" s="426"/>
      <c r="L135" s="426"/>
      <c r="M135" s="426"/>
      <c r="N135" s="426"/>
      <c r="O135" s="426"/>
      <c r="P135" s="2"/>
      <c r="Q135" s="1"/>
      <c r="R135" s="1"/>
      <c r="S135" s="2"/>
      <c r="T135" s="2"/>
      <c r="U135" s="1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>
      <c r="A136" s="438" t="s">
        <v>289</v>
      </c>
      <c r="B136" s="402"/>
      <c r="C136" s="349"/>
      <c r="D136" s="426">
        <f t="shared" ref="D136:J136" si="69">D12/C12-1</f>
        <v>5.943531218371545E-2</v>
      </c>
      <c r="E136" s="426">
        <f t="shared" si="69"/>
        <v>-0.12330346554223215</v>
      </c>
      <c r="F136" s="426">
        <f t="shared" si="69"/>
        <v>1.6758726937962543E-2</v>
      </c>
      <c r="G136" s="426">
        <f t="shared" si="69"/>
        <v>2.039986695738949E-2</v>
      </c>
      <c r="H136" s="426">
        <f t="shared" si="69"/>
        <v>1.8833073774944697E-2</v>
      </c>
      <c r="I136" s="426">
        <f t="shared" si="69"/>
        <v>3.9422700934911736E-2</v>
      </c>
      <c r="J136" s="426">
        <f t="shared" si="69"/>
        <v>4.6614227086183346E-2</v>
      </c>
      <c r="K136" s="426"/>
      <c r="L136" s="426"/>
      <c r="M136" s="426"/>
      <c r="N136" s="426"/>
      <c r="O136" s="426"/>
      <c r="P136" s="2"/>
      <c r="Q136" s="1"/>
      <c r="R136" s="1"/>
      <c r="S136" s="2"/>
      <c r="T136" s="2"/>
      <c r="U136" s="1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>
      <c r="A137" s="381" t="s">
        <v>290</v>
      </c>
      <c r="B137" s="402"/>
      <c r="C137" s="500"/>
      <c r="D137" s="426">
        <f t="shared" ref="D137:J137" si="70">D13/C13-1</f>
        <v>4.1215964192465426E-2</v>
      </c>
      <c r="E137" s="426">
        <f t="shared" si="70"/>
        <v>-4.549525344796701E-2</v>
      </c>
      <c r="F137" s="426">
        <f t="shared" si="70"/>
        <v>3.3777444173390681E-3</v>
      </c>
      <c r="G137" s="426">
        <f t="shared" si="70"/>
        <v>2.9175238451468077E-2</v>
      </c>
      <c r="H137" s="426">
        <f t="shared" si="70"/>
        <v>2.1806287479556596E-2</v>
      </c>
      <c r="I137" s="426">
        <f t="shared" si="70"/>
        <v>5.139605192957486E-2</v>
      </c>
      <c r="J137" s="426">
        <f t="shared" si="70"/>
        <v>2.8924221921515558E-2</v>
      </c>
      <c r="K137" s="426"/>
      <c r="L137" s="426"/>
      <c r="M137" s="426"/>
      <c r="N137" s="426"/>
      <c r="O137" s="426"/>
      <c r="P137" s="2"/>
      <c r="Q137" s="1"/>
      <c r="R137" s="1"/>
      <c r="S137" s="2"/>
      <c r="T137" s="2"/>
      <c r="U137" s="1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>
      <c r="A138" s="381" t="s">
        <v>291</v>
      </c>
      <c r="B138" s="402"/>
      <c r="C138" s="500"/>
      <c r="D138" s="426">
        <f t="shared" ref="D138:J138" si="71">D14/C14-1</f>
        <v>7.6743280093494404E-2</v>
      </c>
      <c r="E138" s="426">
        <f t="shared" si="71"/>
        <v>-7.6700434153400887E-2</v>
      </c>
      <c r="F138" s="426">
        <f t="shared" si="71"/>
        <v>2.5470219435736574E-2</v>
      </c>
      <c r="G138" s="426">
        <f t="shared" si="71"/>
        <v>1.2991975544516698E-2</v>
      </c>
      <c r="H138" s="426">
        <f t="shared" si="71"/>
        <v>-2.2632968691059796E-3</v>
      </c>
      <c r="I138" s="426">
        <f t="shared" si="71"/>
        <v>-3.81852551984877E-2</v>
      </c>
      <c r="J138" s="426">
        <f t="shared" si="71"/>
        <v>5.8176100628930749E-2</v>
      </c>
      <c r="K138" s="426"/>
      <c r="L138" s="426"/>
      <c r="M138" s="426"/>
      <c r="N138" s="426"/>
      <c r="O138" s="426"/>
      <c r="P138" s="2"/>
      <c r="Q138" s="1"/>
      <c r="R138" s="33"/>
      <c r="S138" s="2"/>
      <c r="T138" s="2"/>
      <c r="U138" s="1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>
      <c r="A139" s="381" t="s">
        <v>293</v>
      </c>
      <c r="B139" s="402"/>
      <c r="C139" s="500"/>
      <c r="D139" s="426">
        <f t="shared" ref="D139:J139" si="72">D15/C15-1</f>
        <v>-0.28316326530612246</v>
      </c>
      <c r="E139" s="426">
        <f t="shared" si="72"/>
        <v>-0.49703440094899165</v>
      </c>
      <c r="F139" s="426">
        <f t="shared" si="72"/>
        <v>-0.25707547169811318</v>
      </c>
      <c r="G139" s="426">
        <f t="shared" si="72"/>
        <v>-0.36507936507936511</v>
      </c>
      <c r="H139" s="426">
        <f t="shared" si="72"/>
        <v>1.2000000000000002</v>
      </c>
      <c r="I139" s="426">
        <f t="shared" si="72"/>
        <v>4.5454545454545414E-2</v>
      </c>
      <c r="J139" s="426">
        <f t="shared" si="72"/>
        <v>0.15869565217391313</v>
      </c>
      <c r="K139" s="426"/>
      <c r="L139" s="426"/>
      <c r="M139" s="426"/>
      <c r="N139" s="426"/>
      <c r="O139" s="426"/>
      <c r="P139" s="2"/>
      <c r="Q139" s="1"/>
      <c r="R139" s="1"/>
      <c r="S139" s="2"/>
      <c r="T139" s="2"/>
      <c r="U139" s="1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>
      <c r="A140" s="381" t="s">
        <v>294</v>
      </c>
      <c r="B140" s="402"/>
      <c r="C140" s="500"/>
      <c r="D140" s="426">
        <f t="shared" ref="D140:O140" si="73">D16/C16-1</f>
        <v>4.130652351924291E-2</v>
      </c>
      <c r="E140" s="426">
        <f t="shared" si="73"/>
        <v>-0.10342944517256447</v>
      </c>
      <c r="F140" s="426">
        <f t="shared" si="73"/>
        <v>1.0183944451212179E-2</v>
      </c>
      <c r="G140" s="426">
        <f t="shared" si="73"/>
        <v>1.4663676048525254E-2</v>
      </c>
      <c r="H140" s="426">
        <f t="shared" si="73"/>
        <v>2.0512942406883505E-2</v>
      </c>
      <c r="I140" s="426">
        <f t="shared" si="73"/>
        <v>2.9952951041132936E-2</v>
      </c>
      <c r="J140" s="426">
        <f t="shared" si="73"/>
        <v>3.9054726368159098E-2</v>
      </c>
      <c r="K140" s="426">
        <f t="shared" si="73"/>
        <v>1.9216590436807568E-2</v>
      </c>
      <c r="L140" s="426">
        <f t="shared" si="73"/>
        <v>3.511168278947685E-2</v>
      </c>
      <c r="M140" s="426">
        <f t="shared" si="73"/>
        <v>3.4462320185310258E-2</v>
      </c>
      <c r="N140" s="426">
        <f t="shared" si="73"/>
        <v>3.3852405966604104E-2</v>
      </c>
      <c r="O140" s="426">
        <f t="shared" si="73"/>
        <v>3.3278995137375533E-2</v>
      </c>
      <c r="P140" s="2"/>
      <c r="Q140" s="1"/>
      <c r="R140" s="1"/>
      <c r="S140" s="2"/>
      <c r="T140" s="2"/>
      <c r="U140" s="1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>
      <c r="A141" s="381" t="s">
        <v>296</v>
      </c>
      <c r="B141" s="402"/>
      <c r="C141" s="349"/>
      <c r="D141" s="426">
        <f t="shared" ref="D141:O141" si="74">D17/C17-1</f>
        <v>8.1962286830441045E-2</v>
      </c>
      <c r="E141" s="426">
        <f t="shared" si="74"/>
        <v>4.7979447298986289E-2</v>
      </c>
      <c r="F141" s="426">
        <f t="shared" si="74"/>
        <v>7.6393029881401953E-2</v>
      </c>
      <c r="G141" s="426">
        <f t="shared" si="74"/>
        <v>7.183306660100941E-2</v>
      </c>
      <c r="H141" s="426">
        <f t="shared" si="74"/>
        <v>5.6566932751392685E-2</v>
      </c>
      <c r="I141" s="426">
        <f t="shared" si="74"/>
        <v>1.5708229155342979E-2</v>
      </c>
      <c r="J141" s="463">
        <f t="shared" si="74"/>
        <v>5.2282335313319495E-2</v>
      </c>
      <c r="K141" s="426">
        <f t="shared" si="74"/>
        <v>1.9284800822945369E-2</v>
      </c>
      <c r="L141" s="426">
        <f t="shared" si="74"/>
        <v>3.511168278947685E-2</v>
      </c>
      <c r="M141" s="426">
        <f t="shared" si="74"/>
        <v>3.4462320185310258E-2</v>
      </c>
      <c r="N141" s="426">
        <f t="shared" si="74"/>
        <v>3.3852405966604104E-2</v>
      </c>
      <c r="O141" s="426">
        <f t="shared" si="74"/>
        <v>3.3278995137375533E-2</v>
      </c>
      <c r="P141" s="2"/>
      <c r="Q141" s="1"/>
      <c r="R141" s="1"/>
      <c r="S141" s="2"/>
      <c r="T141" s="2"/>
      <c r="U141" s="1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>
      <c r="A142" s="381" t="s">
        <v>298</v>
      </c>
      <c r="B142" s="402"/>
      <c r="C142" s="349"/>
      <c r="D142" s="426">
        <f t="shared" ref="D142:O142" si="75">D18/C18-1</f>
        <v>2.3651844843897818E-2</v>
      </c>
      <c r="E142" s="426">
        <f t="shared" si="75"/>
        <v>-0.17292370450634198</v>
      </c>
      <c r="F142" s="426">
        <f t="shared" si="75"/>
        <v>-2.832151664611593E-2</v>
      </c>
      <c r="G142" s="426">
        <f t="shared" si="75"/>
        <v>-2.2167585359083142E-2</v>
      </c>
      <c r="H142" s="426">
        <f t="shared" si="75"/>
        <v>-4.9476843215183752E-3</v>
      </c>
      <c r="I142" s="426">
        <f t="shared" si="75"/>
        <v>4.0634170198891484E-2</v>
      </c>
      <c r="J142" s="463">
        <f t="shared" si="75"/>
        <v>2.9373751615556332E-2</v>
      </c>
      <c r="K142" s="426">
        <f t="shared" si="75"/>
        <v>1.9165557866970939E-2</v>
      </c>
      <c r="L142" s="426">
        <f t="shared" si="75"/>
        <v>3.5111682789477072E-2</v>
      </c>
      <c r="M142" s="426">
        <f t="shared" si="75"/>
        <v>3.4462320185310258E-2</v>
      </c>
      <c r="N142" s="426">
        <f t="shared" si="75"/>
        <v>3.3852405966603882E-2</v>
      </c>
      <c r="O142" s="426">
        <f t="shared" si="75"/>
        <v>3.3278995137375533E-2</v>
      </c>
      <c r="P142" s="2"/>
      <c r="Q142" s="1"/>
      <c r="R142" s="1"/>
      <c r="S142" s="2"/>
      <c r="T142" s="2"/>
      <c r="U142" s="1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>
      <c r="A143" s="381" t="s">
        <v>299</v>
      </c>
      <c r="B143" s="402"/>
      <c r="C143" s="500"/>
      <c r="D143" s="426"/>
      <c r="E143" s="426"/>
      <c r="F143" s="426"/>
      <c r="G143" s="426"/>
      <c r="H143" s="426"/>
      <c r="I143" s="426">
        <f t="shared" ref="I143:O143" si="76">I19/H19-1</f>
        <v>4.2993630573248343E-2</v>
      </c>
      <c r="J143" s="463">
        <f t="shared" si="76"/>
        <v>0.13791348600508901</v>
      </c>
      <c r="K143" s="426">
        <f t="shared" si="76"/>
        <v>0</v>
      </c>
      <c r="L143" s="426">
        <f t="shared" si="76"/>
        <v>0</v>
      </c>
      <c r="M143" s="426">
        <f t="shared" si="76"/>
        <v>0</v>
      </c>
      <c r="N143" s="426">
        <f t="shared" si="76"/>
        <v>0</v>
      </c>
      <c r="O143" s="426">
        <f t="shared" si="76"/>
        <v>0</v>
      </c>
      <c r="P143" s="2"/>
      <c r="Q143" s="1"/>
      <c r="R143" s="9"/>
      <c r="S143" s="2"/>
      <c r="T143" s="2"/>
      <c r="U143" s="1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>
      <c r="A144" s="382" t="s">
        <v>301</v>
      </c>
      <c r="B144" s="402"/>
      <c r="C144" s="500"/>
      <c r="D144" s="426"/>
      <c r="E144" s="426"/>
      <c r="F144" s="426">
        <f t="shared" ref="F144:G144" si="77">F20/E20-1</f>
        <v>-0.89539748953974896</v>
      </c>
      <c r="G144" s="426">
        <f t="shared" si="77"/>
        <v>-1</v>
      </c>
      <c r="H144" s="426"/>
      <c r="I144" s="426"/>
      <c r="J144" s="463"/>
      <c r="K144" s="426"/>
      <c r="L144" s="426" t="e">
        <f t="shared" ref="L144:O144" si="78">L20/K20-1</f>
        <v>#DIV/0!</v>
      </c>
      <c r="M144" s="426" t="e">
        <f t="shared" si="78"/>
        <v>#DIV/0!</v>
      </c>
      <c r="N144" s="426" t="e">
        <f t="shared" si="78"/>
        <v>#DIV/0!</v>
      </c>
      <c r="O144" s="426" t="e">
        <f t="shared" si="78"/>
        <v>#DIV/0!</v>
      </c>
      <c r="P144" s="2"/>
      <c r="Q144" s="1"/>
      <c r="R144" s="1"/>
      <c r="S144" s="2"/>
      <c r="T144" s="2"/>
      <c r="U144" s="1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>
      <c r="A145" s="381" t="s">
        <v>303</v>
      </c>
      <c r="B145" s="402"/>
      <c r="C145" s="501"/>
      <c r="D145" s="426">
        <f t="shared" ref="D145:O145" si="79">D21/C21-1</f>
        <v>0.42780748663101598</v>
      </c>
      <c r="E145" s="426">
        <f t="shared" si="79"/>
        <v>-0.45131086142322097</v>
      </c>
      <c r="F145" s="426">
        <f t="shared" si="79"/>
        <v>-4.4368600682593851E-2</v>
      </c>
      <c r="G145" s="426">
        <f t="shared" si="79"/>
        <v>-6.7857142857142838E-2</v>
      </c>
      <c r="H145" s="426">
        <f t="shared" si="79"/>
        <v>0.71519795657726681</v>
      </c>
      <c r="I145" s="426">
        <f t="shared" si="79"/>
        <v>-5.2122114668652242E-2</v>
      </c>
      <c r="J145" s="463">
        <f t="shared" si="79"/>
        <v>6.6771406127258404E-2</v>
      </c>
      <c r="K145" s="426">
        <f t="shared" si="79"/>
        <v>-0.12053270081536693</v>
      </c>
      <c r="L145" s="426">
        <f t="shared" si="79"/>
        <v>1.5781642190057621E-2</v>
      </c>
      <c r="M145" s="426">
        <f t="shared" si="79"/>
        <v>1.5968116758486417E-2</v>
      </c>
      <c r="N145" s="426">
        <f t="shared" si="79"/>
        <v>1.61544037593635E-2</v>
      </c>
      <c r="O145" s="426">
        <f t="shared" si="79"/>
        <v>1.6340440465836048E-2</v>
      </c>
      <c r="P145" s="2"/>
      <c r="Q145" s="1"/>
      <c r="R145" s="1"/>
      <c r="S145" s="2"/>
      <c r="T145" s="2"/>
      <c r="U145" s="1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>
      <c r="A146" s="381" t="s">
        <v>304</v>
      </c>
      <c r="B146" s="402"/>
      <c r="C146" s="501"/>
      <c r="D146" s="426">
        <f t="shared" ref="D146:O146" si="80">D22/C22-1</f>
        <v>-7.4953802711625106E-2</v>
      </c>
      <c r="E146" s="426">
        <f t="shared" si="80"/>
        <v>-7.5887145646757803E-2</v>
      </c>
      <c r="F146" s="426">
        <f t="shared" si="80"/>
        <v>-2.2102399689109098E-2</v>
      </c>
      <c r="G146" s="426">
        <f t="shared" si="80"/>
        <v>-7.03144404152799E-2</v>
      </c>
      <c r="H146" s="426">
        <f t="shared" si="80"/>
        <v>7.6727845903128422E-2</v>
      </c>
      <c r="I146" s="426">
        <f t="shared" si="80"/>
        <v>2.4489492097362398E-2</v>
      </c>
      <c r="J146" s="463">
        <f t="shared" si="80"/>
        <v>3.6062000484378798E-2</v>
      </c>
      <c r="K146" s="426">
        <f t="shared" si="80"/>
        <v>2.026483201801188E-2</v>
      </c>
      <c r="L146" s="426">
        <f t="shared" si="80"/>
        <v>-1.0066899444106658E-3</v>
      </c>
      <c r="M146" s="426">
        <f t="shared" si="80"/>
        <v>3.4808108407753169E-2</v>
      </c>
      <c r="N146" s="426">
        <f t="shared" si="80"/>
        <v>3.5517203507485995E-2</v>
      </c>
      <c r="O146" s="426">
        <f t="shared" si="80"/>
        <v>3.6220021314324446E-2</v>
      </c>
      <c r="P146" s="2"/>
      <c r="Q146" s="1"/>
      <c r="R146" s="1"/>
      <c r="S146" s="2"/>
      <c r="T146" s="2"/>
      <c r="U146" s="1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>
      <c r="A147" s="448" t="s">
        <v>305</v>
      </c>
      <c r="B147" s="402"/>
      <c r="C147" s="500"/>
      <c r="D147" s="426"/>
      <c r="E147" s="426"/>
      <c r="F147" s="426"/>
      <c r="G147" s="426"/>
      <c r="H147" s="426"/>
      <c r="I147" s="426"/>
      <c r="J147" s="463"/>
      <c r="K147" s="426"/>
      <c r="L147" s="426"/>
      <c r="M147" s="426"/>
      <c r="N147" s="426"/>
      <c r="O147" s="426"/>
      <c r="P147" s="2"/>
      <c r="Q147" s="1"/>
      <c r="R147" s="1"/>
      <c r="S147" s="2"/>
      <c r="T147" s="2"/>
      <c r="U147" s="1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>
      <c r="A148" s="352" t="s">
        <v>306</v>
      </c>
      <c r="B148" s="402"/>
      <c r="C148" s="500"/>
      <c r="D148" s="426">
        <f t="shared" ref="D148:O148" si="81">D24/C24-1</f>
        <v>8.8860544217687076E-2</v>
      </c>
      <c r="E148" s="426">
        <f t="shared" si="81"/>
        <v>9.8919692828323136E-3</v>
      </c>
      <c r="F148" s="426">
        <f t="shared" si="81"/>
        <v>-4.3948962495166888E-2</v>
      </c>
      <c r="G148" s="426">
        <f t="shared" si="81"/>
        <v>-2.2377999460771125E-2</v>
      </c>
      <c r="H148" s="426">
        <f t="shared" si="81"/>
        <v>0.19649751792608927</v>
      </c>
      <c r="I148" s="426">
        <f t="shared" si="81"/>
        <v>0.12492797049671545</v>
      </c>
      <c r="J148" s="463">
        <f t="shared" si="81"/>
        <v>1.6289314619403639E-2</v>
      </c>
      <c r="K148" s="426">
        <f t="shared" si="81"/>
        <v>0.12757586290322553</v>
      </c>
      <c r="L148" s="426">
        <f t="shared" si="81"/>
        <v>-0.11011044431541228</v>
      </c>
      <c r="M148" s="426">
        <f t="shared" si="81"/>
        <v>1.5968116758486417E-2</v>
      </c>
      <c r="N148" s="426">
        <f t="shared" si="81"/>
        <v>1.6154403759363722E-2</v>
      </c>
      <c r="O148" s="426">
        <f t="shared" si="81"/>
        <v>1.6340440465836048E-2</v>
      </c>
      <c r="P148" s="2"/>
      <c r="Q148" s="1"/>
      <c r="R148" s="1"/>
      <c r="S148" s="2"/>
      <c r="T148" s="2"/>
      <c r="U148" s="1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>
      <c r="A149" s="381" t="s">
        <v>308</v>
      </c>
      <c r="B149" s="402"/>
      <c r="C149" s="500"/>
      <c r="D149" s="426">
        <f t="shared" ref="D149:O149" si="82">D25/C25-1</f>
        <v>-1.1806078874654569E-2</v>
      </c>
      <c r="E149" s="426">
        <f t="shared" si="82"/>
        <v>-3.8383324860193135E-2</v>
      </c>
      <c r="F149" s="426">
        <f t="shared" si="82"/>
        <v>0.11974623314829502</v>
      </c>
      <c r="G149" s="426">
        <f t="shared" si="82"/>
        <v>-0.11779981114258731</v>
      </c>
      <c r="H149" s="426">
        <f t="shared" si="82"/>
        <v>9.5531174739095448E-2</v>
      </c>
      <c r="I149" s="426">
        <f t="shared" si="82"/>
        <v>2.6135808500244329E-2</v>
      </c>
      <c r="J149" s="463">
        <f t="shared" si="82"/>
        <v>4.8797905260652197E-2</v>
      </c>
      <c r="K149" s="426">
        <f t="shared" si="82"/>
        <v>-1.4410636404904587E-3</v>
      </c>
      <c r="L149" s="426">
        <f t="shared" si="82"/>
        <v>-1.1233827017124942E-2</v>
      </c>
      <c r="M149" s="426">
        <f t="shared" si="82"/>
        <v>1.5968116758486417E-2</v>
      </c>
      <c r="N149" s="426">
        <f t="shared" si="82"/>
        <v>1.6154403759363722E-2</v>
      </c>
      <c r="O149" s="426">
        <f t="shared" si="82"/>
        <v>1.634044046583627E-2</v>
      </c>
      <c r="P149" s="2"/>
      <c r="Q149" s="1"/>
      <c r="R149" s="1"/>
      <c r="S149" s="2"/>
      <c r="T149" s="2"/>
      <c r="U149" s="1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>
      <c r="A150" s="381" t="s">
        <v>309</v>
      </c>
      <c r="B150" s="402"/>
      <c r="C150" s="500"/>
      <c r="D150" s="426">
        <f t="shared" ref="D150:O150" si="83">D26/C26-1</f>
        <v>-0.61255845023380096</v>
      </c>
      <c r="E150" s="426">
        <f t="shared" si="83"/>
        <v>-0.92155172413793107</v>
      </c>
      <c r="F150" s="426">
        <f t="shared" si="83"/>
        <v>7.9560439560439562</v>
      </c>
      <c r="G150" s="426">
        <f t="shared" si="83"/>
        <v>1.1079754601226992</v>
      </c>
      <c r="H150" s="426">
        <f t="shared" si="83"/>
        <v>-0.83643771827706637</v>
      </c>
      <c r="I150" s="426">
        <f t="shared" si="83"/>
        <v>2.7437722419928825</v>
      </c>
      <c r="J150" s="463">
        <f t="shared" si="83"/>
        <v>-0.84695817490494296</v>
      </c>
      <c r="K150" s="426">
        <f t="shared" si="83"/>
        <v>-7.3660243478260945E-2</v>
      </c>
      <c r="L150" s="426">
        <f t="shared" si="83"/>
        <v>-1.1233827017124942E-2</v>
      </c>
      <c r="M150" s="426">
        <f t="shared" si="83"/>
        <v>1.5968116758486639E-2</v>
      </c>
      <c r="N150" s="426">
        <f t="shared" si="83"/>
        <v>1.61544037593635E-2</v>
      </c>
      <c r="O150" s="426">
        <f t="shared" si="83"/>
        <v>1.634044046583627E-2</v>
      </c>
      <c r="P150" s="2"/>
      <c r="Q150" s="1"/>
      <c r="R150" s="1"/>
      <c r="S150" s="2"/>
      <c r="T150" s="2"/>
      <c r="U150" s="1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>
      <c r="A151" s="382" t="s">
        <v>311</v>
      </c>
      <c r="B151" s="402"/>
      <c r="C151" s="500"/>
      <c r="D151" s="426"/>
      <c r="E151" s="426"/>
      <c r="F151" s="426">
        <f t="shared" ref="F151:G151" si="84">F27/E27-1</f>
        <v>0.4854368932038835</v>
      </c>
      <c r="G151" s="426">
        <f t="shared" si="84"/>
        <v>-1</v>
      </c>
      <c r="H151" s="426"/>
      <c r="I151" s="426"/>
      <c r="J151" s="463"/>
      <c r="K151" s="426"/>
      <c r="L151" s="426" t="e">
        <f t="shared" ref="L151:O151" si="85">L27/K27-1</f>
        <v>#DIV/0!</v>
      </c>
      <c r="M151" s="426" t="e">
        <f t="shared" si="85"/>
        <v>#DIV/0!</v>
      </c>
      <c r="N151" s="426" t="e">
        <f t="shared" si="85"/>
        <v>#DIV/0!</v>
      </c>
      <c r="O151" s="426" t="e">
        <f t="shared" si="85"/>
        <v>#DIV/0!</v>
      </c>
      <c r="P151" s="2"/>
      <c r="Q151" s="1"/>
      <c r="R151" s="1"/>
      <c r="S151" s="2"/>
      <c r="T151" s="2"/>
      <c r="U151" s="1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>
      <c r="A152" s="381" t="s">
        <v>312</v>
      </c>
      <c r="B152" s="402"/>
      <c r="C152" s="500"/>
      <c r="D152" s="426">
        <f t="shared" ref="D152:O152" si="86">D28/C28-1</f>
        <v>-8.9373530040624316E-2</v>
      </c>
      <c r="E152" s="426">
        <f t="shared" si="86"/>
        <v>-8.1474524536276127E-2</v>
      </c>
      <c r="F152" s="426">
        <f t="shared" si="86"/>
        <v>7.5494205862304042E-2</v>
      </c>
      <c r="G152" s="426">
        <f t="shared" si="86"/>
        <v>6.7342734907305246E-3</v>
      </c>
      <c r="H152" s="426">
        <f t="shared" si="86"/>
        <v>2.7150389549067455E-2</v>
      </c>
      <c r="I152" s="426">
        <f t="shared" si="86"/>
        <v>0.15032178976402077</v>
      </c>
      <c r="J152" s="463">
        <f t="shared" si="86"/>
        <v>-3.5100572798721141E-2</v>
      </c>
      <c r="K152" s="426">
        <f t="shared" si="86"/>
        <v>8.6100913536273804E-2</v>
      </c>
      <c r="L152" s="426">
        <f t="shared" si="86"/>
        <v>-8.1525261115433567E-2</v>
      </c>
      <c r="M152" s="426">
        <f t="shared" si="86"/>
        <v>1.5968116758486417E-2</v>
      </c>
      <c r="N152" s="426">
        <f t="shared" si="86"/>
        <v>1.6154403759363722E-2</v>
      </c>
      <c r="O152" s="426">
        <f t="shared" si="86"/>
        <v>1.634044046583627E-2</v>
      </c>
      <c r="P152" s="2"/>
      <c r="Q152" s="1"/>
      <c r="R152" s="1"/>
      <c r="S152" s="2"/>
      <c r="T152" s="2"/>
      <c r="U152" s="1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>
      <c r="A153" s="381" t="s">
        <v>313</v>
      </c>
      <c r="B153" s="402"/>
      <c r="C153" s="500"/>
      <c r="D153" s="426">
        <f t="shared" ref="D153:O153" si="87">D29/C29-1</f>
        <v>-0.13866521086392791</v>
      </c>
      <c r="E153" s="426">
        <f t="shared" si="87"/>
        <v>9.5072096339721135E-4</v>
      </c>
      <c r="F153" s="426">
        <f t="shared" si="87"/>
        <v>-5.453538071869557E-2</v>
      </c>
      <c r="G153" s="426">
        <f t="shared" si="87"/>
        <v>-7.6517371285056535E-2</v>
      </c>
      <c r="H153" s="426">
        <f t="shared" si="87"/>
        <v>7.7962106789954966E-3</v>
      </c>
      <c r="I153" s="426">
        <f t="shared" si="87"/>
        <v>-8.0417378789241711E-2</v>
      </c>
      <c r="J153" s="463">
        <f t="shared" si="87"/>
        <v>0.10906778832045383</v>
      </c>
      <c r="K153" s="426">
        <f t="shared" si="87"/>
        <v>5.2324577879696577E-2</v>
      </c>
      <c r="L153" s="426">
        <f t="shared" si="87"/>
        <v>-1.1233827017124942E-2</v>
      </c>
      <c r="M153" s="426">
        <f t="shared" si="87"/>
        <v>1.5968116758486417E-2</v>
      </c>
      <c r="N153" s="426">
        <f t="shared" si="87"/>
        <v>1.6154403759363722E-2</v>
      </c>
      <c r="O153" s="426">
        <f t="shared" si="87"/>
        <v>1.634044046583627E-2</v>
      </c>
      <c r="P153" s="2"/>
      <c r="Q153" s="1"/>
      <c r="R153" s="1"/>
      <c r="S153" s="2"/>
      <c r="T153" s="2"/>
      <c r="U153" s="1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>
      <c r="A154" s="381" t="s">
        <v>315</v>
      </c>
      <c r="B154" s="402"/>
      <c r="C154" s="349"/>
      <c r="D154" s="426">
        <f t="shared" ref="D154:O154" si="88">D30/C30-1</f>
        <v>9.305873379099916E-2</v>
      </c>
      <c r="E154" s="426">
        <f t="shared" si="88"/>
        <v>-0.19050942079553379</v>
      </c>
      <c r="F154" s="426">
        <f t="shared" si="88"/>
        <v>-0.29051724137931034</v>
      </c>
      <c r="G154" s="426">
        <f t="shared" si="88"/>
        <v>4.6172539489671927E-2</v>
      </c>
      <c r="H154" s="426">
        <f t="shared" si="88"/>
        <v>-0.19512195121951215</v>
      </c>
      <c r="I154" s="426">
        <f t="shared" si="88"/>
        <v>0.40259740259740262</v>
      </c>
      <c r="J154" s="463">
        <f t="shared" si="88"/>
        <v>0.15432098765432101</v>
      </c>
      <c r="K154" s="426">
        <f t="shared" si="88"/>
        <v>-0.51214072727272708</v>
      </c>
      <c r="L154" s="426">
        <f t="shared" si="88"/>
        <v>0.86226634401510438</v>
      </c>
      <c r="M154" s="426">
        <f t="shared" si="88"/>
        <v>1.5968116758487971E-2</v>
      </c>
      <c r="N154" s="426">
        <f t="shared" si="88"/>
        <v>1.615440375936239E-2</v>
      </c>
      <c r="O154" s="426">
        <f t="shared" si="88"/>
        <v>1.6340440465836492E-2</v>
      </c>
      <c r="P154" s="2"/>
      <c r="Q154" s="1"/>
      <c r="R154" s="9"/>
      <c r="S154" s="2"/>
      <c r="T154" s="2"/>
      <c r="U154" s="1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>
      <c r="A155" s="381" t="s">
        <v>316</v>
      </c>
      <c r="B155" s="402"/>
      <c r="C155" s="500"/>
      <c r="D155" s="426"/>
      <c r="E155" s="426"/>
      <c r="F155" s="426"/>
      <c r="G155" s="426"/>
      <c r="H155" s="426"/>
      <c r="I155" s="426">
        <f t="shared" ref="I155:O155" si="89">I31/H31-1</f>
        <v>4.1580041580041582E-2</v>
      </c>
      <c r="J155" s="463">
        <f t="shared" si="89"/>
        <v>0.13522954091816364</v>
      </c>
      <c r="K155" s="426">
        <f t="shared" si="89"/>
        <v>4.8901631999999973E-2</v>
      </c>
      <c r="L155" s="426">
        <f t="shared" si="89"/>
        <v>-1.1233827017124942E-2</v>
      </c>
      <c r="M155" s="426">
        <f t="shared" si="89"/>
        <v>1.5968116758486639E-2</v>
      </c>
      <c r="N155" s="426">
        <f t="shared" si="89"/>
        <v>1.61544037593635E-2</v>
      </c>
      <c r="O155" s="426">
        <f t="shared" si="89"/>
        <v>1.634044046583627E-2</v>
      </c>
      <c r="P155" s="2"/>
      <c r="Q155" s="1"/>
      <c r="R155" s="1"/>
      <c r="S155" s="2"/>
      <c r="T155" s="2"/>
      <c r="U155" s="1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>
      <c r="A156" s="382" t="s">
        <v>317</v>
      </c>
      <c r="B156" s="402"/>
      <c r="C156" s="500"/>
      <c r="D156" s="426"/>
      <c r="E156" s="426"/>
      <c r="F156" s="426">
        <f t="shared" ref="F156:G156" si="90">F32/E32-1</f>
        <v>-0.90673575129533679</v>
      </c>
      <c r="G156" s="426">
        <f t="shared" si="90"/>
        <v>-1</v>
      </c>
      <c r="H156" s="426"/>
      <c r="I156" s="426"/>
      <c r="J156" s="463"/>
      <c r="K156" s="426"/>
      <c r="L156" s="426"/>
      <c r="M156" s="426"/>
      <c r="N156" s="426"/>
      <c r="O156" s="426"/>
      <c r="P156" s="2"/>
      <c r="Q156" s="1"/>
      <c r="R156" s="1"/>
      <c r="S156" s="2"/>
      <c r="T156" s="2"/>
      <c r="U156" s="1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>
      <c r="A157" s="381" t="s">
        <v>318</v>
      </c>
      <c r="B157" s="402"/>
      <c r="C157" s="500"/>
      <c r="D157" s="426">
        <f t="shared" ref="D157:O157" si="91">D33/C33-1</f>
        <v>-7.3958980733374813E-2</v>
      </c>
      <c r="E157" s="426">
        <f t="shared" si="91"/>
        <v>-2.5503355704697972E-2</v>
      </c>
      <c r="F157" s="426">
        <f t="shared" si="91"/>
        <v>0.306473829201102</v>
      </c>
      <c r="G157" s="426">
        <f t="shared" si="91"/>
        <v>-9.4886663152345951E-3</v>
      </c>
      <c r="H157" s="426">
        <f t="shared" si="91"/>
        <v>-6.9185737094199506E-3</v>
      </c>
      <c r="I157" s="426">
        <f t="shared" si="91"/>
        <v>-4.6087888531618382E-2</v>
      </c>
      <c r="J157" s="463">
        <f t="shared" si="91"/>
        <v>-3.1460674157303359E-2</v>
      </c>
      <c r="K157" s="426">
        <f t="shared" si="91"/>
        <v>8.1356589327146178E-2</v>
      </c>
      <c r="L157" s="426">
        <f t="shared" si="91"/>
        <v>-1.1233827017124831E-2</v>
      </c>
      <c r="M157" s="426">
        <f t="shared" si="91"/>
        <v>1.5968116758486417E-2</v>
      </c>
      <c r="N157" s="426">
        <f t="shared" si="91"/>
        <v>1.6154403759363722E-2</v>
      </c>
      <c r="O157" s="426">
        <f t="shared" si="91"/>
        <v>1.634044046583627E-2</v>
      </c>
      <c r="P157" s="2"/>
      <c r="Q157" s="1"/>
      <c r="R157" s="1"/>
      <c r="S157" s="2"/>
      <c r="T157" s="2"/>
      <c r="U157" s="1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>
      <c r="A158" s="438" t="s">
        <v>319</v>
      </c>
      <c r="B158" s="402"/>
      <c r="C158" s="500"/>
      <c r="D158" s="426">
        <f t="shared" ref="D158:O158" si="92">D34/C34-1</f>
        <v>-0.11545464891316715</v>
      </c>
      <c r="E158" s="426">
        <f t="shared" si="92"/>
        <v>-6.8189128337086125E-3</v>
      </c>
      <c r="F158" s="426">
        <f t="shared" si="92"/>
        <v>-4.896690200142495E-2</v>
      </c>
      <c r="G158" s="426">
        <f t="shared" si="92"/>
        <v>-6.2112647279166433E-2</v>
      </c>
      <c r="H158" s="426">
        <f t="shared" si="92"/>
        <v>0.13281533657686451</v>
      </c>
      <c r="I158" s="426">
        <f t="shared" si="92"/>
        <v>-3.9807692307692322E-2</v>
      </c>
      <c r="J158" s="463">
        <f t="shared" si="92"/>
        <v>9.8804993657787499E-2</v>
      </c>
      <c r="K158" s="426">
        <f t="shared" si="92"/>
        <v>1.6413156376450466E-2</v>
      </c>
      <c r="L158" s="426">
        <f t="shared" si="92"/>
        <v>1.7347125088918114E-2</v>
      </c>
      <c r="M158" s="426">
        <f t="shared" si="92"/>
        <v>1.5968116758486639E-2</v>
      </c>
      <c r="N158" s="426">
        <f t="shared" si="92"/>
        <v>1.6154403759363722E-2</v>
      </c>
      <c r="O158" s="426">
        <f t="shared" si="92"/>
        <v>1.6340440465836048E-2</v>
      </c>
      <c r="P158" s="2"/>
      <c r="Q158" s="1"/>
      <c r="R158" s="1"/>
      <c r="S158" s="2"/>
      <c r="T158" s="2"/>
      <c r="U158" s="1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>
      <c r="A159" s="434" t="s">
        <v>320</v>
      </c>
      <c r="B159" s="402"/>
      <c r="C159" s="500"/>
      <c r="D159" s="426"/>
      <c r="E159" s="426"/>
      <c r="F159" s="426"/>
      <c r="G159" s="426"/>
      <c r="H159" s="426"/>
      <c r="I159" s="426"/>
      <c r="J159" s="463"/>
      <c r="K159" s="426"/>
      <c r="L159" s="426"/>
      <c r="M159" s="426"/>
      <c r="N159" s="426"/>
      <c r="O159" s="426"/>
      <c r="P159" s="2"/>
      <c r="Q159" s="1"/>
      <c r="R159" s="1"/>
      <c r="S159" s="2"/>
      <c r="T159" s="2"/>
      <c r="U159" s="1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>
      <c r="A160" s="381" t="s">
        <v>321</v>
      </c>
      <c r="B160" s="430"/>
      <c r="C160" s="426"/>
      <c r="D160" s="426">
        <f t="shared" ref="D160:O160" si="93">D36/C36-1</f>
        <v>-1.851851851851849E-2</v>
      </c>
      <c r="E160" s="426">
        <f t="shared" si="93"/>
        <v>0</v>
      </c>
      <c r="F160" s="426">
        <f t="shared" si="93"/>
        <v>-5.6603773584905648E-2</v>
      </c>
      <c r="G160" s="426">
        <f t="shared" si="93"/>
        <v>-7.999999999999996E-2</v>
      </c>
      <c r="H160" s="426">
        <f t="shared" si="93"/>
        <v>-2.1739130434782594E-2</v>
      </c>
      <c r="I160" s="426">
        <f t="shared" si="93"/>
        <v>-4.4444444444444398E-2</v>
      </c>
      <c r="J160" s="463">
        <f t="shared" si="93"/>
        <v>-2.3255813953488413E-2</v>
      </c>
      <c r="K160" s="426">
        <f t="shared" si="93"/>
        <v>0</v>
      </c>
      <c r="L160" s="426">
        <f t="shared" si="93"/>
        <v>0</v>
      </c>
      <c r="M160" s="426">
        <f t="shared" si="93"/>
        <v>0</v>
      </c>
      <c r="N160" s="426">
        <f t="shared" si="93"/>
        <v>0</v>
      </c>
      <c r="O160" s="426">
        <f t="shared" si="93"/>
        <v>0</v>
      </c>
      <c r="P160" s="2"/>
      <c r="Q160" s="1"/>
      <c r="R160" s="459"/>
      <c r="S160" s="459"/>
      <c r="T160" s="2"/>
      <c r="U160" s="1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2" ht="15.75" customHeight="1">
      <c r="A161" s="381" t="s">
        <v>322</v>
      </c>
      <c r="B161" s="430"/>
      <c r="C161" s="426"/>
      <c r="D161" s="426">
        <f t="shared" ref="D161:O161" si="94">D37/C37-1</f>
        <v>0.13885350318471334</v>
      </c>
      <c r="E161" s="426">
        <f t="shared" si="94"/>
        <v>9.5973154362416047E-2</v>
      </c>
      <c r="F161" s="426">
        <f t="shared" si="94"/>
        <v>9.1651357419881618E-2</v>
      </c>
      <c r="G161" s="426">
        <f t="shared" si="94"/>
        <v>5.8526551982049257E-2</v>
      </c>
      <c r="H161" s="426">
        <f t="shared" si="94"/>
        <v>3.4799505387740792E-2</v>
      </c>
      <c r="I161" s="426">
        <f t="shared" si="94"/>
        <v>3.1410037555479775E-2</v>
      </c>
      <c r="J161" s="463">
        <f t="shared" si="94"/>
        <v>3.0453492221118816E-2</v>
      </c>
      <c r="K161" s="426">
        <f t="shared" si="94"/>
        <v>0</v>
      </c>
      <c r="L161" s="426">
        <f t="shared" si="94"/>
        <v>0</v>
      </c>
      <c r="M161" s="426">
        <f t="shared" si="94"/>
        <v>0</v>
      </c>
      <c r="N161" s="426">
        <f t="shared" si="94"/>
        <v>0</v>
      </c>
      <c r="O161" s="426">
        <f t="shared" si="94"/>
        <v>0</v>
      </c>
      <c r="P161" s="2"/>
      <c r="Q161" s="1"/>
      <c r="R161" s="459"/>
      <c r="S161" s="459"/>
      <c r="T161" s="2"/>
      <c r="U161" s="1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2" ht="15.75" customHeight="1">
      <c r="A162" s="381" t="s">
        <v>325</v>
      </c>
      <c r="B162" s="430"/>
      <c r="C162" s="426"/>
      <c r="D162" s="426">
        <f t="shared" ref="D162:O162" si="95">D38/C38-1</f>
        <v>-4.2265298365640414E-2</v>
      </c>
      <c r="E162" s="426">
        <f t="shared" si="95"/>
        <v>-0.23454242400190495</v>
      </c>
      <c r="F162" s="426">
        <f t="shared" si="95"/>
        <v>-0.15097469929489837</v>
      </c>
      <c r="G162" s="426">
        <f t="shared" si="95"/>
        <v>-0.28138739618954567</v>
      </c>
      <c r="H162" s="426">
        <f t="shared" si="95"/>
        <v>0.10384092454112848</v>
      </c>
      <c r="I162" s="426">
        <f t="shared" si="95"/>
        <v>-7.3595073133179367E-2</v>
      </c>
      <c r="J162" s="463">
        <f t="shared" si="95"/>
        <v>6.9137443908924734E-2</v>
      </c>
      <c r="K162" s="426">
        <f t="shared" si="95"/>
        <v>-0.10113148240346082</v>
      </c>
      <c r="L162" s="426">
        <f t="shared" si="95"/>
        <v>0.1640499740922059</v>
      </c>
      <c r="M162" s="426">
        <f t="shared" si="95"/>
        <v>0.15081954096431227</v>
      </c>
      <c r="N162" s="426">
        <f t="shared" si="95"/>
        <v>0.14019939021714745</v>
      </c>
      <c r="O162" s="426">
        <f t="shared" si="95"/>
        <v>0.1314935122262908</v>
      </c>
      <c r="P162" s="2"/>
      <c r="Q162" s="1"/>
      <c r="R162" s="459"/>
      <c r="S162" s="459"/>
      <c r="T162" s="2"/>
      <c r="U162" s="1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2" ht="15.75" customHeight="1">
      <c r="A163" s="438" t="s">
        <v>327</v>
      </c>
      <c r="B163" s="402"/>
      <c r="C163" s="2"/>
      <c r="D163" s="426">
        <f t="shared" ref="D163:O163" si="96">D39/C39-1</f>
        <v>0.546875</v>
      </c>
      <c r="E163" s="426">
        <f t="shared" si="96"/>
        <v>-0.32772166105499434</v>
      </c>
      <c r="F163" s="426">
        <f t="shared" si="96"/>
        <v>5.0083472454090172E-2</v>
      </c>
      <c r="G163" s="426">
        <f t="shared" si="96"/>
        <v>1.4308426073131875E-2</v>
      </c>
      <c r="H163" s="426">
        <f t="shared" si="96"/>
        <v>0.17084639498432597</v>
      </c>
      <c r="I163" s="426">
        <f t="shared" si="96"/>
        <v>7.7643908969210251E-2</v>
      </c>
      <c r="J163" s="463">
        <f t="shared" si="96"/>
        <v>7.8260869565217384E-2</v>
      </c>
      <c r="K163" s="426">
        <f t="shared" si="96"/>
        <v>0</v>
      </c>
      <c r="L163" s="426">
        <f t="shared" si="96"/>
        <v>0</v>
      </c>
      <c r="M163" s="426">
        <f t="shared" si="96"/>
        <v>0</v>
      </c>
      <c r="N163" s="426">
        <f t="shared" si="96"/>
        <v>0</v>
      </c>
      <c r="O163" s="426">
        <f t="shared" si="96"/>
        <v>0</v>
      </c>
      <c r="P163" s="2"/>
      <c r="Q163" s="1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2" ht="15.75" customHeight="1">
      <c r="A164" s="381" t="s">
        <v>329</v>
      </c>
      <c r="B164" s="402"/>
      <c r="C164" s="2"/>
      <c r="D164" s="426">
        <f t="shared" ref="D164:O164" si="97">D40/C40-1</f>
        <v>-1.9748761927769087E-2</v>
      </c>
      <c r="E164" s="426">
        <f t="shared" si="97"/>
        <v>-0.13763785349023472</v>
      </c>
      <c r="F164" s="426">
        <f t="shared" si="97"/>
        <v>-7.4301636064871057E-2</v>
      </c>
      <c r="G164" s="426">
        <f t="shared" si="97"/>
        <v>-0.1546654318129197</v>
      </c>
      <c r="H164" s="426">
        <f t="shared" si="97"/>
        <v>6.3726832831187741E-2</v>
      </c>
      <c r="I164" s="426">
        <f t="shared" si="97"/>
        <v>-3.0383658055102569E-2</v>
      </c>
      <c r="J164" s="463">
        <f t="shared" si="97"/>
        <v>4.744622466141446E-2</v>
      </c>
      <c r="K164" s="426">
        <f t="shared" si="97"/>
        <v>-5.4980041097056009E-2</v>
      </c>
      <c r="L164" s="426">
        <f t="shared" si="97"/>
        <v>8.483011228074866E-2</v>
      </c>
      <c r="M164" s="426">
        <f t="shared" si="97"/>
        <v>8.3683798326059655E-2</v>
      </c>
      <c r="N164" s="426">
        <f t="shared" si="97"/>
        <v>8.2610365072398606E-2</v>
      </c>
      <c r="O164" s="426">
        <f t="shared" si="97"/>
        <v>8.1602105761264809E-2</v>
      </c>
      <c r="P164" s="2"/>
      <c r="Q164" s="1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2" ht="15.75" customHeight="1">
      <c r="A165" s="369" t="s">
        <v>330</v>
      </c>
      <c r="B165" s="402"/>
      <c r="C165" s="2"/>
      <c r="D165" s="426">
        <f t="shared" ref="D165:O165" si="98">D41/C41-1</f>
        <v>-7.4953802711625106E-2</v>
      </c>
      <c r="E165" s="426">
        <f t="shared" si="98"/>
        <v>-7.5887145646757803E-2</v>
      </c>
      <c r="F165" s="426">
        <f t="shared" si="98"/>
        <v>-2.2102399689109098E-2</v>
      </c>
      <c r="G165" s="426">
        <f t="shared" si="98"/>
        <v>-7.03144404152799E-2</v>
      </c>
      <c r="H165" s="426">
        <f t="shared" si="98"/>
        <v>7.6727845903128422E-2</v>
      </c>
      <c r="I165" s="426">
        <f t="shared" si="98"/>
        <v>2.4489492097362398E-2</v>
      </c>
      <c r="J165" s="463">
        <f t="shared" si="98"/>
        <v>3.6062000484378798E-2</v>
      </c>
      <c r="K165" s="426">
        <f t="shared" si="98"/>
        <v>2.026483201801188E-2</v>
      </c>
      <c r="L165" s="426">
        <f t="shared" si="98"/>
        <v>-1.0066899444106658E-3</v>
      </c>
      <c r="M165" s="426">
        <f t="shared" si="98"/>
        <v>3.4808108407752947E-2</v>
      </c>
      <c r="N165" s="426">
        <f t="shared" si="98"/>
        <v>3.5517203507485995E-2</v>
      </c>
      <c r="O165" s="426">
        <f t="shared" si="98"/>
        <v>3.6220021314324446E-2</v>
      </c>
      <c r="P165" s="2"/>
      <c r="Q165" s="1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2" ht="15.75" customHeight="1">
      <c r="A166" s="2"/>
      <c r="B166" s="402"/>
      <c r="C166" s="2"/>
      <c r="D166" s="2"/>
      <c r="E166" s="2"/>
      <c r="F166" s="2"/>
      <c r="G166" s="2"/>
      <c r="H166" s="2"/>
      <c r="I166" s="2"/>
      <c r="J166" s="411"/>
      <c r="P166" s="2"/>
      <c r="Q166" s="1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2" ht="15.75" customHeight="1">
      <c r="A167" s="2"/>
      <c r="B167" s="402"/>
      <c r="C167" s="2"/>
      <c r="D167" s="2"/>
      <c r="E167" s="2"/>
      <c r="F167" s="2"/>
      <c r="G167" s="2"/>
      <c r="H167" s="2"/>
      <c r="I167" s="2"/>
      <c r="J167" s="411"/>
      <c r="P167" s="2"/>
      <c r="Q167" s="1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2" ht="15.75" customHeight="1">
      <c r="A168" s="2"/>
      <c r="B168" s="402"/>
      <c r="C168" s="2"/>
      <c r="D168" s="2"/>
      <c r="E168" s="2"/>
      <c r="F168" s="2"/>
      <c r="G168" s="2"/>
      <c r="H168" s="2"/>
      <c r="I168" s="2"/>
      <c r="J168" s="411"/>
      <c r="Q168" s="520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5.75" customHeight="1">
      <c r="A169" s="2"/>
      <c r="B169" s="402"/>
      <c r="C169" s="2"/>
      <c r="D169" s="2"/>
      <c r="E169" s="2"/>
      <c r="F169" s="2"/>
      <c r="G169" s="2"/>
      <c r="H169" s="2"/>
      <c r="I169" s="2"/>
      <c r="J169" s="411"/>
      <c r="Q169" s="520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5.75" customHeight="1">
      <c r="A170" s="2"/>
      <c r="B170" s="402"/>
      <c r="C170" s="2"/>
      <c r="D170" s="2"/>
      <c r="E170" s="2"/>
      <c r="F170" s="2"/>
      <c r="G170" s="2"/>
      <c r="H170" s="2"/>
      <c r="I170" s="2"/>
      <c r="J170" s="411"/>
      <c r="Q170" s="520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5.75" customHeight="1">
      <c r="A171" s="2"/>
      <c r="B171" s="402"/>
      <c r="C171" s="2"/>
      <c r="D171" s="2"/>
      <c r="E171" s="2"/>
      <c r="F171" s="2"/>
      <c r="G171" s="2"/>
      <c r="H171" s="2"/>
      <c r="I171" s="2"/>
      <c r="J171" s="411"/>
      <c r="Q171" s="520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5.75" customHeight="1">
      <c r="A172" s="2"/>
      <c r="B172" s="402"/>
      <c r="C172" s="2"/>
      <c r="D172" s="2"/>
      <c r="E172" s="2"/>
      <c r="F172" s="2"/>
      <c r="G172" s="2"/>
      <c r="H172" s="2"/>
      <c r="I172" s="2"/>
      <c r="J172" s="411"/>
      <c r="Q172" s="520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5.75" customHeight="1">
      <c r="A173" s="2"/>
      <c r="B173" s="402"/>
      <c r="C173" s="2"/>
      <c r="D173" s="2"/>
      <c r="E173" s="2"/>
      <c r="F173" s="2"/>
      <c r="G173" s="2"/>
      <c r="H173" s="2"/>
      <c r="I173" s="2"/>
      <c r="J173" s="411"/>
      <c r="Q173" s="520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5.75" customHeight="1">
      <c r="A174" s="2"/>
      <c r="B174" s="402"/>
      <c r="C174" s="2"/>
      <c r="D174" s="2"/>
      <c r="E174" s="2"/>
      <c r="F174" s="2"/>
      <c r="G174" s="2"/>
      <c r="H174" s="2"/>
      <c r="I174" s="2"/>
      <c r="J174" s="411"/>
      <c r="Q174" s="520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5.75" customHeight="1">
      <c r="A175" s="2"/>
      <c r="B175" s="402"/>
      <c r="C175" s="2"/>
      <c r="D175" s="2"/>
      <c r="E175" s="2"/>
      <c r="F175" s="2"/>
      <c r="G175" s="2"/>
      <c r="H175" s="2"/>
      <c r="I175" s="2"/>
      <c r="J175" s="411"/>
      <c r="Q175" s="520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5.75" customHeight="1">
      <c r="A176" s="2"/>
      <c r="B176" s="402"/>
      <c r="C176" s="2"/>
      <c r="D176" s="2"/>
      <c r="E176" s="2"/>
      <c r="F176" s="2"/>
      <c r="G176" s="2"/>
      <c r="H176" s="2"/>
      <c r="I176" s="2"/>
      <c r="J176" s="411"/>
      <c r="Q176" s="520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5.75" customHeight="1">
      <c r="A177" s="2"/>
      <c r="B177" s="402"/>
      <c r="C177" s="2"/>
      <c r="D177" s="2"/>
      <c r="E177" s="2"/>
      <c r="F177" s="2"/>
      <c r="G177" s="2"/>
      <c r="H177" s="2"/>
      <c r="I177" s="2"/>
      <c r="J177" s="411"/>
      <c r="Q177" s="520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5.75" customHeight="1">
      <c r="A178" s="2"/>
      <c r="B178" s="402"/>
      <c r="C178" s="2"/>
      <c r="D178" s="2"/>
      <c r="E178" s="2"/>
      <c r="F178" s="2"/>
      <c r="G178" s="2"/>
      <c r="H178" s="2"/>
      <c r="I178" s="2"/>
      <c r="J178" s="411"/>
      <c r="Q178" s="520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5.75" customHeight="1">
      <c r="A179" s="2"/>
      <c r="B179" s="402"/>
      <c r="C179" s="2"/>
      <c r="D179" s="2"/>
      <c r="E179" s="2"/>
      <c r="F179" s="2"/>
      <c r="G179" s="2"/>
      <c r="H179" s="2"/>
      <c r="I179" s="2"/>
      <c r="J179" s="411"/>
      <c r="Q179" s="520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5.75" customHeight="1">
      <c r="A180" s="2"/>
      <c r="B180" s="402"/>
      <c r="C180" s="2"/>
      <c r="D180" s="2"/>
      <c r="E180" s="2"/>
      <c r="F180" s="2"/>
      <c r="G180" s="2"/>
      <c r="H180" s="2"/>
      <c r="I180" s="2"/>
      <c r="J180" s="411"/>
      <c r="Q180" s="520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5.75" customHeight="1">
      <c r="A181" s="2"/>
      <c r="B181" s="402"/>
      <c r="C181" s="2"/>
      <c r="D181" s="2"/>
      <c r="E181" s="2"/>
      <c r="F181" s="2"/>
      <c r="G181" s="2"/>
      <c r="H181" s="2"/>
      <c r="I181" s="2"/>
      <c r="J181" s="411"/>
      <c r="Q181" s="520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5.75" customHeight="1">
      <c r="A182" s="2"/>
      <c r="B182" s="402"/>
      <c r="C182" s="2"/>
      <c r="D182" s="2"/>
      <c r="E182" s="2"/>
      <c r="F182" s="2"/>
      <c r="G182" s="2"/>
      <c r="H182" s="2"/>
      <c r="I182" s="2"/>
      <c r="J182" s="411"/>
      <c r="Q182" s="520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5.75" customHeight="1">
      <c r="A183" s="2"/>
      <c r="B183" s="402"/>
      <c r="C183" s="2"/>
      <c r="D183" s="2"/>
      <c r="E183" s="2"/>
      <c r="F183" s="2"/>
      <c r="G183" s="2"/>
      <c r="H183" s="2"/>
      <c r="I183" s="2"/>
      <c r="J183" s="411"/>
      <c r="Q183" s="520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5.75" customHeight="1">
      <c r="A184" s="2"/>
      <c r="B184" s="402"/>
      <c r="C184" s="2"/>
      <c r="D184" s="2"/>
      <c r="E184" s="2"/>
      <c r="F184" s="2"/>
      <c r="G184" s="2"/>
      <c r="H184" s="2"/>
      <c r="I184" s="2"/>
      <c r="J184" s="411"/>
      <c r="Q184" s="520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5.75" customHeight="1">
      <c r="A185" s="2"/>
      <c r="B185" s="402"/>
      <c r="C185" s="2"/>
      <c r="D185" s="2"/>
      <c r="E185" s="2"/>
      <c r="F185" s="2"/>
      <c r="G185" s="2"/>
      <c r="H185" s="2"/>
      <c r="I185" s="2"/>
      <c r="J185" s="411"/>
      <c r="Q185" s="520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5.75" customHeight="1">
      <c r="A186" s="2"/>
      <c r="B186" s="402"/>
      <c r="C186" s="2"/>
      <c r="D186" s="2"/>
      <c r="E186" s="2"/>
      <c r="F186" s="2"/>
      <c r="G186" s="2"/>
      <c r="H186" s="2"/>
      <c r="I186" s="2"/>
      <c r="J186" s="411"/>
      <c r="Q186" s="520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5.75" customHeight="1">
      <c r="A187" s="2"/>
      <c r="B187" s="402"/>
      <c r="C187" s="2"/>
      <c r="D187" s="2"/>
      <c r="E187" s="2"/>
      <c r="F187" s="2"/>
      <c r="G187" s="2"/>
      <c r="H187" s="2"/>
      <c r="I187" s="2"/>
      <c r="J187" s="411"/>
      <c r="Q187" s="520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5.75" customHeight="1">
      <c r="A188" s="2"/>
      <c r="B188" s="402"/>
      <c r="C188" s="2"/>
      <c r="D188" s="2"/>
      <c r="E188" s="2"/>
      <c r="F188" s="2"/>
      <c r="G188" s="2"/>
      <c r="H188" s="2"/>
      <c r="I188" s="2"/>
      <c r="J188" s="411"/>
      <c r="Q188" s="520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5.75" customHeight="1">
      <c r="A189" s="2"/>
      <c r="B189" s="402"/>
      <c r="C189" s="2"/>
      <c r="D189" s="2"/>
      <c r="E189" s="2"/>
      <c r="F189" s="2"/>
      <c r="G189" s="2"/>
      <c r="H189" s="2"/>
      <c r="I189" s="2"/>
      <c r="J189" s="411"/>
      <c r="Q189" s="520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5.75" customHeight="1">
      <c r="A190" s="2"/>
      <c r="B190" s="402"/>
      <c r="C190" s="2"/>
      <c r="D190" s="2"/>
      <c r="E190" s="2"/>
      <c r="F190" s="2"/>
      <c r="G190" s="2"/>
      <c r="H190" s="2"/>
      <c r="I190" s="2"/>
      <c r="J190" s="411"/>
      <c r="Q190" s="520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5.75" customHeight="1">
      <c r="A191" s="2"/>
      <c r="B191" s="402"/>
      <c r="C191" s="2"/>
      <c r="D191" s="2"/>
      <c r="E191" s="2"/>
      <c r="F191" s="2"/>
      <c r="G191" s="2"/>
      <c r="H191" s="2"/>
      <c r="I191" s="2"/>
      <c r="J191" s="411"/>
      <c r="Q191" s="520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5.75" customHeight="1">
      <c r="A192" s="2"/>
      <c r="B192" s="402"/>
      <c r="C192" s="2"/>
      <c r="D192" s="2"/>
      <c r="E192" s="2"/>
      <c r="F192" s="2"/>
      <c r="G192" s="2"/>
      <c r="H192" s="2"/>
      <c r="I192" s="2"/>
      <c r="J192" s="411"/>
      <c r="Q192" s="520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5.75" customHeight="1">
      <c r="A193" s="2"/>
      <c r="B193" s="402"/>
      <c r="C193" s="2"/>
      <c r="D193" s="2"/>
      <c r="E193" s="2"/>
      <c r="F193" s="2"/>
      <c r="G193" s="2"/>
      <c r="H193" s="2"/>
      <c r="I193" s="2"/>
      <c r="J193" s="411"/>
      <c r="Q193" s="520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ht="15.75" customHeight="1">
      <c r="A194" s="2"/>
      <c r="B194" s="402"/>
      <c r="C194" s="2"/>
      <c r="D194" s="2"/>
      <c r="E194" s="2"/>
      <c r="F194" s="2"/>
      <c r="G194" s="2"/>
      <c r="H194" s="2"/>
      <c r="I194" s="2"/>
      <c r="J194" s="411"/>
      <c r="Q194" s="520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ht="15.75" customHeight="1">
      <c r="A195" s="2"/>
      <c r="B195" s="402"/>
      <c r="C195" s="2"/>
      <c r="D195" s="2"/>
      <c r="E195" s="2"/>
      <c r="F195" s="2"/>
      <c r="G195" s="2"/>
      <c r="H195" s="2"/>
      <c r="I195" s="2"/>
      <c r="J195" s="411"/>
      <c r="Q195" s="520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ht="15.75" customHeight="1">
      <c r="A196" s="2"/>
      <c r="B196" s="402"/>
      <c r="C196" s="2"/>
      <c r="D196" s="2"/>
      <c r="E196" s="2"/>
      <c r="F196" s="2"/>
      <c r="G196" s="2"/>
      <c r="H196" s="2"/>
      <c r="I196" s="2"/>
      <c r="J196" s="411"/>
      <c r="Q196" s="520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ht="15.75" customHeight="1">
      <c r="A197" s="2"/>
      <c r="B197" s="402"/>
      <c r="C197" s="2"/>
      <c r="D197" s="2"/>
      <c r="E197" s="2"/>
      <c r="F197" s="2"/>
      <c r="G197" s="2"/>
      <c r="H197" s="2"/>
      <c r="I197" s="2"/>
      <c r="J197" s="411"/>
      <c r="Q197" s="520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ht="15.75" customHeight="1">
      <c r="A198" s="2"/>
      <c r="B198" s="402"/>
      <c r="C198" s="2"/>
      <c r="D198" s="2"/>
      <c r="E198" s="2"/>
      <c r="F198" s="2"/>
      <c r="G198" s="2"/>
      <c r="H198" s="2"/>
      <c r="I198" s="2"/>
      <c r="J198" s="411"/>
      <c r="Q198" s="520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ht="15.75" customHeight="1">
      <c r="A199" s="2"/>
      <c r="B199" s="402"/>
      <c r="C199" s="2"/>
      <c r="D199" s="2"/>
      <c r="E199" s="2"/>
      <c r="F199" s="2"/>
      <c r="G199" s="2"/>
      <c r="H199" s="2"/>
      <c r="I199" s="2"/>
      <c r="J199" s="411"/>
      <c r="Q199" s="520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ht="15.75" customHeight="1">
      <c r="A200" s="2"/>
      <c r="B200" s="402"/>
      <c r="C200" s="2"/>
      <c r="D200" s="2"/>
      <c r="E200" s="2"/>
      <c r="F200" s="2"/>
      <c r="G200" s="2"/>
      <c r="H200" s="2"/>
      <c r="I200" s="2"/>
      <c r="J200" s="411"/>
      <c r="Q200" s="520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ht="15.75" customHeight="1">
      <c r="A201" s="2"/>
      <c r="B201" s="402"/>
      <c r="C201" s="2"/>
      <c r="D201" s="2"/>
      <c r="E201" s="2"/>
      <c r="F201" s="2"/>
      <c r="G201" s="2"/>
      <c r="H201" s="2"/>
      <c r="I201" s="2"/>
      <c r="J201" s="411"/>
      <c r="Q201" s="520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ht="15.75" customHeight="1">
      <c r="A202" s="2"/>
      <c r="B202" s="402"/>
      <c r="C202" s="2"/>
      <c r="D202" s="2"/>
      <c r="E202" s="2"/>
      <c r="F202" s="2"/>
      <c r="G202" s="2"/>
      <c r="H202" s="2"/>
      <c r="I202" s="2"/>
      <c r="J202" s="411"/>
      <c r="Q202" s="520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ht="15.75" customHeight="1">
      <c r="A203" s="2"/>
      <c r="B203" s="402"/>
      <c r="C203" s="2"/>
      <c r="D203" s="2"/>
      <c r="E203" s="2"/>
      <c r="F203" s="2"/>
      <c r="G203" s="2"/>
      <c r="H203" s="2"/>
      <c r="I203" s="2"/>
      <c r="J203" s="411"/>
      <c r="Q203" s="520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ht="15.75" customHeight="1">
      <c r="A204" s="2"/>
      <c r="B204" s="402"/>
      <c r="C204" s="2"/>
      <c r="D204" s="2"/>
      <c r="E204" s="2"/>
      <c r="F204" s="2"/>
      <c r="G204" s="2"/>
      <c r="H204" s="2"/>
      <c r="I204" s="2"/>
      <c r="J204" s="411"/>
      <c r="Q204" s="520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ht="15.75" customHeight="1">
      <c r="A205" s="2"/>
      <c r="B205" s="402"/>
      <c r="C205" s="2"/>
      <c r="D205" s="2"/>
      <c r="E205" s="2"/>
      <c r="F205" s="2"/>
      <c r="G205" s="2"/>
      <c r="H205" s="2"/>
      <c r="I205" s="2"/>
      <c r="J205" s="411"/>
      <c r="Q205" s="520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ht="15.75" customHeight="1">
      <c r="A206" s="2"/>
      <c r="B206" s="402"/>
      <c r="C206" s="2"/>
      <c r="D206" s="2"/>
      <c r="E206" s="2"/>
      <c r="F206" s="2"/>
      <c r="G206" s="2"/>
      <c r="H206" s="2"/>
      <c r="I206" s="2"/>
      <c r="J206" s="411"/>
      <c r="Q206" s="520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ht="15.75" customHeight="1">
      <c r="A207" s="2"/>
      <c r="B207" s="402"/>
      <c r="C207" s="2"/>
      <c r="D207" s="2"/>
      <c r="E207" s="2"/>
      <c r="F207" s="2"/>
      <c r="G207" s="2"/>
      <c r="H207" s="2"/>
      <c r="I207" s="2"/>
      <c r="J207" s="411"/>
      <c r="Q207" s="520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ht="15.75" customHeight="1">
      <c r="A208" s="2"/>
      <c r="B208" s="402"/>
      <c r="C208" s="2"/>
      <c r="D208" s="2"/>
      <c r="E208" s="2"/>
      <c r="F208" s="2"/>
      <c r="G208" s="2"/>
      <c r="H208" s="2"/>
      <c r="I208" s="2"/>
      <c r="J208" s="411"/>
      <c r="Q208" s="520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ht="15.75" customHeight="1">
      <c r="A209" s="2"/>
      <c r="B209" s="402"/>
      <c r="C209" s="2"/>
      <c r="D209" s="2"/>
      <c r="E209" s="2"/>
      <c r="F209" s="2"/>
      <c r="G209" s="2"/>
      <c r="H209" s="2"/>
      <c r="I209" s="2"/>
      <c r="J209" s="411"/>
      <c r="Q209" s="520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ht="15.75" customHeight="1">
      <c r="A210" s="2"/>
      <c r="B210" s="402"/>
      <c r="C210" s="2"/>
      <c r="D210" s="2"/>
      <c r="E210" s="2"/>
      <c r="F210" s="2"/>
      <c r="G210" s="2"/>
      <c r="H210" s="2"/>
      <c r="I210" s="2"/>
      <c r="J210" s="411"/>
      <c r="Q210" s="520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.75" customHeight="1">
      <c r="A211" s="2"/>
      <c r="B211" s="402"/>
      <c r="C211" s="2"/>
      <c r="D211" s="2"/>
      <c r="E211" s="2"/>
      <c r="F211" s="2"/>
      <c r="G211" s="2"/>
      <c r="H211" s="2"/>
      <c r="I211" s="2"/>
      <c r="J211" s="411"/>
      <c r="Q211" s="520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.75" customHeight="1">
      <c r="A212" s="2"/>
      <c r="B212" s="402"/>
      <c r="C212" s="2"/>
      <c r="D212" s="2"/>
      <c r="E212" s="2"/>
      <c r="F212" s="2"/>
      <c r="G212" s="2"/>
      <c r="H212" s="2"/>
      <c r="I212" s="2"/>
      <c r="J212" s="411"/>
      <c r="Q212" s="520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.75" customHeight="1">
      <c r="A213" s="2"/>
      <c r="B213" s="402"/>
      <c r="C213" s="2"/>
      <c r="D213" s="2"/>
      <c r="E213" s="2"/>
      <c r="F213" s="2"/>
      <c r="G213" s="2"/>
      <c r="H213" s="2"/>
      <c r="I213" s="2"/>
      <c r="J213" s="411"/>
      <c r="Q213" s="520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ht="15.75" customHeight="1">
      <c r="A214" s="2"/>
      <c r="B214" s="402"/>
      <c r="C214" s="2"/>
      <c r="D214" s="2"/>
      <c r="E214" s="2"/>
      <c r="F214" s="2"/>
      <c r="G214" s="2"/>
      <c r="H214" s="2"/>
      <c r="I214" s="2"/>
      <c r="J214" s="411"/>
      <c r="Q214" s="520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ht="15.75" customHeight="1">
      <c r="A215" s="2"/>
      <c r="B215" s="402"/>
      <c r="C215" s="2"/>
      <c r="D215" s="2"/>
      <c r="E215" s="2"/>
      <c r="F215" s="2"/>
      <c r="G215" s="2"/>
      <c r="H215" s="2"/>
      <c r="I215" s="2"/>
      <c r="J215" s="411"/>
      <c r="Q215" s="520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ht="15.75" customHeight="1">
      <c r="A216" s="2"/>
      <c r="B216" s="402"/>
      <c r="C216" s="2"/>
      <c r="D216" s="2"/>
      <c r="E216" s="2"/>
      <c r="F216" s="2"/>
      <c r="G216" s="2"/>
      <c r="H216" s="2"/>
      <c r="I216" s="2"/>
      <c r="J216" s="411"/>
      <c r="Q216" s="520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ht="15.75" customHeight="1">
      <c r="A217" s="2"/>
      <c r="B217" s="402"/>
      <c r="C217" s="2"/>
      <c r="D217" s="2"/>
      <c r="E217" s="2"/>
      <c r="F217" s="2"/>
      <c r="G217" s="2"/>
      <c r="H217" s="2"/>
      <c r="I217" s="2"/>
      <c r="J217" s="411"/>
      <c r="Q217" s="520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ht="15.75" customHeight="1">
      <c r="A218" s="2"/>
      <c r="B218" s="402"/>
      <c r="C218" s="2"/>
      <c r="D218" s="2"/>
      <c r="E218" s="2"/>
      <c r="F218" s="2"/>
      <c r="G218" s="2"/>
      <c r="H218" s="2"/>
      <c r="I218" s="2"/>
      <c r="J218" s="411"/>
      <c r="Q218" s="520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ht="15.75" customHeight="1">
      <c r="A219" s="2"/>
      <c r="B219" s="402"/>
      <c r="C219" s="2"/>
      <c r="D219" s="2"/>
      <c r="E219" s="2"/>
      <c r="F219" s="2"/>
      <c r="G219" s="2"/>
      <c r="H219" s="2"/>
      <c r="I219" s="2"/>
      <c r="J219" s="411"/>
      <c r="Q219" s="520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ht="15.75" customHeight="1">
      <c r="A220" s="2"/>
      <c r="B220" s="402"/>
      <c r="C220" s="2"/>
      <c r="D220" s="2"/>
      <c r="E220" s="2"/>
      <c r="F220" s="2"/>
      <c r="G220" s="2"/>
      <c r="H220" s="2"/>
      <c r="I220" s="2"/>
      <c r="J220" s="411"/>
      <c r="Q220" s="520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ht="15.75" customHeight="1">
      <c r="A221" s="2"/>
      <c r="B221" s="402"/>
      <c r="C221" s="2"/>
      <c r="D221" s="2"/>
      <c r="E221" s="2"/>
      <c r="F221" s="2"/>
      <c r="G221" s="2"/>
      <c r="H221" s="2"/>
      <c r="I221" s="2"/>
      <c r="J221" s="411"/>
      <c r="Q221" s="520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ht="15.75" customHeight="1">
      <c r="A222" s="2"/>
      <c r="B222" s="402"/>
      <c r="C222" s="2"/>
      <c r="D222" s="2"/>
      <c r="E222" s="2"/>
      <c r="F222" s="2"/>
      <c r="G222" s="2"/>
      <c r="H222" s="2"/>
      <c r="I222" s="2"/>
      <c r="J222" s="411"/>
      <c r="Q222" s="520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ht="15.75" customHeight="1">
      <c r="A223" s="2"/>
      <c r="B223" s="402"/>
      <c r="C223" s="2"/>
      <c r="D223" s="2"/>
      <c r="E223" s="2"/>
      <c r="F223" s="2"/>
      <c r="G223" s="2"/>
      <c r="H223" s="2"/>
      <c r="I223" s="2"/>
      <c r="J223" s="411"/>
      <c r="Q223" s="520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ht="15.75" customHeight="1">
      <c r="A224" s="2"/>
      <c r="B224" s="402"/>
      <c r="C224" s="2"/>
      <c r="D224" s="2"/>
      <c r="E224" s="2"/>
      <c r="F224" s="2"/>
      <c r="G224" s="2"/>
      <c r="H224" s="2"/>
      <c r="I224" s="2"/>
      <c r="J224" s="411"/>
      <c r="Q224" s="520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ht="15.75" customHeight="1">
      <c r="A225" s="2"/>
      <c r="B225" s="402"/>
      <c r="C225" s="2"/>
      <c r="D225" s="2"/>
      <c r="E225" s="2"/>
      <c r="F225" s="2"/>
      <c r="G225" s="2"/>
      <c r="H225" s="2"/>
      <c r="I225" s="2"/>
      <c r="J225" s="411"/>
      <c r="Q225" s="520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ht="15.75" customHeight="1">
      <c r="A226" s="2"/>
      <c r="B226" s="402"/>
      <c r="C226" s="2"/>
      <c r="D226" s="2"/>
      <c r="E226" s="2"/>
      <c r="F226" s="2"/>
      <c r="G226" s="2"/>
      <c r="H226" s="2"/>
      <c r="I226" s="2"/>
      <c r="J226" s="411"/>
      <c r="Q226" s="520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ht="15.75" customHeight="1">
      <c r="A227" s="2"/>
      <c r="B227" s="402"/>
      <c r="C227" s="2"/>
      <c r="D227" s="2"/>
      <c r="E227" s="2"/>
      <c r="F227" s="2"/>
      <c r="G227" s="2"/>
      <c r="H227" s="2"/>
      <c r="I227" s="2"/>
      <c r="J227" s="411"/>
      <c r="Q227" s="520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ht="15.75" customHeight="1">
      <c r="A228" s="2"/>
      <c r="B228" s="402"/>
      <c r="C228" s="2"/>
      <c r="D228" s="2"/>
      <c r="E228" s="2"/>
      <c r="F228" s="2"/>
      <c r="G228" s="2"/>
      <c r="H228" s="2"/>
      <c r="I228" s="2"/>
      <c r="J228" s="411"/>
      <c r="Q228" s="520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ht="15.75" customHeight="1">
      <c r="A229" s="2"/>
      <c r="B229" s="402"/>
      <c r="C229" s="2"/>
      <c r="D229" s="2"/>
      <c r="E229" s="2"/>
      <c r="F229" s="2"/>
      <c r="G229" s="2"/>
      <c r="H229" s="2"/>
      <c r="I229" s="2"/>
      <c r="J229" s="411"/>
      <c r="Q229" s="520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ht="15.75" customHeight="1">
      <c r="A230" s="2"/>
      <c r="B230" s="402"/>
      <c r="C230" s="2"/>
      <c r="D230" s="2"/>
      <c r="E230" s="2"/>
      <c r="F230" s="2"/>
      <c r="G230" s="2"/>
      <c r="H230" s="2"/>
      <c r="I230" s="2"/>
      <c r="J230" s="411"/>
      <c r="Q230" s="520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ht="15.75" customHeight="1">
      <c r="A231" s="2"/>
      <c r="B231" s="402"/>
      <c r="C231" s="2"/>
      <c r="D231" s="2"/>
      <c r="E231" s="2"/>
      <c r="F231" s="2"/>
      <c r="G231" s="2"/>
      <c r="H231" s="2"/>
      <c r="I231" s="2"/>
      <c r="J231" s="411"/>
      <c r="Q231" s="520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ht="15.75" customHeight="1">
      <c r="A232" s="2"/>
      <c r="B232" s="402"/>
      <c r="C232" s="2"/>
      <c r="D232" s="2"/>
      <c r="E232" s="2"/>
      <c r="F232" s="2"/>
      <c r="G232" s="2"/>
      <c r="H232" s="2"/>
      <c r="I232" s="2"/>
      <c r="J232" s="411"/>
      <c r="Q232" s="520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ht="15.75" customHeight="1">
      <c r="A233" s="2"/>
      <c r="B233" s="402"/>
      <c r="C233" s="2"/>
      <c r="D233" s="2"/>
      <c r="E233" s="2"/>
      <c r="F233" s="2"/>
      <c r="G233" s="2"/>
      <c r="H233" s="2"/>
      <c r="I233" s="2"/>
      <c r="J233" s="411"/>
      <c r="Q233" s="520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ht="15.75" customHeight="1">
      <c r="A234" s="2"/>
      <c r="B234" s="402"/>
      <c r="C234" s="2"/>
      <c r="D234" s="2"/>
      <c r="E234" s="2"/>
      <c r="F234" s="2"/>
      <c r="G234" s="2"/>
      <c r="H234" s="2"/>
      <c r="I234" s="2"/>
      <c r="J234" s="411"/>
      <c r="Q234" s="520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ht="15.75" customHeight="1">
      <c r="A235" s="2"/>
      <c r="B235" s="402"/>
      <c r="C235" s="2"/>
      <c r="D235" s="2"/>
      <c r="E235" s="2"/>
      <c r="F235" s="2"/>
      <c r="G235" s="2"/>
      <c r="H235" s="2"/>
      <c r="I235" s="2"/>
      <c r="J235" s="411"/>
      <c r="Q235" s="520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ht="15.75" customHeight="1">
      <c r="A236" s="2"/>
      <c r="B236" s="402"/>
      <c r="C236" s="2"/>
      <c r="D236" s="2"/>
      <c r="E236" s="2"/>
      <c r="F236" s="2"/>
      <c r="G236" s="2"/>
      <c r="H236" s="2"/>
      <c r="I236" s="2"/>
      <c r="J236" s="411"/>
      <c r="Q236" s="520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ht="15.75" customHeight="1">
      <c r="A237" s="2"/>
      <c r="B237" s="402"/>
      <c r="C237" s="2"/>
      <c r="D237" s="2"/>
      <c r="E237" s="2"/>
      <c r="F237" s="2"/>
      <c r="G237" s="2"/>
      <c r="H237" s="2"/>
      <c r="I237" s="2"/>
      <c r="J237" s="411"/>
      <c r="Q237" s="520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ht="15.75" customHeight="1">
      <c r="A238" s="2"/>
      <c r="B238" s="402"/>
      <c r="C238" s="2"/>
      <c r="D238" s="2"/>
      <c r="E238" s="2"/>
      <c r="F238" s="2"/>
      <c r="G238" s="2"/>
      <c r="H238" s="2"/>
      <c r="I238" s="2"/>
      <c r="J238" s="411"/>
      <c r="Q238" s="520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ht="15.75" customHeight="1">
      <c r="A239" s="2"/>
      <c r="B239" s="402"/>
      <c r="C239" s="2"/>
      <c r="D239" s="2"/>
      <c r="E239" s="2"/>
      <c r="F239" s="2"/>
      <c r="G239" s="2"/>
      <c r="H239" s="2"/>
      <c r="I239" s="2"/>
      <c r="J239" s="411"/>
      <c r="Q239" s="520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ht="15.75" customHeight="1">
      <c r="A240" s="2"/>
      <c r="B240" s="402"/>
      <c r="C240" s="2"/>
      <c r="D240" s="2"/>
      <c r="E240" s="2"/>
      <c r="F240" s="2"/>
      <c r="G240" s="2"/>
      <c r="H240" s="2"/>
      <c r="I240" s="2"/>
      <c r="J240" s="411"/>
      <c r="Q240" s="520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ht="15.75" customHeight="1">
      <c r="A241" s="2"/>
      <c r="B241" s="402"/>
      <c r="C241" s="2"/>
      <c r="D241" s="2"/>
      <c r="E241" s="2"/>
      <c r="F241" s="2"/>
      <c r="G241" s="2"/>
      <c r="H241" s="2"/>
      <c r="I241" s="2"/>
      <c r="J241" s="411"/>
      <c r="Q241" s="520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ht="15.75" customHeight="1">
      <c r="A242" s="2"/>
      <c r="B242" s="402"/>
      <c r="C242" s="2"/>
      <c r="D242" s="2"/>
      <c r="E242" s="2"/>
      <c r="F242" s="2"/>
      <c r="G242" s="2"/>
      <c r="H242" s="2"/>
      <c r="I242" s="2"/>
      <c r="J242" s="411"/>
      <c r="Q242" s="520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ht="15.75" customHeight="1">
      <c r="A243" s="2"/>
      <c r="B243" s="402"/>
      <c r="C243" s="2"/>
      <c r="D243" s="2"/>
      <c r="E243" s="2"/>
      <c r="F243" s="2"/>
      <c r="G243" s="2"/>
      <c r="H243" s="2"/>
      <c r="I243" s="2"/>
      <c r="J243" s="411"/>
      <c r="Q243" s="520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ht="15.75" customHeight="1">
      <c r="A244" s="2"/>
      <c r="B244" s="402"/>
      <c r="C244" s="2"/>
      <c r="D244" s="2"/>
      <c r="E244" s="2"/>
      <c r="F244" s="2"/>
      <c r="G244" s="2"/>
      <c r="H244" s="2"/>
      <c r="I244" s="2"/>
      <c r="J244" s="411"/>
      <c r="Q244" s="520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ht="15.75" customHeight="1">
      <c r="A245" s="2"/>
      <c r="B245" s="402"/>
      <c r="C245" s="2"/>
      <c r="D245" s="2"/>
      <c r="E245" s="2"/>
      <c r="F245" s="2"/>
      <c r="G245" s="2"/>
      <c r="H245" s="2"/>
      <c r="I245" s="2"/>
      <c r="J245" s="411"/>
      <c r="Q245" s="520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ht="15.75" customHeight="1">
      <c r="A246" s="2"/>
      <c r="B246" s="402"/>
      <c r="C246" s="2"/>
      <c r="D246" s="2"/>
      <c r="E246" s="2"/>
      <c r="F246" s="2"/>
      <c r="G246" s="2"/>
      <c r="H246" s="2"/>
      <c r="I246" s="2"/>
      <c r="J246" s="411"/>
      <c r="Q246" s="520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ht="15.75" customHeight="1">
      <c r="A247" s="2"/>
      <c r="B247" s="402"/>
      <c r="C247" s="2"/>
      <c r="D247" s="2"/>
      <c r="E247" s="2"/>
      <c r="F247" s="2"/>
      <c r="G247" s="2"/>
      <c r="H247" s="2"/>
      <c r="I247" s="2"/>
      <c r="J247" s="411"/>
      <c r="Q247" s="520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ht="15.75" customHeight="1">
      <c r="A248" s="2"/>
      <c r="B248" s="402"/>
      <c r="C248" s="2"/>
      <c r="D248" s="2"/>
      <c r="E248" s="2"/>
      <c r="F248" s="2"/>
      <c r="G248" s="2"/>
      <c r="H248" s="2"/>
      <c r="I248" s="2"/>
      <c r="J248" s="411"/>
      <c r="Q248" s="520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ht="15.75" customHeight="1">
      <c r="A249" s="2"/>
      <c r="B249" s="402"/>
      <c r="C249" s="2"/>
      <c r="D249" s="2"/>
      <c r="E249" s="2"/>
      <c r="F249" s="2"/>
      <c r="G249" s="2"/>
      <c r="H249" s="2"/>
      <c r="I249" s="2"/>
      <c r="J249" s="411"/>
      <c r="Q249" s="520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ht="15.75" customHeight="1">
      <c r="A250" s="2"/>
      <c r="B250" s="402"/>
      <c r="C250" s="2"/>
      <c r="D250" s="2"/>
      <c r="E250" s="2"/>
      <c r="F250" s="2"/>
      <c r="G250" s="2"/>
      <c r="H250" s="2"/>
      <c r="I250" s="2"/>
      <c r="J250" s="411"/>
      <c r="Q250" s="520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ht="15.75" customHeight="1">
      <c r="A251" s="2"/>
      <c r="B251" s="402"/>
      <c r="C251" s="2"/>
      <c r="D251" s="2"/>
      <c r="E251" s="2"/>
      <c r="F251" s="2"/>
      <c r="G251" s="2"/>
      <c r="H251" s="2"/>
      <c r="I251" s="2"/>
      <c r="J251" s="411"/>
      <c r="Q251" s="520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ht="15.75" customHeight="1">
      <c r="A252" s="2"/>
      <c r="B252" s="402"/>
      <c r="C252" s="2"/>
      <c r="D252" s="2"/>
      <c r="E252" s="2"/>
      <c r="F252" s="2"/>
      <c r="G252" s="2"/>
      <c r="H252" s="2"/>
      <c r="I252" s="2"/>
      <c r="J252" s="411"/>
      <c r="Q252" s="520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ht="15.75" customHeight="1">
      <c r="A253" s="2"/>
      <c r="B253" s="402"/>
      <c r="C253" s="2"/>
      <c r="D253" s="2"/>
      <c r="E253" s="2"/>
      <c r="F253" s="2"/>
      <c r="G253" s="2"/>
      <c r="H253" s="2"/>
      <c r="I253" s="2"/>
      <c r="J253" s="411"/>
      <c r="Q253" s="520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ht="15.75" customHeight="1">
      <c r="A254" s="2"/>
      <c r="B254" s="402"/>
      <c r="C254" s="2"/>
      <c r="D254" s="2"/>
      <c r="E254" s="2"/>
      <c r="F254" s="2"/>
      <c r="G254" s="2"/>
      <c r="H254" s="2"/>
      <c r="I254" s="2"/>
      <c r="J254" s="411"/>
      <c r="Q254" s="520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ht="15.75" customHeight="1">
      <c r="A255" s="2"/>
      <c r="B255" s="402"/>
      <c r="C255" s="2"/>
      <c r="D255" s="2"/>
      <c r="E255" s="2"/>
      <c r="F255" s="2"/>
      <c r="G255" s="2"/>
      <c r="H255" s="2"/>
      <c r="I255" s="2"/>
      <c r="J255" s="411"/>
      <c r="Q255" s="520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ht="15.75" customHeight="1">
      <c r="A256" s="2"/>
      <c r="B256" s="402"/>
      <c r="C256" s="2"/>
      <c r="D256" s="2"/>
      <c r="E256" s="2"/>
      <c r="F256" s="2"/>
      <c r="G256" s="2"/>
      <c r="H256" s="2"/>
      <c r="I256" s="2"/>
      <c r="J256" s="411"/>
      <c r="Q256" s="520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ht="15.75" customHeight="1">
      <c r="A257" s="2"/>
      <c r="B257" s="402"/>
      <c r="C257" s="2"/>
      <c r="D257" s="2"/>
      <c r="E257" s="2"/>
      <c r="F257" s="2"/>
      <c r="G257" s="2"/>
      <c r="H257" s="2"/>
      <c r="I257" s="2"/>
      <c r="J257" s="411"/>
      <c r="Q257" s="520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ht="15.75" customHeight="1">
      <c r="A258" s="2"/>
      <c r="B258" s="402"/>
      <c r="C258" s="2"/>
      <c r="D258" s="2"/>
      <c r="E258" s="2"/>
      <c r="F258" s="2"/>
      <c r="G258" s="2"/>
      <c r="H258" s="2"/>
      <c r="I258" s="2"/>
      <c r="J258" s="411"/>
      <c r="Q258" s="520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ht="15.75" customHeight="1">
      <c r="A259" s="2"/>
      <c r="B259" s="402"/>
      <c r="C259" s="2"/>
      <c r="D259" s="2"/>
      <c r="E259" s="2"/>
      <c r="F259" s="2"/>
      <c r="G259" s="2"/>
      <c r="H259" s="2"/>
      <c r="I259" s="2"/>
      <c r="J259" s="411"/>
      <c r="Q259" s="520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ht="15.75" customHeight="1">
      <c r="A260" s="2"/>
      <c r="B260" s="402"/>
      <c r="C260" s="2"/>
      <c r="D260" s="2"/>
      <c r="E260" s="2"/>
      <c r="F260" s="2"/>
      <c r="G260" s="2"/>
      <c r="H260" s="2"/>
      <c r="I260" s="2"/>
      <c r="J260" s="411"/>
      <c r="Q260" s="520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ht="15.75" customHeight="1">
      <c r="A261" s="2"/>
      <c r="B261" s="402"/>
      <c r="C261" s="2"/>
      <c r="D261" s="2"/>
      <c r="E261" s="2"/>
      <c r="F261" s="2"/>
      <c r="G261" s="2"/>
      <c r="H261" s="2"/>
      <c r="I261" s="2"/>
      <c r="J261" s="411"/>
      <c r="Q261" s="520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ht="15.75" customHeight="1">
      <c r="A262" s="2"/>
      <c r="B262" s="402"/>
      <c r="C262" s="2"/>
      <c r="D262" s="2"/>
      <c r="E262" s="2"/>
      <c r="F262" s="2"/>
      <c r="G262" s="2"/>
      <c r="H262" s="2"/>
      <c r="I262" s="2"/>
      <c r="J262" s="411"/>
      <c r="Q262" s="520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ht="15.75" customHeight="1">
      <c r="A263" s="2"/>
      <c r="B263" s="402"/>
      <c r="C263" s="2"/>
      <c r="D263" s="2"/>
      <c r="E263" s="2"/>
      <c r="F263" s="2"/>
      <c r="G263" s="2"/>
      <c r="H263" s="2"/>
      <c r="I263" s="2"/>
      <c r="J263" s="411"/>
      <c r="Q263" s="520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ht="15.75" customHeight="1">
      <c r="A264" s="2"/>
      <c r="B264" s="402"/>
      <c r="C264" s="2"/>
      <c r="D264" s="2"/>
      <c r="E264" s="2"/>
      <c r="F264" s="2"/>
      <c r="G264" s="2"/>
      <c r="H264" s="2"/>
      <c r="I264" s="2"/>
      <c r="J264" s="411"/>
      <c r="Q264" s="520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ht="15.75" customHeight="1">
      <c r="A265" s="2"/>
      <c r="B265" s="402"/>
      <c r="C265" s="2"/>
      <c r="D265" s="2"/>
      <c r="E265" s="2"/>
      <c r="F265" s="2"/>
      <c r="G265" s="2"/>
      <c r="H265" s="2"/>
      <c r="I265" s="2"/>
      <c r="J265" s="411"/>
      <c r="Q265" s="520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ht="15.75" customHeight="1">
      <c r="A266" s="2"/>
      <c r="B266" s="402"/>
      <c r="C266" s="2"/>
      <c r="D266" s="2"/>
      <c r="E266" s="2"/>
      <c r="F266" s="2"/>
      <c r="G266" s="2"/>
      <c r="H266" s="2"/>
      <c r="I266" s="2"/>
      <c r="J266" s="411"/>
      <c r="Q266" s="520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ht="15.75" customHeight="1">
      <c r="A267" s="2"/>
      <c r="B267" s="402"/>
      <c r="C267" s="2"/>
      <c r="D267" s="2"/>
      <c r="E267" s="2"/>
      <c r="F267" s="2"/>
      <c r="G267" s="2"/>
      <c r="H267" s="2"/>
      <c r="I267" s="2"/>
      <c r="J267" s="411"/>
      <c r="Q267" s="520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ht="15.75" customHeight="1">
      <c r="A268" s="2"/>
      <c r="B268" s="402"/>
      <c r="C268" s="2"/>
      <c r="D268" s="2"/>
      <c r="E268" s="2"/>
      <c r="F268" s="2"/>
      <c r="G268" s="2"/>
      <c r="H268" s="2"/>
      <c r="I268" s="2"/>
      <c r="J268" s="411"/>
      <c r="Q268" s="520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ht="15.75" customHeight="1">
      <c r="A269" s="2"/>
      <c r="B269" s="402"/>
      <c r="C269" s="2"/>
      <c r="D269" s="2"/>
      <c r="E269" s="2"/>
      <c r="F269" s="2"/>
      <c r="G269" s="2"/>
      <c r="H269" s="2"/>
      <c r="I269" s="2"/>
      <c r="J269" s="411"/>
      <c r="Q269" s="520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ht="15.75" customHeight="1">
      <c r="A270" s="2"/>
      <c r="B270" s="402"/>
      <c r="C270" s="2"/>
      <c r="D270" s="2"/>
      <c r="E270" s="2"/>
      <c r="F270" s="2"/>
      <c r="G270" s="2"/>
      <c r="H270" s="2"/>
      <c r="I270" s="2"/>
      <c r="J270" s="411"/>
      <c r="Q270" s="520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ht="15.75" customHeight="1">
      <c r="A271" s="2"/>
      <c r="B271" s="402"/>
      <c r="C271" s="2"/>
      <c r="D271" s="2"/>
      <c r="E271" s="2"/>
      <c r="F271" s="2"/>
      <c r="G271" s="2"/>
      <c r="H271" s="2"/>
      <c r="I271" s="2"/>
      <c r="J271" s="411"/>
      <c r="Q271" s="520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ht="15.75" customHeight="1">
      <c r="A272" s="2"/>
      <c r="B272" s="402"/>
      <c r="C272" s="2"/>
      <c r="D272" s="2"/>
      <c r="E272" s="2"/>
      <c r="F272" s="2"/>
      <c r="G272" s="2"/>
      <c r="H272" s="2"/>
      <c r="I272" s="2"/>
      <c r="J272" s="411"/>
      <c r="Q272" s="520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ht="15.75" customHeight="1">
      <c r="A273" s="2"/>
      <c r="B273" s="402"/>
      <c r="C273" s="2"/>
      <c r="D273" s="2"/>
      <c r="E273" s="2"/>
      <c r="F273" s="2"/>
      <c r="G273" s="2"/>
      <c r="H273" s="2"/>
      <c r="I273" s="2"/>
      <c r="J273" s="411"/>
      <c r="Q273" s="520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ht="15.75" customHeight="1">
      <c r="A274" s="2"/>
      <c r="B274" s="402"/>
      <c r="C274" s="2"/>
      <c r="D274" s="2"/>
      <c r="E274" s="2"/>
      <c r="F274" s="2"/>
      <c r="G274" s="2"/>
      <c r="H274" s="2"/>
      <c r="I274" s="2"/>
      <c r="J274" s="411"/>
      <c r="Q274" s="520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ht="15.75" customHeight="1">
      <c r="A275" s="2"/>
      <c r="B275" s="402"/>
      <c r="C275" s="2"/>
      <c r="D275" s="2"/>
      <c r="E275" s="2"/>
      <c r="F275" s="2"/>
      <c r="G275" s="2"/>
      <c r="H275" s="2"/>
      <c r="I275" s="2"/>
      <c r="J275" s="411"/>
      <c r="Q275" s="520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ht="15.75" customHeight="1">
      <c r="A276" s="2"/>
      <c r="B276" s="402"/>
      <c r="C276" s="2"/>
      <c r="D276" s="2"/>
      <c r="E276" s="2"/>
      <c r="F276" s="2"/>
      <c r="G276" s="2"/>
      <c r="H276" s="2"/>
      <c r="I276" s="2"/>
      <c r="J276" s="411"/>
      <c r="Q276" s="520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ht="15.75" customHeight="1">
      <c r="A277" s="2"/>
      <c r="B277" s="402"/>
      <c r="C277" s="2"/>
      <c r="D277" s="2"/>
      <c r="E277" s="2"/>
      <c r="F277" s="2"/>
      <c r="G277" s="2"/>
      <c r="H277" s="2"/>
      <c r="I277" s="2"/>
      <c r="J277" s="411"/>
      <c r="Q277" s="520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ht="15.75" customHeight="1">
      <c r="A278" s="2"/>
      <c r="B278" s="402"/>
      <c r="C278" s="2"/>
      <c r="D278" s="2"/>
      <c r="E278" s="2"/>
      <c r="F278" s="2"/>
      <c r="G278" s="2"/>
      <c r="H278" s="2"/>
      <c r="I278" s="2"/>
      <c r="J278" s="411"/>
      <c r="Q278" s="520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ht="15.75" customHeight="1">
      <c r="A279" s="2"/>
      <c r="B279" s="402"/>
      <c r="C279" s="2"/>
      <c r="D279" s="2"/>
      <c r="E279" s="2"/>
      <c r="F279" s="2"/>
      <c r="G279" s="2"/>
      <c r="H279" s="2"/>
      <c r="I279" s="2"/>
      <c r="J279" s="411"/>
      <c r="Q279" s="520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ht="15.75" customHeight="1">
      <c r="A280" s="2"/>
      <c r="B280" s="402"/>
      <c r="C280" s="2"/>
      <c r="D280" s="2"/>
      <c r="E280" s="2"/>
      <c r="F280" s="2"/>
      <c r="G280" s="2"/>
      <c r="H280" s="2"/>
      <c r="I280" s="2"/>
      <c r="J280" s="411"/>
      <c r="Q280" s="520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ht="15.75" customHeight="1">
      <c r="A281" s="2"/>
      <c r="B281" s="402"/>
      <c r="C281" s="2"/>
      <c r="D281" s="2"/>
      <c r="E281" s="2"/>
      <c r="F281" s="2"/>
      <c r="G281" s="2"/>
      <c r="H281" s="2"/>
      <c r="I281" s="2"/>
      <c r="J281" s="411"/>
      <c r="Q281" s="520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ht="15.75" customHeight="1">
      <c r="A282" s="2"/>
      <c r="B282" s="402"/>
      <c r="C282" s="2"/>
      <c r="D282" s="2"/>
      <c r="E282" s="2"/>
      <c r="F282" s="2"/>
      <c r="G282" s="2"/>
      <c r="H282" s="2"/>
      <c r="I282" s="2"/>
      <c r="J282" s="411"/>
      <c r="Q282" s="520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ht="15.75" customHeight="1">
      <c r="A283" s="2"/>
      <c r="B283" s="402"/>
      <c r="C283" s="2"/>
      <c r="D283" s="2"/>
      <c r="E283" s="2"/>
      <c r="F283" s="2"/>
      <c r="G283" s="2"/>
      <c r="H283" s="2"/>
      <c r="I283" s="2"/>
      <c r="J283" s="411"/>
      <c r="Q283" s="520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ht="15.75" customHeight="1">
      <c r="A284" s="2"/>
      <c r="B284" s="402"/>
      <c r="C284" s="2"/>
      <c r="D284" s="2"/>
      <c r="E284" s="2"/>
      <c r="F284" s="2"/>
      <c r="G284" s="2"/>
      <c r="H284" s="2"/>
      <c r="I284" s="2"/>
      <c r="J284" s="411"/>
      <c r="Q284" s="520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ht="15.75" customHeight="1">
      <c r="A285" s="2"/>
      <c r="B285" s="402"/>
      <c r="C285" s="2"/>
      <c r="D285" s="2"/>
      <c r="E285" s="2"/>
      <c r="F285" s="2"/>
      <c r="G285" s="2"/>
      <c r="H285" s="2"/>
      <c r="I285" s="2"/>
      <c r="J285" s="411"/>
      <c r="Q285" s="520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ht="15.75" customHeight="1">
      <c r="A286" s="2"/>
      <c r="B286" s="402"/>
      <c r="C286" s="2"/>
      <c r="D286" s="2"/>
      <c r="E286" s="2"/>
      <c r="F286" s="2"/>
      <c r="G286" s="2"/>
      <c r="H286" s="2"/>
      <c r="I286" s="2"/>
      <c r="J286" s="411"/>
      <c r="Q286" s="520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ht="15.75" customHeight="1">
      <c r="A287" s="2"/>
      <c r="B287" s="402"/>
      <c r="C287" s="2"/>
      <c r="D287" s="2"/>
      <c r="E287" s="2"/>
      <c r="F287" s="2"/>
      <c r="G287" s="2"/>
      <c r="H287" s="2"/>
      <c r="I287" s="2"/>
      <c r="J287" s="411"/>
      <c r="Q287" s="520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ht="15.75" customHeight="1">
      <c r="A288" s="2"/>
      <c r="B288" s="402"/>
      <c r="C288" s="2"/>
      <c r="D288" s="2"/>
      <c r="E288" s="2"/>
      <c r="F288" s="2"/>
      <c r="G288" s="2"/>
      <c r="H288" s="2"/>
      <c r="I288" s="2"/>
      <c r="J288" s="411"/>
      <c r="Q288" s="520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ht="15.75" customHeight="1">
      <c r="A289" s="2"/>
      <c r="B289" s="402"/>
      <c r="C289" s="2"/>
      <c r="D289" s="2"/>
      <c r="E289" s="2"/>
      <c r="F289" s="2"/>
      <c r="G289" s="2"/>
      <c r="H289" s="2"/>
      <c r="I289" s="2"/>
      <c r="J289" s="411"/>
      <c r="Q289" s="520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ht="15.75" customHeight="1">
      <c r="A290" s="2"/>
      <c r="B290" s="402"/>
      <c r="C290" s="2"/>
      <c r="D290" s="2"/>
      <c r="E290" s="2"/>
      <c r="F290" s="2"/>
      <c r="G290" s="2"/>
      <c r="H290" s="2"/>
      <c r="I290" s="2"/>
      <c r="J290" s="411"/>
      <c r="Q290" s="520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ht="15.75" customHeight="1">
      <c r="A291" s="2"/>
      <c r="B291" s="402"/>
      <c r="C291" s="2"/>
      <c r="D291" s="2"/>
      <c r="E291" s="2"/>
      <c r="F291" s="2"/>
      <c r="G291" s="2"/>
      <c r="H291" s="2"/>
      <c r="I291" s="2"/>
      <c r="J291" s="411"/>
      <c r="Q291" s="520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ht="15.75" customHeight="1">
      <c r="A292" s="2"/>
      <c r="B292" s="402"/>
      <c r="C292" s="2"/>
      <c r="D292" s="2"/>
      <c r="E292" s="2"/>
      <c r="F292" s="2"/>
      <c r="G292" s="2"/>
      <c r="H292" s="2"/>
      <c r="I292" s="2"/>
      <c r="J292" s="411"/>
      <c r="Q292" s="520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ht="15.75" customHeight="1">
      <c r="A293" s="2"/>
      <c r="B293" s="402"/>
      <c r="C293" s="2"/>
      <c r="D293" s="2"/>
      <c r="E293" s="2"/>
      <c r="F293" s="2"/>
      <c r="G293" s="2"/>
      <c r="H293" s="2"/>
      <c r="I293" s="2"/>
      <c r="J293" s="411"/>
      <c r="Q293" s="520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ht="15.75" customHeight="1">
      <c r="A294" s="2"/>
      <c r="B294" s="402"/>
      <c r="C294" s="2"/>
      <c r="D294" s="2"/>
      <c r="E294" s="2"/>
      <c r="F294" s="2"/>
      <c r="G294" s="2"/>
      <c r="H294" s="2"/>
      <c r="I294" s="2"/>
      <c r="J294" s="411"/>
      <c r="Q294" s="520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ht="15.75" customHeight="1">
      <c r="A295" s="2"/>
      <c r="B295" s="402"/>
      <c r="C295" s="2"/>
      <c r="D295" s="2"/>
      <c r="E295" s="2"/>
      <c r="F295" s="2"/>
      <c r="G295" s="2"/>
      <c r="H295" s="2"/>
      <c r="I295" s="2"/>
      <c r="J295" s="411"/>
      <c r="Q295" s="520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ht="15.75" customHeight="1">
      <c r="A296" s="2"/>
      <c r="B296" s="402"/>
      <c r="C296" s="2"/>
      <c r="D296" s="2"/>
      <c r="E296" s="2"/>
      <c r="F296" s="2"/>
      <c r="G296" s="2"/>
      <c r="H296" s="2"/>
      <c r="I296" s="2"/>
      <c r="J296" s="411"/>
      <c r="Q296" s="520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ht="15.75" customHeight="1">
      <c r="A297" s="2"/>
      <c r="B297" s="402"/>
      <c r="C297" s="2"/>
      <c r="D297" s="2"/>
      <c r="E297" s="2"/>
      <c r="F297" s="2"/>
      <c r="G297" s="2"/>
      <c r="H297" s="2"/>
      <c r="I297" s="2"/>
      <c r="J297" s="411"/>
      <c r="Q297" s="520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ht="15.75" customHeight="1">
      <c r="A298" s="2"/>
      <c r="B298" s="402"/>
      <c r="C298" s="2"/>
      <c r="D298" s="2"/>
      <c r="E298" s="2"/>
      <c r="F298" s="2"/>
      <c r="G298" s="2"/>
      <c r="H298" s="2"/>
      <c r="I298" s="2"/>
      <c r="J298" s="411"/>
      <c r="Q298" s="520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ht="15.75" customHeight="1">
      <c r="A299" s="2"/>
      <c r="B299" s="402"/>
      <c r="C299" s="2"/>
      <c r="D299" s="2"/>
      <c r="E299" s="2"/>
      <c r="F299" s="2"/>
      <c r="G299" s="2"/>
      <c r="H299" s="2"/>
      <c r="I299" s="2"/>
      <c r="J299" s="411"/>
      <c r="Q299" s="520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ht="15.75" customHeight="1">
      <c r="A300" s="2"/>
      <c r="B300" s="402"/>
      <c r="C300" s="2"/>
      <c r="D300" s="2"/>
      <c r="E300" s="2"/>
      <c r="F300" s="2"/>
      <c r="G300" s="2"/>
      <c r="H300" s="2"/>
      <c r="I300" s="2"/>
      <c r="J300" s="411"/>
      <c r="Q300" s="520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ht="15.75" customHeight="1">
      <c r="A301" s="2"/>
      <c r="B301" s="402"/>
      <c r="C301" s="2"/>
      <c r="D301" s="2"/>
      <c r="E301" s="2"/>
      <c r="F301" s="2"/>
      <c r="G301" s="2"/>
      <c r="H301" s="2"/>
      <c r="I301" s="2"/>
      <c r="J301" s="411"/>
      <c r="Q301" s="520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ht="15.75" customHeight="1">
      <c r="A302" s="2"/>
      <c r="B302" s="402"/>
      <c r="C302" s="2"/>
      <c r="D302" s="2"/>
      <c r="E302" s="2"/>
      <c r="F302" s="2"/>
      <c r="G302" s="2"/>
      <c r="H302" s="2"/>
      <c r="I302" s="2"/>
      <c r="J302" s="411"/>
      <c r="Q302" s="520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ht="15.75" customHeight="1">
      <c r="A303" s="2"/>
      <c r="B303" s="402"/>
      <c r="C303" s="2"/>
      <c r="D303" s="2"/>
      <c r="E303" s="2"/>
      <c r="F303" s="2"/>
      <c r="G303" s="2"/>
      <c r="H303" s="2"/>
      <c r="I303" s="2"/>
      <c r="J303" s="411"/>
      <c r="Q303" s="520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ht="15.75" customHeight="1">
      <c r="A304" s="2"/>
      <c r="B304" s="402"/>
      <c r="C304" s="2"/>
      <c r="D304" s="2"/>
      <c r="E304" s="2"/>
      <c r="F304" s="2"/>
      <c r="G304" s="2"/>
      <c r="H304" s="2"/>
      <c r="I304" s="2"/>
      <c r="J304" s="411"/>
      <c r="Q304" s="520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ht="15.75" customHeight="1">
      <c r="A305" s="2"/>
      <c r="B305" s="402"/>
      <c r="C305" s="2"/>
      <c r="D305" s="2"/>
      <c r="E305" s="2"/>
      <c r="F305" s="2"/>
      <c r="G305" s="2"/>
      <c r="H305" s="2"/>
      <c r="I305" s="2"/>
      <c r="J305" s="411"/>
      <c r="Q305" s="520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ht="15.75" customHeight="1">
      <c r="A306" s="2"/>
      <c r="B306" s="402"/>
      <c r="C306" s="2"/>
      <c r="D306" s="2"/>
      <c r="E306" s="2"/>
      <c r="F306" s="2"/>
      <c r="G306" s="2"/>
      <c r="H306" s="2"/>
      <c r="I306" s="2"/>
      <c r="J306" s="411"/>
      <c r="Q306" s="520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ht="15.75" customHeight="1">
      <c r="A307" s="2"/>
      <c r="B307" s="402"/>
      <c r="C307" s="2"/>
      <c r="D307" s="2"/>
      <c r="E307" s="2"/>
      <c r="F307" s="2"/>
      <c r="G307" s="2"/>
      <c r="H307" s="2"/>
      <c r="I307" s="2"/>
      <c r="J307" s="411"/>
      <c r="Q307" s="520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ht="15.75" customHeight="1">
      <c r="A308" s="2"/>
      <c r="B308" s="402"/>
      <c r="C308" s="2"/>
      <c r="D308" s="2"/>
      <c r="E308" s="2"/>
      <c r="F308" s="2"/>
      <c r="G308" s="2"/>
      <c r="H308" s="2"/>
      <c r="I308" s="2"/>
      <c r="J308" s="411"/>
      <c r="Q308" s="520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ht="15.75" customHeight="1">
      <c r="A309" s="2"/>
      <c r="B309" s="402"/>
      <c r="C309" s="2"/>
      <c r="D309" s="2"/>
      <c r="E309" s="2"/>
      <c r="F309" s="2"/>
      <c r="G309" s="2"/>
      <c r="H309" s="2"/>
      <c r="I309" s="2"/>
      <c r="J309" s="411"/>
      <c r="Q309" s="520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ht="15.75" customHeight="1">
      <c r="A310" s="2"/>
      <c r="B310" s="402"/>
      <c r="C310" s="2"/>
      <c r="D310" s="2"/>
      <c r="E310" s="2"/>
      <c r="F310" s="2"/>
      <c r="G310" s="2"/>
      <c r="H310" s="2"/>
      <c r="I310" s="2"/>
      <c r="J310" s="411"/>
      <c r="Q310" s="520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ht="15.75" customHeight="1">
      <c r="A311" s="2"/>
      <c r="B311" s="402"/>
      <c r="C311" s="2"/>
      <c r="D311" s="2"/>
      <c r="E311" s="2"/>
      <c r="F311" s="2"/>
      <c r="G311" s="2"/>
      <c r="H311" s="2"/>
      <c r="I311" s="2"/>
      <c r="J311" s="411"/>
      <c r="Q311" s="520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ht="15.75" customHeight="1">
      <c r="A312" s="2"/>
      <c r="B312" s="402"/>
      <c r="C312" s="2"/>
      <c r="D312" s="2"/>
      <c r="E312" s="2"/>
      <c r="F312" s="2"/>
      <c r="G312" s="2"/>
      <c r="H312" s="2"/>
      <c r="I312" s="2"/>
      <c r="J312" s="411"/>
      <c r="Q312" s="520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ht="15.75" customHeight="1">
      <c r="A313" s="2"/>
      <c r="B313" s="402"/>
      <c r="C313" s="2"/>
      <c r="D313" s="2"/>
      <c r="E313" s="2"/>
      <c r="F313" s="2"/>
      <c r="G313" s="2"/>
      <c r="H313" s="2"/>
      <c r="I313" s="2"/>
      <c r="J313" s="411"/>
      <c r="Q313" s="520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ht="15.75" customHeight="1">
      <c r="A314" s="2"/>
      <c r="B314" s="402"/>
      <c r="C314" s="2"/>
      <c r="D314" s="2"/>
      <c r="E314" s="2"/>
      <c r="F314" s="2"/>
      <c r="G314" s="2"/>
      <c r="H314" s="2"/>
      <c r="I314" s="2"/>
      <c r="J314" s="411"/>
      <c r="Q314" s="520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ht="15.75" customHeight="1">
      <c r="A315" s="2"/>
      <c r="B315" s="402"/>
      <c r="C315" s="2"/>
      <c r="D315" s="2"/>
      <c r="E315" s="2"/>
      <c r="F315" s="2"/>
      <c r="G315" s="2"/>
      <c r="H315" s="2"/>
      <c r="I315" s="2"/>
      <c r="J315" s="411"/>
      <c r="Q315" s="520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ht="15.75" customHeight="1">
      <c r="A316" s="2"/>
      <c r="B316" s="402"/>
      <c r="C316" s="2"/>
      <c r="D316" s="2"/>
      <c r="E316" s="2"/>
      <c r="F316" s="2"/>
      <c r="G316" s="2"/>
      <c r="H316" s="2"/>
      <c r="I316" s="2"/>
      <c r="J316" s="411"/>
      <c r="Q316" s="520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ht="15.75" customHeight="1">
      <c r="A317" s="2"/>
      <c r="B317" s="402"/>
      <c r="C317" s="2"/>
      <c r="D317" s="2"/>
      <c r="E317" s="2"/>
      <c r="F317" s="2"/>
      <c r="G317" s="2"/>
      <c r="H317" s="2"/>
      <c r="I317" s="2"/>
      <c r="J317" s="411"/>
      <c r="Q317" s="520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ht="15.75" customHeight="1">
      <c r="A318" s="2"/>
      <c r="B318" s="402"/>
      <c r="C318" s="2"/>
      <c r="D318" s="2"/>
      <c r="E318" s="2"/>
      <c r="F318" s="2"/>
      <c r="G318" s="2"/>
      <c r="H318" s="2"/>
      <c r="I318" s="2"/>
      <c r="J318" s="411"/>
      <c r="Q318" s="520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ht="15.75" customHeight="1">
      <c r="A319" s="2"/>
      <c r="B319" s="402"/>
      <c r="C319" s="2"/>
      <c r="D319" s="2"/>
      <c r="E319" s="2"/>
      <c r="F319" s="2"/>
      <c r="G319" s="2"/>
      <c r="H319" s="2"/>
      <c r="I319" s="2"/>
      <c r="J319" s="411"/>
      <c r="Q319" s="520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ht="15.75" customHeight="1">
      <c r="A320" s="2"/>
      <c r="B320" s="402"/>
      <c r="C320" s="2"/>
      <c r="D320" s="2"/>
      <c r="E320" s="2"/>
      <c r="F320" s="2"/>
      <c r="G320" s="2"/>
      <c r="H320" s="2"/>
      <c r="I320" s="2"/>
      <c r="J320" s="411"/>
      <c r="Q320" s="520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ht="15.75" customHeight="1">
      <c r="A321" s="2"/>
      <c r="B321" s="402"/>
      <c r="C321" s="2"/>
      <c r="D321" s="2"/>
      <c r="E321" s="2"/>
      <c r="F321" s="2"/>
      <c r="G321" s="2"/>
      <c r="H321" s="2"/>
      <c r="I321" s="2"/>
      <c r="J321" s="411"/>
      <c r="Q321" s="520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ht="15.75" customHeight="1">
      <c r="A322" s="2"/>
      <c r="B322" s="402"/>
      <c r="C322" s="2"/>
      <c r="D322" s="2"/>
      <c r="E322" s="2"/>
      <c r="F322" s="2"/>
      <c r="G322" s="2"/>
      <c r="H322" s="2"/>
      <c r="I322" s="2"/>
      <c r="J322" s="411"/>
      <c r="Q322" s="520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ht="15.75" customHeight="1">
      <c r="A323" s="2"/>
      <c r="B323" s="402"/>
      <c r="C323" s="2"/>
      <c r="D323" s="2"/>
      <c r="E323" s="2"/>
      <c r="F323" s="2"/>
      <c r="G323" s="2"/>
      <c r="H323" s="2"/>
      <c r="I323" s="2"/>
      <c r="J323" s="411"/>
      <c r="Q323" s="520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ht="15.75" customHeight="1">
      <c r="A324" s="2"/>
      <c r="B324" s="402"/>
      <c r="C324" s="2"/>
      <c r="D324" s="2"/>
      <c r="E324" s="2"/>
      <c r="F324" s="2"/>
      <c r="G324" s="2"/>
      <c r="H324" s="2"/>
      <c r="I324" s="2"/>
      <c r="J324" s="411"/>
      <c r="Q324" s="520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ht="15.75" customHeight="1">
      <c r="A325" s="2"/>
      <c r="B325" s="402"/>
      <c r="C325" s="2"/>
      <c r="D325" s="2"/>
      <c r="E325" s="2"/>
      <c r="F325" s="2"/>
      <c r="G325" s="2"/>
      <c r="H325" s="2"/>
      <c r="I325" s="2"/>
      <c r="J325" s="411"/>
      <c r="Q325" s="520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ht="15.75" customHeight="1">
      <c r="A326" s="2"/>
      <c r="B326" s="402"/>
      <c r="C326" s="2"/>
      <c r="D326" s="2"/>
      <c r="E326" s="2"/>
      <c r="F326" s="2"/>
      <c r="G326" s="2"/>
      <c r="H326" s="2"/>
      <c r="I326" s="2"/>
      <c r="J326" s="411"/>
      <c r="Q326" s="520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ht="15.75" customHeight="1">
      <c r="A327" s="2"/>
      <c r="B327" s="402"/>
      <c r="C327" s="2"/>
      <c r="D327" s="2"/>
      <c r="E327" s="2"/>
      <c r="F327" s="2"/>
      <c r="G327" s="2"/>
      <c r="H327" s="2"/>
      <c r="I327" s="2"/>
      <c r="J327" s="411"/>
      <c r="Q327" s="520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ht="15.75" customHeight="1">
      <c r="A328" s="2"/>
      <c r="B328" s="402"/>
      <c r="C328" s="2"/>
      <c r="D328" s="2"/>
      <c r="E328" s="2"/>
      <c r="F328" s="2"/>
      <c r="G328" s="2"/>
      <c r="H328" s="2"/>
      <c r="I328" s="2"/>
      <c r="J328" s="411"/>
      <c r="Q328" s="520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ht="15.75" customHeight="1">
      <c r="A329" s="2"/>
      <c r="B329" s="402"/>
      <c r="C329" s="2"/>
      <c r="D329" s="2"/>
      <c r="E329" s="2"/>
      <c r="F329" s="2"/>
      <c r="G329" s="2"/>
      <c r="H329" s="2"/>
      <c r="I329" s="2"/>
      <c r="J329" s="411"/>
      <c r="Q329" s="520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ht="15.75" customHeight="1">
      <c r="A330" s="2"/>
      <c r="B330" s="402"/>
      <c r="C330" s="2"/>
      <c r="D330" s="2"/>
      <c r="E330" s="2"/>
      <c r="F330" s="2"/>
      <c r="G330" s="2"/>
      <c r="H330" s="2"/>
      <c r="I330" s="2"/>
      <c r="J330" s="411"/>
      <c r="Q330" s="520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ht="15.75" customHeight="1">
      <c r="A331" s="2"/>
      <c r="B331" s="402"/>
      <c r="C331" s="2"/>
      <c r="D331" s="2"/>
      <c r="E331" s="2"/>
      <c r="F331" s="2"/>
      <c r="G331" s="2"/>
      <c r="H331" s="2"/>
      <c r="I331" s="2"/>
      <c r="J331" s="411"/>
      <c r="Q331" s="520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ht="15.75" customHeight="1">
      <c r="A332" s="2"/>
      <c r="B332" s="402"/>
      <c r="C332" s="2"/>
      <c r="D332" s="2"/>
      <c r="E332" s="2"/>
      <c r="F332" s="2"/>
      <c r="G332" s="2"/>
      <c r="H332" s="2"/>
      <c r="I332" s="2"/>
      <c r="J332" s="411"/>
      <c r="Q332" s="520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ht="15.75" customHeight="1">
      <c r="A333" s="2"/>
      <c r="B333" s="402"/>
      <c r="C333" s="2"/>
      <c r="D333" s="2"/>
      <c r="E333" s="2"/>
      <c r="F333" s="2"/>
      <c r="G333" s="2"/>
      <c r="H333" s="2"/>
      <c r="I333" s="2"/>
      <c r="J333" s="411"/>
      <c r="Q333" s="520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ht="15.75" customHeight="1">
      <c r="A334" s="2"/>
      <c r="B334" s="402"/>
      <c r="C334" s="2"/>
      <c r="D334" s="2"/>
      <c r="E334" s="2"/>
      <c r="F334" s="2"/>
      <c r="G334" s="2"/>
      <c r="H334" s="2"/>
      <c r="I334" s="2"/>
      <c r="J334" s="411"/>
      <c r="Q334" s="520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ht="15.75" customHeight="1">
      <c r="A335" s="2"/>
      <c r="B335" s="402"/>
      <c r="C335" s="2"/>
      <c r="D335" s="2"/>
      <c r="E335" s="2"/>
      <c r="F335" s="2"/>
      <c r="G335" s="2"/>
      <c r="H335" s="2"/>
      <c r="I335" s="2"/>
      <c r="J335" s="411"/>
      <c r="Q335" s="520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ht="15.75" customHeight="1">
      <c r="A336" s="2"/>
      <c r="B336" s="402"/>
      <c r="C336" s="2"/>
      <c r="D336" s="2"/>
      <c r="E336" s="2"/>
      <c r="F336" s="2"/>
      <c r="G336" s="2"/>
      <c r="H336" s="2"/>
      <c r="I336" s="2"/>
      <c r="J336" s="411"/>
      <c r="Q336" s="520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ht="15.75" customHeight="1">
      <c r="A337" s="2"/>
      <c r="B337" s="402"/>
      <c r="C337" s="2"/>
      <c r="D337" s="2"/>
      <c r="E337" s="2"/>
      <c r="F337" s="2"/>
      <c r="G337" s="2"/>
      <c r="H337" s="2"/>
      <c r="I337" s="2"/>
      <c r="J337" s="411"/>
      <c r="Q337" s="520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ht="15.75" customHeight="1">
      <c r="A338" s="2"/>
      <c r="B338" s="402"/>
      <c r="C338" s="2"/>
      <c r="D338" s="2"/>
      <c r="E338" s="2"/>
      <c r="F338" s="2"/>
      <c r="G338" s="2"/>
      <c r="H338" s="2"/>
      <c r="I338" s="2"/>
      <c r="J338" s="411"/>
      <c r="Q338" s="520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ht="15.75" customHeight="1">
      <c r="A339" s="2"/>
      <c r="B339" s="402"/>
      <c r="C339" s="2"/>
      <c r="D339" s="2"/>
      <c r="E339" s="2"/>
      <c r="F339" s="2"/>
      <c r="G339" s="2"/>
      <c r="H339" s="2"/>
      <c r="I339" s="2"/>
      <c r="J339" s="411"/>
      <c r="Q339" s="520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ht="15.75" customHeight="1">
      <c r="A340" s="2"/>
      <c r="B340" s="402"/>
      <c r="C340" s="2"/>
      <c r="D340" s="2"/>
      <c r="E340" s="2"/>
      <c r="F340" s="2"/>
      <c r="G340" s="2"/>
      <c r="H340" s="2"/>
      <c r="I340" s="2"/>
      <c r="J340" s="411"/>
      <c r="Q340" s="520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ht="15.75" customHeight="1">
      <c r="A341" s="2"/>
      <c r="B341" s="402"/>
      <c r="C341" s="2"/>
      <c r="D341" s="2"/>
      <c r="E341" s="2"/>
      <c r="F341" s="2"/>
      <c r="G341" s="2"/>
      <c r="H341" s="2"/>
      <c r="I341" s="2"/>
      <c r="J341" s="411"/>
      <c r="Q341" s="520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ht="15.75" customHeight="1">
      <c r="A342" s="2"/>
      <c r="B342" s="402"/>
      <c r="C342" s="2"/>
      <c r="D342" s="2"/>
      <c r="E342" s="2"/>
      <c r="F342" s="2"/>
      <c r="G342" s="2"/>
      <c r="H342" s="2"/>
      <c r="I342" s="2"/>
      <c r="J342" s="411"/>
      <c r="Q342" s="520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ht="15.75" customHeight="1">
      <c r="A343" s="2"/>
      <c r="B343" s="402"/>
      <c r="C343" s="2"/>
      <c r="D343" s="2"/>
      <c r="E343" s="2"/>
      <c r="F343" s="2"/>
      <c r="G343" s="2"/>
      <c r="H343" s="2"/>
      <c r="I343" s="2"/>
      <c r="J343" s="411"/>
      <c r="Q343" s="520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ht="15.75" customHeight="1">
      <c r="A344" s="2"/>
      <c r="B344" s="402"/>
      <c r="C344" s="2"/>
      <c r="D344" s="2"/>
      <c r="E344" s="2"/>
      <c r="F344" s="2"/>
      <c r="G344" s="2"/>
      <c r="H344" s="2"/>
      <c r="I344" s="2"/>
      <c r="J344" s="411"/>
      <c r="Q344" s="520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ht="15.75" customHeight="1">
      <c r="A345" s="2"/>
      <c r="B345" s="402"/>
      <c r="C345" s="2"/>
      <c r="D345" s="2"/>
      <c r="E345" s="2"/>
      <c r="F345" s="2"/>
      <c r="G345" s="2"/>
      <c r="H345" s="2"/>
      <c r="I345" s="2"/>
      <c r="J345" s="411"/>
      <c r="Q345" s="520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ht="15.75" customHeight="1">
      <c r="A346" s="2"/>
      <c r="B346" s="402"/>
      <c r="C346" s="2"/>
      <c r="D346" s="2"/>
      <c r="E346" s="2"/>
      <c r="F346" s="2"/>
      <c r="G346" s="2"/>
      <c r="H346" s="2"/>
      <c r="I346" s="2"/>
      <c r="J346" s="411"/>
      <c r="Q346" s="520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ht="15.75" customHeight="1">
      <c r="A347" s="2"/>
      <c r="B347" s="402"/>
      <c r="C347" s="2"/>
      <c r="D347" s="2"/>
      <c r="E347" s="2"/>
      <c r="F347" s="2"/>
      <c r="G347" s="2"/>
      <c r="H347" s="2"/>
      <c r="I347" s="2"/>
      <c r="J347" s="411"/>
      <c r="Q347" s="520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ht="15.75" customHeight="1">
      <c r="A348" s="2"/>
      <c r="B348" s="402"/>
      <c r="C348" s="2"/>
      <c r="D348" s="2"/>
      <c r="E348" s="2"/>
      <c r="F348" s="2"/>
      <c r="G348" s="2"/>
      <c r="H348" s="2"/>
      <c r="I348" s="2"/>
      <c r="J348" s="411"/>
      <c r="Q348" s="520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ht="15.75" customHeight="1">
      <c r="A349" s="2"/>
      <c r="B349" s="402"/>
      <c r="C349" s="2"/>
      <c r="D349" s="2"/>
      <c r="E349" s="2"/>
      <c r="F349" s="2"/>
      <c r="G349" s="2"/>
      <c r="H349" s="2"/>
      <c r="I349" s="2"/>
      <c r="J349" s="411"/>
      <c r="Q349" s="520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ht="15.75" customHeight="1">
      <c r="A350" s="2"/>
      <c r="B350" s="402"/>
      <c r="C350" s="2"/>
      <c r="D350" s="2"/>
      <c r="E350" s="2"/>
      <c r="F350" s="2"/>
      <c r="G350" s="2"/>
      <c r="H350" s="2"/>
      <c r="I350" s="2"/>
      <c r="J350" s="411"/>
      <c r="Q350" s="520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ht="15.75" customHeight="1">
      <c r="A351" s="2"/>
      <c r="B351" s="402"/>
      <c r="C351" s="2"/>
      <c r="D351" s="2"/>
      <c r="E351" s="2"/>
      <c r="F351" s="2"/>
      <c r="G351" s="2"/>
      <c r="H351" s="2"/>
      <c r="I351" s="2"/>
      <c r="J351" s="411"/>
      <c r="Q351" s="520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ht="15.75" customHeight="1">
      <c r="A352" s="2"/>
      <c r="B352" s="402"/>
      <c r="C352" s="2"/>
      <c r="D352" s="2"/>
      <c r="E352" s="2"/>
      <c r="F352" s="2"/>
      <c r="G352" s="2"/>
      <c r="H352" s="2"/>
      <c r="I352" s="2"/>
      <c r="J352" s="411"/>
      <c r="Q352" s="520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ht="15.75" customHeight="1">
      <c r="A353" s="2"/>
      <c r="B353" s="402"/>
      <c r="C353" s="2"/>
      <c r="D353" s="2"/>
      <c r="E353" s="2"/>
      <c r="F353" s="2"/>
      <c r="G353" s="2"/>
      <c r="H353" s="2"/>
      <c r="I353" s="2"/>
      <c r="J353" s="411"/>
      <c r="Q353" s="520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ht="15.75" customHeight="1">
      <c r="A354" s="2"/>
      <c r="B354" s="402"/>
      <c r="C354" s="2"/>
      <c r="D354" s="2"/>
      <c r="E354" s="2"/>
      <c r="F354" s="2"/>
      <c r="G354" s="2"/>
      <c r="H354" s="2"/>
      <c r="I354" s="2"/>
      <c r="J354" s="411"/>
      <c r="Q354" s="520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ht="15.75" customHeight="1">
      <c r="A355" s="2"/>
      <c r="B355" s="402"/>
      <c r="C355" s="2"/>
      <c r="D355" s="2"/>
      <c r="E355" s="2"/>
      <c r="F355" s="2"/>
      <c r="G355" s="2"/>
      <c r="H355" s="2"/>
      <c r="I355" s="2"/>
      <c r="J355" s="411"/>
      <c r="Q355" s="520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ht="15.75" customHeight="1">
      <c r="A356" s="2"/>
      <c r="B356" s="402"/>
      <c r="C356" s="2"/>
      <c r="D356" s="2"/>
      <c r="E356" s="2"/>
      <c r="F356" s="2"/>
      <c r="G356" s="2"/>
      <c r="H356" s="2"/>
      <c r="I356" s="2"/>
      <c r="J356" s="411"/>
      <c r="Q356" s="520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ht="15.75" customHeight="1">
      <c r="J357" s="543"/>
      <c r="Q357" s="520"/>
    </row>
    <row r="358" spans="1:32" ht="15.75" customHeight="1">
      <c r="J358" s="543"/>
      <c r="Q358" s="520"/>
    </row>
    <row r="359" spans="1:32" ht="15.75" customHeight="1">
      <c r="J359" s="543"/>
      <c r="Q359" s="520"/>
    </row>
    <row r="360" spans="1:32" ht="15.75" customHeight="1">
      <c r="J360" s="543"/>
      <c r="Q360" s="520"/>
    </row>
    <row r="361" spans="1:32" ht="15.75" customHeight="1">
      <c r="J361" s="543"/>
      <c r="Q361" s="520"/>
    </row>
    <row r="362" spans="1:32" ht="15.75" customHeight="1">
      <c r="J362" s="543"/>
      <c r="Q362" s="520"/>
    </row>
    <row r="363" spans="1:32" ht="15.75" customHeight="1">
      <c r="J363" s="543"/>
      <c r="Q363" s="520"/>
    </row>
    <row r="364" spans="1:32" ht="15.75" customHeight="1">
      <c r="J364" s="543"/>
      <c r="Q364" s="520"/>
    </row>
    <row r="365" spans="1:32" ht="15.75" customHeight="1">
      <c r="J365" s="543"/>
      <c r="Q365" s="520"/>
    </row>
    <row r="366" spans="1:32" ht="15.75" customHeight="1">
      <c r="J366" s="543"/>
      <c r="Q366" s="520"/>
    </row>
    <row r="367" spans="1:32" ht="15.75" customHeight="1">
      <c r="J367" s="543"/>
      <c r="Q367" s="520"/>
    </row>
    <row r="368" spans="1:32" ht="15.75" customHeight="1">
      <c r="Q368" s="520"/>
    </row>
    <row r="369" spans="17:17" ht="15.75" customHeight="1">
      <c r="Q369" s="520"/>
    </row>
    <row r="370" spans="17:17" ht="15.75" customHeight="1">
      <c r="Q370" s="520"/>
    </row>
    <row r="371" spans="17:17" ht="15.75" customHeight="1">
      <c r="Q371" s="520"/>
    </row>
    <row r="372" spans="17:17" ht="15.75" customHeight="1">
      <c r="Q372" s="520"/>
    </row>
    <row r="373" spans="17:17" ht="15.75" customHeight="1">
      <c r="Q373" s="520"/>
    </row>
    <row r="374" spans="17:17" ht="15.75" customHeight="1">
      <c r="Q374" s="520"/>
    </row>
    <row r="375" spans="17:17" ht="15.75" customHeight="1">
      <c r="Q375" s="520"/>
    </row>
    <row r="376" spans="17:17" ht="15.75" customHeight="1">
      <c r="Q376" s="520"/>
    </row>
    <row r="377" spans="17:17" ht="15.75" customHeight="1">
      <c r="Q377" s="520"/>
    </row>
    <row r="378" spans="17:17" ht="15.75" customHeight="1">
      <c r="Q378" s="520"/>
    </row>
    <row r="379" spans="17:17" ht="15.75" customHeight="1">
      <c r="Q379" s="520"/>
    </row>
    <row r="380" spans="17:17" ht="15.75" customHeight="1">
      <c r="Q380" s="520"/>
    </row>
    <row r="381" spans="17:17" ht="15.75" customHeight="1">
      <c r="Q381" s="520"/>
    </row>
    <row r="382" spans="17:17" ht="15.75" customHeight="1">
      <c r="Q382" s="520"/>
    </row>
    <row r="383" spans="17:17" ht="15.75" customHeight="1">
      <c r="Q383" s="520"/>
    </row>
    <row r="384" spans="17:17" ht="15.75" customHeight="1">
      <c r="Q384" s="520"/>
    </row>
    <row r="385" spans="17:17" ht="15.75" customHeight="1">
      <c r="Q385" s="520"/>
    </row>
    <row r="386" spans="17:17" ht="15.75" customHeight="1">
      <c r="Q386" s="520"/>
    </row>
    <row r="387" spans="17:17" ht="15.75" customHeight="1">
      <c r="Q387" s="520"/>
    </row>
    <row r="388" spans="17:17" ht="15.75" customHeight="1">
      <c r="Q388" s="520"/>
    </row>
    <row r="389" spans="17:17" ht="15.75" customHeight="1">
      <c r="Q389" s="520"/>
    </row>
    <row r="390" spans="17:17" ht="15.75" customHeight="1">
      <c r="Q390" s="520"/>
    </row>
    <row r="391" spans="17:17" ht="15.75" customHeight="1">
      <c r="Q391" s="520"/>
    </row>
    <row r="392" spans="17:17" ht="15.75" customHeight="1">
      <c r="Q392" s="520"/>
    </row>
    <row r="393" spans="17:17" ht="15.75" customHeight="1">
      <c r="Q393" s="520"/>
    </row>
    <row r="394" spans="17:17" ht="15.75" customHeight="1">
      <c r="Q394" s="520"/>
    </row>
    <row r="395" spans="17:17" ht="15.75" customHeight="1">
      <c r="Q395" s="520"/>
    </row>
    <row r="396" spans="17:17" ht="15.75" customHeight="1">
      <c r="Q396" s="520"/>
    </row>
    <row r="397" spans="17:17" ht="15.75" customHeight="1">
      <c r="Q397" s="520"/>
    </row>
    <row r="398" spans="17:17" ht="15.75" customHeight="1">
      <c r="Q398" s="520"/>
    </row>
    <row r="399" spans="17:17" ht="15.75" customHeight="1">
      <c r="Q399" s="520"/>
    </row>
    <row r="400" spans="17:17" ht="15.75" customHeight="1">
      <c r="Q400" s="520"/>
    </row>
    <row r="401" spans="17:17" ht="15.75" customHeight="1">
      <c r="Q401" s="520"/>
    </row>
    <row r="402" spans="17:17" ht="15.75" customHeight="1">
      <c r="Q402" s="520"/>
    </row>
    <row r="403" spans="17:17" ht="15.75" customHeight="1">
      <c r="Q403" s="520"/>
    </row>
    <row r="404" spans="17:17" ht="15.75" customHeight="1">
      <c r="Q404" s="520"/>
    </row>
    <row r="405" spans="17:17" ht="15.75" customHeight="1">
      <c r="Q405" s="520"/>
    </row>
    <row r="406" spans="17:17" ht="15.75" customHeight="1">
      <c r="Q406" s="520"/>
    </row>
    <row r="407" spans="17:17" ht="15.75" customHeight="1">
      <c r="Q407" s="520"/>
    </row>
    <row r="408" spans="17:17" ht="15.75" customHeight="1">
      <c r="Q408" s="520"/>
    </row>
    <row r="409" spans="17:17" ht="15.75" customHeight="1">
      <c r="Q409" s="520"/>
    </row>
    <row r="410" spans="17:17" ht="15.75" customHeight="1">
      <c r="Q410" s="520"/>
    </row>
    <row r="411" spans="17:17" ht="15.75" customHeight="1">
      <c r="Q411" s="520"/>
    </row>
    <row r="412" spans="17:17" ht="15.75" customHeight="1">
      <c r="Q412" s="520"/>
    </row>
    <row r="413" spans="17:17" ht="15.75" customHeight="1">
      <c r="Q413" s="520"/>
    </row>
    <row r="414" spans="17:17" ht="15.75" customHeight="1">
      <c r="Q414" s="520"/>
    </row>
    <row r="415" spans="17:17" ht="15.75" customHeight="1">
      <c r="Q415" s="520"/>
    </row>
    <row r="416" spans="17:17" ht="15.75" customHeight="1">
      <c r="Q416" s="520"/>
    </row>
    <row r="417" spans="17:17" ht="15.75" customHeight="1">
      <c r="Q417" s="520"/>
    </row>
    <row r="418" spans="17:17" ht="15.75" customHeight="1">
      <c r="Q418" s="520"/>
    </row>
    <row r="419" spans="17:17" ht="15.75" customHeight="1">
      <c r="Q419" s="520"/>
    </row>
    <row r="420" spans="17:17" ht="15.75" customHeight="1">
      <c r="Q420" s="520"/>
    </row>
    <row r="421" spans="17:17" ht="15.75" customHeight="1">
      <c r="Q421" s="520"/>
    </row>
    <row r="422" spans="17:17" ht="15.75" customHeight="1">
      <c r="Q422" s="520"/>
    </row>
    <row r="423" spans="17:17" ht="15.75" customHeight="1">
      <c r="Q423" s="520"/>
    </row>
    <row r="424" spans="17:17" ht="15.75" customHeight="1">
      <c r="Q424" s="520"/>
    </row>
    <row r="425" spans="17:17" ht="15.75" customHeight="1">
      <c r="Q425" s="520"/>
    </row>
    <row r="426" spans="17:17" ht="15.75" customHeight="1">
      <c r="Q426" s="520"/>
    </row>
    <row r="427" spans="17:17" ht="15.75" customHeight="1">
      <c r="Q427" s="520"/>
    </row>
    <row r="428" spans="17:17" ht="15.75" customHeight="1">
      <c r="Q428" s="520"/>
    </row>
    <row r="429" spans="17:17" ht="15.75" customHeight="1">
      <c r="Q429" s="520"/>
    </row>
    <row r="430" spans="17:17" ht="15.75" customHeight="1">
      <c r="Q430" s="520"/>
    </row>
    <row r="431" spans="17:17" ht="15.75" customHeight="1">
      <c r="Q431" s="520"/>
    </row>
    <row r="432" spans="17:17" ht="15.75" customHeight="1">
      <c r="Q432" s="520"/>
    </row>
    <row r="433" spans="17:17" ht="15.75" customHeight="1">
      <c r="Q433" s="520"/>
    </row>
    <row r="434" spans="17:17" ht="15.75" customHeight="1">
      <c r="Q434" s="520"/>
    </row>
    <row r="435" spans="17:17" ht="15.75" customHeight="1">
      <c r="Q435" s="520"/>
    </row>
    <row r="436" spans="17:17" ht="15.75" customHeight="1">
      <c r="Q436" s="520"/>
    </row>
    <row r="437" spans="17:17" ht="15.75" customHeight="1">
      <c r="Q437" s="520"/>
    </row>
    <row r="438" spans="17:17" ht="15.75" customHeight="1">
      <c r="Q438" s="520"/>
    </row>
    <row r="439" spans="17:17" ht="15.75" customHeight="1">
      <c r="Q439" s="520"/>
    </row>
    <row r="440" spans="17:17" ht="15.75" customHeight="1">
      <c r="Q440" s="520"/>
    </row>
    <row r="441" spans="17:17" ht="15.75" customHeight="1">
      <c r="Q441" s="520"/>
    </row>
    <row r="442" spans="17:17" ht="15.75" customHeight="1">
      <c r="Q442" s="520"/>
    </row>
    <row r="443" spans="17:17" ht="15.75" customHeight="1">
      <c r="Q443" s="520"/>
    </row>
    <row r="444" spans="17:17" ht="15.75" customHeight="1">
      <c r="Q444" s="520"/>
    </row>
    <row r="445" spans="17:17" ht="15.75" customHeight="1">
      <c r="Q445" s="520"/>
    </row>
    <row r="446" spans="17:17" ht="15.75" customHeight="1">
      <c r="Q446" s="520"/>
    </row>
    <row r="447" spans="17:17" ht="15.75" customHeight="1">
      <c r="Q447" s="520"/>
    </row>
    <row r="448" spans="17:17" ht="15.75" customHeight="1">
      <c r="Q448" s="520"/>
    </row>
    <row r="449" spans="17:17" ht="15.75" customHeight="1">
      <c r="Q449" s="520"/>
    </row>
    <row r="450" spans="17:17" ht="15.75" customHeight="1">
      <c r="Q450" s="520"/>
    </row>
    <row r="451" spans="17:17" ht="15.75" customHeight="1">
      <c r="Q451" s="520"/>
    </row>
    <row r="452" spans="17:17" ht="15.75" customHeight="1">
      <c r="Q452" s="520"/>
    </row>
    <row r="453" spans="17:17" ht="15.75" customHeight="1">
      <c r="Q453" s="520"/>
    </row>
    <row r="454" spans="17:17" ht="15.75" customHeight="1">
      <c r="Q454" s="520"/>
    </row>
    <row r="455" spans="17:17" ht="15.75" customHeight="1">
      <c r="Q455" s="520"/>
    </row>
    <row r="456" spans="17:17" ht="15.75" customHeight="1">
      <c r="Q456" s="520"/>
    </row>
    <row r="457" spans="17:17" ht="15.75" customHeight="1">
      <c r="Q457" s="520"/>
    </row>
    <row r="458" spans="17:17" ht="15.75" customHeight="1">
      <c r="Q458" s="520"/>
    </row>
    <row r="459" spans="17:17" ht="15.75" customHeight="1">
      <c r="Q459" s="520"/>
    </row>
    <row r="460" spans="17:17" ht="15.75" customHeight="1">
      <c r="Q460" s="520"/>
    </row>
    <row r="461" spans="17:17" ht="15.75" customHeight="1">
      <c r="Q461" s="520"/>
    </row>
    <row r="462" spans="17:17" ht="15.75" customHeight="1">
      <c r="Q462" s="520"/>
    </row>
    <row r="463" spans="17:17" ht="15.75" customHeight="1">
      <c r="Q463" s="520"/>
    </row>
    <row r="464" spans="17:17" ht="15.75" customHeight="1">
      <c r="Q464" s="520"/>
    </row>
    <row r="465" spans="17:17" ht="15.75" customHeight="1">
      <c r="Q465" s="520"/>
    </row>
    <row r="466" spans="17:17" ht="15.75" customHeight="1">
      <c r="Q466" s="520"/>
    </row>
    <row r="467" spans="17:17" ht="15.75" customHeight="1">
      <c r="Q467" s="520"/>
    </row>
    <row r="468" spans="17:17" ht="15.75" customHeight="1">
      <c r="Q468" s="520"/>
    </row>
    <row r="469" spans="17:17" ht="15.75" customHeight="1">
      <c r="Q469" s="520"/>
    </row>
    <row r="470" spans="17:17" ht="15.75" customHeight="1">
      <c r="Q470" s="520"/>
    </row>
    <row r="471" spans="17:17" ht="15.75" customHeight="1">
      <c r="Q471" s="520"/>
    </row>
    <row r="472" spans="17:17" ht="15.75" customHeight="1">
      <c r="Q472" s="520"/>
    </row>
    <row r="473" spans="17:17" ht="15.75" customHeight="1">
      <c r="Q473" s="520"/>
    </row>
    <row r="474" spans="17:17" ht="15.75" customHeight="1">
      <c r="Q474" s="520"/>
    </row>
    <row r="475" spans="17:17" ht="15.75" customHeight="1">
      <c r="Q475" s="520"/>
    </row>
    <row r="476" spans="17:17" ht="15.75" customHeight="1">
      <c r="Q476" s="520"/>
    </row>
    <row r="477" spans="17:17" ht="15.75" customHeight="1">
      <c r="Q477" s="520"/>
    </row>
    <row r="478" spans="17:17" ht="15.75" customHeight="1">
      <c r="Q478" s="520"/>
    </row>
    <row r="479" spans="17:17" ht="15.75" customHeight="1">
      <c r="Q479" s="520"/>
    </row>
    <row r="480" spans="17:17" ht="15.75" customHeight="1">
      <c r="Q480" s="520"/>
    </row>
    <row r="481" spans="17:17" ht="15.75" customHeight="1">
      <c r="Q481" s="520"/>
    </row>
    <row r="482" spans="17:17" ht="15.75" customHeight="1">
      <c r="Q482" s="520"/>
    </row>
    <row r="483" spans="17:17" ht="15.75" customHeight="1">
      <c r="Q483" s="520"/>
    </row>
    <row r="484" spans="17:17" ht="15.75" customHeight="1">
      <c r="Q484" s="520"/>
    </row>
    <row r="485" spans="17:17" ht="15.75" customHeight="1">
      <c r="Q485" s="520"/>
    </row>
    <row r="486" spans="17:17" ht="15.75" customHeight="1">
      <c r="Q486" s="520"/>
    </row>
    <row r="487" spans="17:17" ht="15.75" customHeight="1">
      <c r="Q487" s="520"/>
    </row>
    <row r="488" spans="17:17" ht="15.75" customHeight="1">
      <c r="Q488" s="520"/>
    </row>
    <row r="489" spans="17:17" ht="15.75" customHeight="1">
      <c r="Q489" s="520"/>
    </row>
    <row r="490" spans="17:17" ht="15.75" customHeight="1">
      <c r="Q490" s="520"/>
    </row>
    <row r="491" spans="17:17" ht="15.75" customHeight="1">
      <c r="Q491" s="520"/>
    </row>
    <row r="492" spans="17:17" ht="15.75" customHeight="1">
      <c r="Q492" s="520"/>
    </row>
    <row r="493" spans="17:17" ht="15.75" customHeight="1">
      <c r="Q493" s="520"/>
    </row>
    <row r="494" spans="17:17" ht="15.75" customHeight="1">
      <c r="Q494" s="520"/>
    </row>
    <row r="495" spans="17:17" ht="15.75" customHeight="1">
      <c r="Q495" s="520"/>
    </row>
    <row r="496" spans="17:17" ht="15.75" customHeight="1">
      <c r="Q496" s="520"/>
    </row>
    <row r="497" spans="17:17" ht="15.75" customHeight="1">
      <c r="Q497" s="520"/>
    </row>
    <row r="498" spans="17:17" ht="15.75" customHeight="1">
      <c r="Q498" s="520"/>
    </row>
    <row r="499" spans="17:17" ht="15.75" customHeight="1">
      <c r="Q499" s="520"/>
    </row>
    <row r="500" spans="17:17" ht="15.75" customHeight="1">
      <c r="Q500" s="520"/>
    </row>
    <row r="501" spans="17:17" ht="15.75" customHeight="1">
      <c r="Q501" s="520"/>
    </row>
    <row r="502" spans="17:17" ht="15.75" customHeight="1">
      <c r="Q502" s="520"/>
    </row>
    <row r="503" spans="17:17" ht="15.75" customHeight="1">
      <c r="Q503" s="520"/>
    </row>
    <row r="504" spans="17:17" ht="15.75" customHeight="1">
      <c r="Q504" s="520"/>
    </row>
    <row r="505" spans="17:17" ht="15.75" customHeight="1">
      <c r="Q505" s="520"/>
    </row>
    <row r="506" spans="17:17" ht="15.75" customHeight="1">
      <c r="Q506" s="520"/>
    </row>
    <row r="507" spans="17:17" ht="15.75" customHeight="1">
      <c r="Q507" s="520"/>
    </row>
    <row r="508" spans="17:17" ht="15.75" customHeight="1">
      <c r="Q508" s="520"/>
    </row>
    <row r="509" spans="17:17" ht="15.75" customHeight="1">
      <c r="Q509" s="520"/>
    </row>
    <row r="510" spans="17:17" ht="15.75" customHeight="1">
      <c r="Q510" s="520"/>
    </row>
    <row r="511" spans="17:17" ht="15.75" customHeight="1">
      <c r="Q511" s="520"/>
    </row>
    <row r="512" spans="17:17" ht="15.75" customHeight="1">
      <c r="Q512" s="520"/>
    </row>
    <row r="513" spans="17:17" ht="15.75" customHeight="1">
      <c r="Q513" s="520"/>
    </row>
    <row r="514" spans="17:17" ht="15.75" customHeight="1">
      <c r="Q514" s="520"/>
    </row>
    <row r="515" spans="17:17" ht="15.75" customHeight="1">
      <c r="Q515" s="520"/>
    </row>
    <row r="516" spans="17:17" ht="15.75" customHeight="1">
      <c r="Q516" s="520"/>
    </row>
    <row r="517" spans="17:17" ht="15.75" customHeight="1">
      <c r="Q517" s="520"/>
    </row>
    <row r="518" spans="17:17" ht="15.75" customHeight="1">
      <c r="Q518" s="520"/>
    </row>
    <row r="519" spans="17:17" ht="15.75" customHeight="1">
      <c r="Q519" s="520"/>
    </row>
    <row r="520" spans="17:17" ht="15.75" customHeight="1">
      <c r="Q520" s="520"/>
    </row>
    <row r="521" spans="17:17" ht="15.75" customHeight="1">
      <c r="Q521" s="520"/>
    </row>
    <row r="522" spans="17:17" ht="15.75" customHeight="1">
      <c r="Q522" s="520"/>
    </row>
    <row r="523" spans="17:17" ht="15.75" customHeight="1">
      <c r="Q523" s="520"/>
    </row>
    <row r="524" spans="17:17" ht="15.75" customHeight="1">
      <c r="Q524" s="520"/>
    </row>
    <row r="525" spans="17:17" ht="15.75" customHeight="1">
      <c r="Q525" s="520"/>
    </row>
    <row r="526" spans="17:17" ht="15.75" customHeight="1">
      <c r="Q526" s="520"/>
    </row>
    <row r="527" spans="17:17" ht="15.75" customHeight="1">
      <c r="Q527" s="520"/>
    </row>
    <row r="528" spans="17:17" ht="15.75" customHeight="1">
      <c r="Q528" s="520"/>
    </row>
    <row r="529" spans="17:17" ht="15.75" customHeight="1">
      <c r="Q529" s="520"/>
    </row>
    <row r="530" spans="17:17" ht="15.75" customHeight="1">
      <c r="Q530" s="520"/>
    </row>
    <row r="531" spans="17:17" ht="15.75" customHeight="1">
      <c r="Q531" s="520"/>
    </row>
    <row r="532" spans="17:17" ht="15.75" customHeight="1">
      <c r="Q532" s="520"/>
    </row>
    <row r="533" spans="17:17" ht="15.75" customHeight="1">
      <c r="Q533" s="520"/>
    </row>
    <row r="534" spans="17:17" ht="15.75" customHeight="1">
      <c r="Q534" s="520"/>
    </row>
    <row r="535" spans="17:17" ht="15.75" customHeight="1">
      <c r="Q535" s="520"/>
    </row>
    <row r="536" spans="17:17" ht="15.75" customHeight="1">
      <c r="Q536" s="520"/>
    </row>
    <row r="537" spans="17:17" ht="15.75" customHeight="1">
      <c r="Q537" s="520"/>
    </row>
    <row r="538" spans="17:17" ht="15.75" customHeight="1">
      <c r="Q538" s="520"/>
    </row>
    <row r="539" spans="17:17" ht="15.75" customHeight="1">
      <c r="Q539" s="520"/>
    </row>
    <row r="540" spans="17:17" ht="15.75" customHeight="1">
      <c r="Q540" s="520"/>
    </row>
    <row r="541" spans="17:17" ht="15.75" customHeight="1">
      <c r="Q541" s="520"/>
    </row>
    <row r="542" spans="17:17" ht="15.75" customHeight="1">
      <c r="Q542" s="520"/>
    </row>
    <row r="543" spans="17:17" ht="15.75" customHeight="1">
      <c r="Q543" s="520"/>
    </row>
    <row r="544" spans="17:17" ht="15.75" customHeight="1">
      <c r="Q544" s="520"/>
    </row>
    <row r="545" spans="17:17" ht="15.75" customHeight="1">
      <c r="Q545" s="520"/>
    </row>
    <row r="546" spans="17:17" ht="15.75" customHeight="1">
      <c r="Q546" s="520"/>
    </row>
    <row r="547" spans="17:17" ht="15.75" customHeight="1">
      <c r="Q547" s="520"/>
    </row>
    <row r="548" spans="17:17" ht="15.75" customHeight="1">
      <c r="Q548" s="520"/>
    </row>
    <row r="549" spans="17:17" ht="15.75" customHeight="1">
      <c r="Q549" s="520"/>
    </row>
    <row r="550" spans="17:17" ht="15.75" customHeight="1">
      <c r="Q550" s="520"/>
    </row>
    <row r="551" spans="17:17" ht="15.75" customHeight="1">
      <c r="Q551" s="520"/>
    </row>
    <row r="552" spans="17:17" ht="15.75" customHeight="1">
      <c r="Q552" s="520"/>
    </row>
    <row r="553" spans="17:17" ht="15.75" customHeight="1">
      <c r="Q553" s="520"/>
    </row>
    <row r="554" spans="17:17" ht="15.75" customHeight="1">
      <c r="Q554" s="520"/>
    </row>
    <row r="555" spans="17:17" ht="15.75" customHeight="1">
      <c r="Q555" s="520"/>
    </row>
    <row r="556" spans="17:17" ht="15.75" customHeight="1">
      <c r="Q556" s="520"/>
    </row>
    <row r="557" spans="17:17" ht="15.75" customHeight="1">
      <c r="Q557" s="520"/>
    </row>
    <row r="558" spans="17:17" ht="15.75" customHeight="1">
      <c r="Q558" s="520"/>
    </row>
    <row r="559" spans="17:17" ht="15.75" customHeight="1">
      <c r="Q559" s="520"/>
    </row>
    <row r="560" spans="17:17" ht="15.75" customHeight="1">
      <c r="Q560" s="520"/>
    </row>
    <row r="561" spans="17:17" ht="15.75" customHeight="1">
      <c r="Q561" s="520"/>
    </row>
    <row r="562" spans="17:17" ht="15.75" customHeight="1">
      <c r="Q562" s="520"/>
    </row>
    <row r="563" spans="17:17" ht="15.75" customHeight="1">
      <c r="Q563" s="520"/>
    </row>
    <row r="564" spans="17:17" ht="15.75" customHeight="1">
      <c r="Q564" s="520"/>
    </row>
    <row r="565" spans="17:17" ht="15.75" customHeight="1">
      <c r="Q565" s="520"/>
    </row>
    <row r="566" spans="17:17" ht="15.75" customHeight="1">
      <c r="Q566" s="520"/>
    </row>
    <row r="567" spans="17:17" ht="15.75" customHeight="1">
      <c r="Q567" s="520"/>
    </row>
    <row r="568" spans="17:17" ht="15.75" customHeight="1">
      <c r="Q568" s="520"/>
    </row>
    <row r="569" spans="17:17" ht="15.75" customHeight="1">
      <c r="Q569" s="520"/>
    </row>
    <row r="570" spans="17:17" ht="15.75" customHeight="1">
      <c r="Q570" s="520"/>
    </row>
    <row r="571" spans="17:17" ht="15.75" customHeight="1">
      <c r="Q571" s="520"/>
    </row>
    <row r="572" spans="17:17" ht="15.75" customHeight="1">
      <c r="Q572" s="520"/>
    </row>
    <row r="573" spans="17:17" ht="15.75" customHeight="1">
      <c r="Q573" s="520"/>
    </row>
    <row r="574" spans="17:17" ht="15.75" customHeight="1">
      <c r="Q574" s="520"/>
    </row>
    <row r="575" spans="17:17" ht="15.75" customHeight="1">
      <c r="Q575" s="520"/>
    </row>
    <row r="576" spans="17:17" ht="15.75" customHeight="1">
      <c r="Q576" s="520"/>
    </row>
    <row r="577" spans="17:17" ht="15.75" customHeight="1">
      <c r="Q577" s="520"/>
    </row>
    <row r="578" spans="17:17" ht="15.75" customHeight="1">
      <c r="Q578" s="520"/>
    </row>
    <row r="579" spans="17:17" ht="15.75" customHeight="1">
      <c r="Q579" s="520"/>
    </row>
    <row r="580" spans="17:17" ht="15.75" customHeight="1">
      <c r="Q580" s="520"/>
    </row>
    <row r="581" spans="17:17" ht="15.75" customHeight="1">
      <c r="Q581" s="520"/>
    </row>
    <row r="582" spans="17:17" ht="15.75" customHeight="1">
      <c r="Q582" s="520"/>
    </row>
    <row r="583" spans="17:17" ht="15.75" customHeight="1">
      <c r="Q583" s="520"/>
    </row>
    <row r="584" spans="17:17" ht="15.75" customHeight="1">
      <c r="Q584" s="520"/>
    </row>
    <row r="585" spans="17:17" ht="15.75" customHeight="1">
      <c r="Q585" s="520"/>
    </row>
    <row r="586" spans="17:17" ht="15.75" customHeight="1">
      <c r="Q586" s="520"/>
    </row>
    <row r="587" spans="17:17" ht="15.75" customHeight="1">
      <c r="Q587" s="520"/>
    </row>
    <row r="588" spans="17:17" ht="15.75" customHeight="1">
      <c r="Q588" s="520"/>
    </row>
    <row r="589" spans="17:17" ht="15.75" customHeight="1">
      <c r="Q589" s="520"/>
    </row>
    <row r="590" spans="17:17" ht="15.75" customHeight="1">
      <c r="Q590" s="520"/>
    </row>
    <row r="591" spans="17:17" ht="15.75" customHeight="1">
      <c r="Q591" s="520"/>
    </row>
    <row r="592" spans="17:17" ht="15.75" customHeight="1">
      <c r="Q592" s="520"/>
    </row>
    <row r="593" spans="17:17" ht="15.75" customHeight="1">
      <c r="Q593" s="520"/>
    </row>
    <row r="594" spans="17:17" ht="15.75" customHeight="1">
      <c r="Q594" s="520"/>
    </row>
    <row r="595" spans="17:17" ht="15.75" customHeight="1">
      <c r="Q595" s="520"/>
    </row>
    <row r="596" spans="17:17" ht="15.75" customHeight="1">
      <c r="Q596" s="520"/>
    </row>
    <row r="597" spans="17:17" ht="15.75" customHeight="1">
      <c r="Q597" s="520"/>
    </row>
    <row r="598" spans="17:17" ht="15.75" customHeight="1">
      <c r="Q598" s="520"/>
    </row>
    <row r="599" spans="17:17" ht="15.75" customHeight="1">
      <c r="Q599" s="520"/>
    </row>
    <row r="600" spans="17:17" ht="15.75" customHeight="1">
      <c r="Q600" s="520"/>
    </row>
    <row r="601" spans="17:17" ht="15.75" customHeight="1">
      <c r="Q601" s="520"/>
    </row>
    <row r="602" spans="17:17" ht="15.75" customHeight="1">
      <c r="Q602" s="520"/>
    </row>
    <row r="603" spans="17:17" ht="15.75" customHeight="1">
      <c r="Q603" s="520"/>
    </row>
    <row r="604" spans="17:17" ht="15.75" customHeight="1">
      <c r="Q604" s="520"/>
    </row>
    <row r="605" spans="17:17" ht="15.75" customHeight="1">
      <c r="Q605" s="520"/>
    </row>
    <row r="606" spans="17:17" ht="15.75" customHeight="1">
      <c r="Q606" s="520"/>
    </row>
    <row r="607" spans="17:17" ht="15.75" customHeight="1">
      <c r="Q607" s="520"/>
    </row>
    <row r="608" spans="17:17" ht="15.75" customHeight="1">
      <c r="Q608" s="520"/>
    </row>
    <row r="609" spans="17:17" ht="15.75" customHeight="1">
      <c r="Q609" s="520"/>
    </row>
    <row r="610" spans="17:17" ht="15.75" customHeight="1">
      <c r="Q610" s="520"/>
    </row>
    <row r="611" spans="17:17" ht="15.75" customHeight="1">
      <c r="Q611" s="520"/>
    </row>
    <row r="612" spans="17:17" ht="15.75" customHeight="1">
      <c r="Q612" s="520"/>
    </row>
    <row r="613" spans="17:17" ht="15.75" customHeight="1">
      <c r="Q613" s="520"/>
    </row>
    <row r="614" spans="17:17" ht="15.75" customHeight="1">
      <c r="Q614" s="520"/>
    </row>
    <row r="615" spans="17:17" ht="15.75" customHeight="1">
      <c r="Q615" s="520"/>
    </row>
    <row r="616" spans="17:17" ht="15.75" customHeight="1">
      <c r="Q616" s="520"/>
    </row>
    <row r="617" spans="17:17" ht="15.75" customHeight="1">
      <c r="Q617" s="520"/>
    </row>
    <row r="618" spans="17:17" ht="15.75" customHeight="1">
      <c r="Q618" s="520"/>
    </row>
    <row r="619" spans="17:17" ht="15.75" customHeight="1">
      <c r="Q619" s="520"/>
    </row>
    <row r="620" spans="17:17" ht="15.75" customHeight="1">
      <c r="Q620" s="520"/>
    </row>
    <row r="621" spans="17:17" ht="15.75" customHeight="1">
      <c r="Q621" s="520"/>
    </row>
    <row r="622" spans="17:17" ht="15.75" customHeight="1">
      <c r="Q622" s="520"/>
    </row>
    <row r="623" spans="17:17" ht="15.75" customHeight="1">
      <c r="Q623" s="520"/>
    </row>
    <row r="624" spans="17:17" ht="15.75" customHeight="1">
      <c r="Q624" s="520"/>
    </row>
    <row r="625" spans="17:17" ht="15.75" customHeight="1">
      <c r="Q625" s="520"/>
    </row>
    <row r="626" spans="17:17" ht="15.75" customHeight="1">
      <c r="Q626" s="520"/>
    </row>
    <row r="627" spans="17:17" ht="15.75" customHeight="1">
      <c r="Q627" s="520"/>
    </row>
    <row r="628" spans="17:17" ht="15.75" customHeight="1">
      <c r="Q628" s="520"/>
    </row>
    <row r="629" spans="17:17" ht="15.75" customHeight="1">
      <c r="Q629" s="520"/>
    </row>
    <row r="630" spans="17:17" ht="15.75" customHeight="1">
      <c r="Q630" s="520"/>
    </row>
    <row r="631" spans="17:17" ht="15.75" customHeight="1">
      <c r="Q631" s="520"/>
    </row>
    <row r="632" spans="17:17" ht="15.75" customHeight="1">
      <c r="Q632" s="520"/>
    </row>
    <row r="633" spans="17:17" ht="15.75" customHeight="1">
      <c r="Q633" s="520"/>
    </row>
    <row r="634" spans="17:17" ht="15.75" customHeight="1">
      <c r="Q634" s="520"/>
    </row>
    <row r="635" spans="17:17" ht="15.75" customHeight="1">
      <c r="Q635" s="520"/>
    </row>
    <row r="636" spans="17:17" ht="15.75" customHeight="1">
      <c r="Q636" s="520"/>
    </row>
    <row r="637" spans="17:17" ht="15.75" customHeight="1">
      <c r="Q637" s="520"/>
    </row>
    <row r="638" spans="17:17" ht="15.75" customHeight="1">
      <c r="Q638" s="520"/>
    </row>
    <row r="639" spans="17:17" ht="15.75" customHeight="1">
      <c r="Q639" s="520"/>
    </row>
    <row r="640" spans="17:17" ht="15.75" customHeight="1">
      <c r="Q640" s="520"/>
    </row>
    <row r="641" spans="17:17" ht="15.75" customHeight="1">
      <c r="Q641" s="520"/>
    </row>
    <row r="642" spans="17:17" ht="15.75" customHeight="1">
      <c r="Q642" s="520"/>
    </row>
    <row r="643" spans="17:17" ht="15.75" customHeight="1">
      <c r="Q643" s="520"/>
    </row>
    <row r="644" spans="17:17" ht="15.75" customHeight="1">
      <c r="Q644" s="520"/>
    </row>
    <row r="645" spans="17:17" ht="15.75" customHeight="1">
      <c r="Q645" s="520"/>
    </row>
    <row r="646" spans="17:17" ht="15.75" customHeight="1">
      <c r="Q646" s="520"/>
    </row>
    <row r="647" spans="17:17" ht="15.75" customHeight="1">
      <c r="Q647" s="520"/>
    </row>
    <row r="648" spans="17:17" ht="15.75" customHeight="1">
      <c r="Q648" s="520"/>
    </row>
    <row r="649" spans="17:17" ht="15.75" customHeight="1">
      <c r="Q649" s="520"/>
    </row>
    <row r="650" spans="17:17" ht="15.75" customHeight="1">
      <c r="Q650" s="520"/>
    </row>
    <row r="651" spans="17:17" ht="15.75" customHeight="1">
      <c r="Q651" s="520"/>
    </row>
    <row r="652" spans="17:17" ht="15.75" customHeight="1">
      <c r="Q652" s="520"/>
    </row>
    <row r="653" spans="17:17" ht="15.75" customHeight="1">
      <c r="Q653" s="520"/>
    </row>
    <row r="654" spans="17:17" ht="15.75" customHeight="1">
      <c r="Q654" s="520"/>
    </row>
    <row r="655" spans="17:17" ht="15.75" customHeight="1">
      <c r="Q655" s="520"/>
    </row>
    <row r="656" spans="17:17" ht="15.75" customHeight="1">
      <c r="Q656" s="520"/>
    </row>
    <row r="657" spans="17:17" ht="15.75" customHeight="1">
      <c r="Q657" s="520"/>
    </row>
    <row r="658" spans="17:17" ht="15.75" customHeight="1">
      <c r="Q658" s="520"/>
    </row>
    <row r="659" spans="17:17" ht="15.75" customHeight="1">
      <c r="Q659" s="520"/>
    </row>
    <row r="660" spans="17:17" ht="15.75" customHeight="1">
      <c r="Q660" s="520"/>
    </row>
    <row r="661" spans="17:17" ht="15.75" customHeight="1">
      <c r="Q661" s="520"/>
    </row>
    <row r="662" spans="17:17" ht="15.75" customHeight="1">
      <c r="Q662" s="520"/>
    </row>
    <row r="663" spans="17:17" ht="15.75" customHeight="1">
      <c r="Q663" s="520"/>
    </row>
    <row r="664" spans="17:17" ht="15.75" customHeight="1">
      <c r="Q664" s="520"/>
    </row>
    <row r="665" spans="17:17" ht="15.75" customHeight="1">
      <c r="Q665" s="520"/>
    </row>
    <row r="666" spans="17:17" ht="15.75" customHeight="1">
      <c r="Q666" s="520"/>
    </row>
    <row r="667" spans="17:17" ht="15.75" customHeight="1">
      <c r="Q667" s="520"/>
    </row>
    <row r="668" spans="17:17" ht="15.75" customHeight="1">
      <c r="Q668" s="520"/>
    </row>
    <row r="669" spans="17:17" ht="15.75" customHeight="1">
      <c r="Q669" s="520"/>
    </row>
    <row r="670" spans="17:17" ht="15.75" customHeight="1">
      <c r="Q670" s="520"/>
    </row>
    <row r="671" spans="17:17" ht="15.75" customHeight="1">
      <c r="Q671" s="520"/>
    </row>
    <row r="672" spans="17:17" ht="15.75" customHeight="1">
      <c r="Q672" s="520"/>
    </row>
    <row r="673" spans="17:17" ht="15.75" customHeight="1">
      <c r="Q673" s="520"/>
    </row>
    <row r="674" spans="17:17" ht="15.75" customHeight="1">
      <c r="Q674" s="520"/>
    </row>
    <row r="675" spans="17:17" ht="15.75" customHeight="1">
      <c r="Q675" s="520"/>
    </row>
    <row r="676" spans="17:17" ht="15.75" customHeight="1">
      <c r="Q676" s="520"/>
    </row>
    <row r="677" spans="17:17" ht="15.75" customHeight="1">
      <c r="Q677" s="520"/>
    </row>
    <row r="678" spans="17:17" ht="15.75" customHeight="1">
      <c r="Q678" s="520"/>
    </row>
    <row r="679" spans="17:17" ht="15.75" customHeight="1">
      <c r="Q679" s="520"/>
    </row>
    <row r="680" spans="17:17" ht="15.75" customHeight="1">
      <c r="Q680" s="520"/>
    </row>
    <row r="681" spans="17:17" ht="15.75" customHeight="1">
      <c r="Q681" s="520"/>
    </row>
    <row r="682" spans="17:17" ht="15.75" customHeight="1">
      <c r="Q682" s="520"/>
    </row>
    <row r="683" spans="17:17" ht="15.75" customHeight="1">
      <c r="Q683" s="520"/>
    </row>
    <row r="684" spans="17:17" ht="15.75" customHeight="1">
      <c r="Q684" s="520"/>
    </row>
    <row r="685" spans="17:17" ht="15.75" customHeight="1">
      <c r="Q685" s="520"/>
    </row>
    <row r="686" spans="17:17" ht="15.75" customHeight="1">
      <c r="Q686" s="520"/>
    </row>
    <row r="687" spans="17:17" ht="15.75" customHeight="1">
      <c r="Q687" s="520"/>
    </row>
    <row r="688" spans="17:17" ht="15.75" customHeight="1">
      <c r="Q688" s="520"/>
    </row>
    <row r="689" spans="17:17" ht="15.75" customHeight="1">
      <c r="Q689" s="520"/>
    </row>
    <row r="690" spans="17:17" ht="15.75" customHeight="1">
      <c r="Q690" s="520"/>
    </row>
    <row r="691" spans="17:17" ht="15.75" customHeight="1">
      <c r="Q691" s="520"/>
    </row>
    <row r="692" spans="17:17" ht="15.75" customHeight="1">
      <c r="Q692" s="520"/>
    </row>
    <row r="693" spans="17:17" ht="15.75" customHeight="1">
      <c r="Q693" s="520"/>
    </row>
    <row r="694" spans="17:17" ht="15.75" customHeight="1">
      <c r="Q694" s="520"/>
    </row>
    <row r="695" spans="17:17" ht="15.75" customHeight="1">
      <c r="Q695" s="520"/>
    </row>
    <row r="696" spans="17:17" ht="15.75" customHeight="1">
      <c r="Q696" s="520"/>
    </row>
    <row r="697" spans="17:17" ht="15.75" customHeight="1">
      <c r="Q697" s="520"/>
    </row>
    <row r="698" spans="17:17" ht="15.75" customHeight="1">
      <c r="Q698" s="520"/>
    </row>
    <row r="699" spans="17:17" ht="15.75" customHeight="1">
      <c r="Q699" s="520"/>
    </row>
    <row r="700" spans="17:17" ht="15.75" customHeight="1">
      <c r="Q700" s="520"/>
    </row>
    <row r="701" spans="17:17" ht="15.75" customHeight="1">
      <c r="Q701" s="520"/>
    </row>
    <row r="702" spans="17:17" ht="15.75" customHeight="1">
      <c r="Q702" s="520"/>
    </row>
    <row r="703" spans="17:17" ht="15.75" customHeight="1">
      <c r="Q703" s="520"/>
    </row>
    <row r="704" spans="17:17" ht="15.75" customHeight="1">
      <c r="Q704" s="520"/>
    </row>
    <row r="705" spans="17:17" ht="15.75" customHeight="1">
      <c r="Q705" s="520"/>
    </row>
    <row r="706" spans="17:17" ht="15.75" customHeight="1">
      <c r="Q706" s="520"/>
    </row>
    <row r="707" spans="17:17" ht="15.75" customHeight="1">
      <c r="Q707" s="520"/>
    </row>
    <row r="708" spans="17:17" ht="15.75" customHeight="1">
      <c r="Q708" s="520"/>
    </row>
    <row r="709" spans="17:17" ht="15.75" customHeight="1">
      <c r="Q709" s="520"/>
    </row>
    <row r="710" spans="17:17" ht="15.75" customHeight="1">
      <c r="Q710" s="520"/>
    </row>
    <row r="711" spans="17:17" ht="15.75" customHeight="1">
      <c r="Q711" s="520"/>
    </row>
    <row r="712" spans="17:17" ht="15.75" customHeight="1">
      <c r="Q712" s="520"/>
    </row>
    <row r="713" spans="17:17" ht="15.75" customHeight="1">
      <c r="Q713" s="520"/>
    </row>
    <row r="714" spans="17:17" ht="15.75" customHeight="1">
      <c r="Q714" s="520"/>
    </row>
    <row r="715" spans="17:17" ht="15.75" customHeight="1">
      <c r="Q715" s="520"/>
    </row>
    <row r="716" spans="17:17" ht="15.75" customHeight="1">
      <c r="Q716" s="520"/>
    </row>
    <row r="717" spans="17:17" ht="15.75" customHeight="1">
      <c r="Q717" s="520"/>
    </row>
    <row r="718" spans="17:17" ht="15.75" customHeight="1">
      <c r="Q718" s="520"/>
    </row>
    <row r="719" spans="17:17" ht="15.75" customHeight="1">
      <c r="Q719" s="520"/>
    </row>
    <row r="720" spans="17:17" ht="15.75" customHeight="1">
      <c r="Q720" s="520"/>
    </row>
    <row r="721" spans="17:17" ht="15.75" customHeight="1">
      <c r="Q721" s="520"/>
    </row>
    <row r="722" spans="17:17" ht="15.75" customHeight="1">
      <c r="Q722" s="520"/>
    </row>
    <row r="723" spans="17:17" ht="15.75" customHeight="1">
      <c r="Q723" s="520"/>
    </row>
    <row r="724" spans="17:17" ht="15.75" customHeight="1">
      <c r="Q724" s="520"/>
    </row>
    <row r="725" spans="17:17" ht="15.75" customHeight="1">
      <c r="Q725" s="520"/>
    </row>
    <row r="726" spans="17:17" ht="15.75" customHeight="1">
      <c r="Q726" s="520"/>
    </row>
    <row r="727" spans="17:17" ht="15.75" customHeight="1">
      <c r="Q727" s="520"/>
    </row>
    <row r="728" spans="17:17" ht="15.75" customHeight="1">
      <c r="Q728" s="520"/>
    </row>
    <row r="729" spans="17:17" ht="15.75" customHeight="1">
      <c r="Q729" s="520"/>
    </row>
    <row r="730" spans="17:17" ht="15.75" customHeight="1">
      <c r="Q730" s="520"/>
    </row>
    <row r="731" spans="17:17" ht="15.75" customHeight="1">
      <c r="Q731" s="520"/>
    </row>
    <row r="732" spans="17:17" ht="15.75" customHeight="1">
      <c r="Q732" s="520"/>
    </row>
    <row r="733" spans="17:17" ht="15.75" customHeight="1">
      <c r="Q733" s="520"/>
    </row>
    <row r="734" spans="17:17" ht="15.75" customHeight="1">
      <c r="Q734" s="520"/>
    </row>
    <row r="735" spans="17:17" ht="15.75" customHeight="1">
      <c r="Q735" s="520"/>
    </row>
    <row r="736" spans="17:17" ht="15.75" customHeight="1">
      <c r="Q736" s="520"/>
    </row>
    <row r="737" spans="17:17" ht="15.75" customHeight="1">
      <c r="Q737" s="520"/>
    </row>
    <row r="738" spans="17:17" ht="15.75" customHeight="1">
      <c r="Q738" s="520"/>
    </row>
    <row r="739" spans="17:17" ht="15.75" customHeight="1">
      <c r="Q739" s="520"/>
    </row>
    <row r="740" spans="17:17" ht="15.75" customHeight="1">
      <c r="Q740" s="520"/>
    </row>
    <row r="741" spans="17:17" ht="15.75" customHeight="1">
      <c r="Q741" s="520"/>
    </row>
    <row r="742" spans="17:17" ht="15.75" customHeight="1">
      <c r="Q742" s="520"/>
    </row>
    <row r="743" spans="17:17" ht="15.75" customHeight="1">
      <c r="Q743" s="520"/>
    </row>
    <row r="744" spans="17:17" ht="15.75" customHeight="1">
      <c r="Q744" s="520"/>
    </row>
    <row r="745" spans="17:17" ht="15.75" customHeight="1">
      <c r="Q745" s="520"/>
    </row>
    <row r="746" spans="17:17" ht="15.75" customHeight="1">
      <c r="Q746" s="520"/>
    </row>
    <row r="747" spans="17:17" ht="15.75" customHeight="1">
      <c r="Q747" s="520"/>
    </row>
    <row r="748" spans="17:17" ht="15.75" customHeight="1">
      <c r="Q748" s="520"/>
    </row>
    <row r="749" spans="17:17" ht="15.75" customHeight="1">
      <c r="Q749" s="520"/>
    </row>
    <row r="750" spans="17:17" ht="15.75" customHeight="1">
      <c r="Q750" s="520"/>
    </row>
    <row r="751" spans="17:17" ht="15.75" customHeight="1">
      <c r="Q751" s="520"/>
    </row>
    <row r="752" spans="17:17" ht="15.75" customHeight="1">
      <c r="Q752" s="520"/>
    </row>
    <row r="753" spans="17:17" ht="15.75" customHeight="1">
      <c r="Q753" s="520"/>
    </row>
    <row r="754" spans="17:17" ht="15.75" customHeight="1">
      <c r="Q754" s="520"/>
    </row>
    <row r="755" spans="17:17" ht="15.75" customHeight="1">
      <c r="Q755" s="520"/>
    </row>
    <row r="756" spans="17:17" ht="15.75" customHeight="1">
      <c r="Q756" s="520"/>
    </row>
    <row r="757" spans="17:17" ht="15.75" customHeight="1">
      <c r="Q757" s="520"/>
    </row>
    <row r="758" spans="17:17" ht="15.75" customHeight="1">
      <c r="Q758" s="520"/>
    </row>
    <row r="759" spans="17:17" ht="15.75" customHeight="1">
      <c r="Q759" s="520"/>
    </row>
    <row r="760" spans="17:17" ht="15.75" customHeight="1">
      <c r="Q760" s="520"/>
    </row>
    <row r="761" spans="17:17" ht="15.75" customHeight="1">
      <c r="Q761" s="520"/>
    </row>
    <row r="762" spans="17:17" ht="15.75" customHeight="1">
      <c r="Q762" s="520"/>
    </row>
    <row r="763" spans="17:17" ht="15.75" customHeight="1">
      <c r="Q763" s="520"/>
    </row>
    <row r="764" spans="17:17" ht="15.75" customHeight="1">
      <c r="Q764" s="520"/>
    </row>
    <row r="765" spans="17:17" ht="15.75" customHeight="1">
      <c r="Q765" s="520"/>
    </row>
    <row r="766" spans="17:17" ht="15.75" customHeight="1">
      <c r="Q766" s="520"/>
    </row>
    <row r="767" spans="17:17" ht="15.75" customHeight="1">
      <c r="Q767" s="520"/>
    </row>
    <row r="768" spans="17:17" ht="15.75" customHeight="1">
      <c r="Q768" s="520"/>
    </row>
    <row r="769" spans="17:17" ht="15.75" customHeight="1">
      <c r="Q769" s="520"/>
    </row>
    <row r="770" spans="17:17" ht="15.75" customHeight="1">
      <c r="Q770" s="520"/>
    </row>
    <row r="771" spans="17:17" ht="15.75" customHeight="1">
      <c r="Q771" s="520"/>
    </row>
    <row r="772" spans="17:17" ht="15.75" customHeight="1">
      <c r="Q772" s="520"/>
    </row>
    <row r="773" spans="17:17" ht="15.75" customHeight="1">
      <c r="Q773" s="520"/>
    </row>
    <row r="774" spans="17:17" ht="15.75" customHeight="1">
      <c r="Q774" s="520"/>
    </row>
    <row r="775" spans="17:17" ht="15.75" customHeight="1">
      <c r="Q775" s="520"/>
    </row>
    <row r="776" spans="17:17" ht="15.75" customHeight="1">
      <c r="Q776" s="520"/>
    </row>
    <row r="777" spans="17:17" ht="15.75" customHeight="1">
      <c r="Q777" s="520"/>
    </row>
    <row r="778" spans="17:17" ht="15.75" customHeight="1">
      <c r="Q778" s="520"/>
    </row>
    <row r="779" spans="17:17" ht="15.75" customHeight="1">
      <c r="Q779" s="520"/>
    </row>
    <row r="780" spans="17:17" ht="15.75" customHeight="1">
      <c r="Q780" s="520"/>
    </row>
    <row r="781" spans="17:17" ht="15.75" customHeight="1">
      <c r="Q781" s="520"/>
    </row>
    <row r="782" spans="17:17" ht="15.75" customHeight="1">
      <c r="Q782" s="520"/>
    </row>
    <row r="783" spans="17:17" ht="15.75" customHeight="1">
      <c r="Q783" s="520"/>
    </row>
    <row r="784" spans="17:17" ht="15.75" customHeight="1">
      <c r="Q784" s="520"/>
    </row>
    <row r="785" spans="17:17" ht="15.75" customHeight="1">
      <c r="Q785" s="520"/>
    </row>
    <row r="786" spans="17:17" ht="15.75" customHeight="1">
      <c r="Q786" s="520"/>
    </row>
    <row r="787" spans="17:17" ht="15.75" customHeight="1">
      <c r="Q787" s="520"/>
    </row>
    <row r="788" spans="17:17" ht="15.75" customHeight="1">
      <c r="Q788" s="520"/>
    </row>
    <row r="789" spans="17:17" ht="15.75" customHeight="1">
      <c r="Q789" s="520"/>
    </row>
    <row r="790" spans="17:17" ht="15.75" customHeight="1">
      <c r="Q790" s="520"/>
    </row>
    <row r="791" spans="17:17" ht="15.75" customHeight="1">
      <c r="Q791" s="520"/>
    </row>
    <row r="792" spans="17:17" ht="15.75" customHeight="1">
      <c r="Q792" s="520"/>
    </row>
    <row r="793" spans="17:17" ht="15.75" customHeight="1">
      <c r="Q793" s="520"/>
    </row>
    <row r="794" spans="17:17" ht="15.75" customHeight="1">
      <c r="Q794" s="520"/>
    </row>
    <row r="795" spans="17:17" ht="15.75" customHeight="1">
      <c r="Q795" s="520"/>
    </row>
    <row r="796" spans="17:17" ht="15.75" customHeight="1">
      <c r="Q796" s="520"/>
    </row>
    <row r="797" spans="17:17" ht="15.75" customHeight="1">
      <c r="Q797" s="520"/>
    </row>
    <row r="798" spans="17:17" ht="15.75" customHeight="1">
      <c r="Q798" s="520"/>
    </row>
    <row r="799" spans="17:17" ht="15.75" customHeight="1">
      <c r="Q799" s="520"/>
    </row>
    <row r="800" spans="17:17" ht="15.75" customHeight="1">
      <c r="Q800" s="520"/>
    </row>
    <row r="801" spans="17:17" ht="15.75" customHeight="1">
      <c r="Q801" s="520"/>
    </row>
    <row r="802" spans="17:17" ht="15.75" customHeight="1">
      <c r="Q802" s="520"/>
    </row>
    <row r="803" spans="17:17" ht="15.75" customHeight="1">
      <c r="Q803" s="520"/>
    </row>
    <row r="804" spans="17:17" ht="15.75" customHeight="1">
      <c r="Q804" s="520"/>
    </row>
    <row r="805" spans="17:17" ht="15.75" customHeight="1">
      <c r="Q805" s="520"/>
    </row>
    <row r="806" spans="17:17" ht="15.75" customHeight="1">
      <c r="Q806" s="520"/>
    </row>
    <row r="807" spans="17:17" ht="15.75" customHeight="1">
      <c r="Q807" s="520"/>
    </row>
    <row r="808" spans="17:17" ht="15.75" customHeight="1">
      <c r="Q808" s="520"/>
    </row>
    <row r="809" spans="17:17" ht="15.75" customHeight="1">
      <c r="Q809" s="520"/>
    </row>
    <row r="810" spans="17:17" ht="15.75" customHeight="1">
      <c r="Q810" s="520"/>
    </row>
    <row r="811" spans="17:17" ht="15.75" customHeight="1">
      <c r="Q811" s="520"/>
    </row>
    <row r="812" spans="17:17" ht="15.75" customHeight="1">
      <c r="Q812" s="520"/>
    </row>
    <row r="813" spans="17:17" ht="15.75" customHeight="1">
      <c r="Q813" s="520"/>
    </row>
    <row r="814" spans="17:17" ht="15.75" customHeight="1">
      <c r="Q814" s="520"/>
    </row>
    <row r="815" spans="17:17" ht="15.75" customHeight="1">
      <c r="Q815" s="520"/>
    </row>
    <row r="816" spans="17:17" ht="15.75" customHeight="1">
      <c r="Q816" s="520"/>
    </row>
    <row r="817" spans="17:17" ht="15.75" customHeight="1">
      <c r="Q817" s="520"/>
    </row>
    <row r="818" spans="17:17" ht="15.75" customHeight="1">
      <c r="Q818" s="520"/>
    </row>
    <row r="819" spans="17:17" ht="15.75" customHeight="1">
      <c r="Q819" s="520"/>
    </row>
    <row r="820" spans="17:17" ht="15.75" customHeight="1">
      <c r="Q820" s="520"/>
    </row>
    <row r="821" spans="17:17" ht="15.75" customHeight="1">
      <c r="Q821" s="520"/>
    </row>
    <row r="822" spans="17:17" ht="15.75" customHeight="1">
      <c r="Q822" s="520"/>
    </row>
    <row r="823" spans="17:17" ht="15.75" customHeight="1">
      <c r="Q823" s="520"/>
    </row>
    <row r="824" spans="17:17" ht="15.75" customHeight="1">
      <c r="Q824" s="520"/>
    </row>
    <row r="825" spans="17:17" ht="15.75" customHeight="1">
      <c r="Q825" s="520"/>
    </row>
    <row r="826" spans="17:17" ht="15.75" customHeight="1">
      <c r="Q826" s="520"/>
    </row>
    <row r="827" spans="17:17" ht="15.75" customHeight="1">
      <c r="Q827" s="520"/>
    </row>
    <row r="828" spans="17:17" ht="15.75" customHeight="1">
      <c r="Q828" s="520"/>
    </row>
    <row r="829" spans="17:17" ht="15.75" customHeight="1">
      <c r="Q829" s="520"/>
    </row>
    <row r="830" spans="17:17" ht="15.75" customHeight="1">
      <c r="Q830" s="520"/>
    </row>
    <row r="831" spans="17:17" ht="15.75" customHeight="1">
      <c r="Q831" s="520"/>
    </row>
    <row r="832" spans="17:17" ht="15.75" customHeight="1">
      <c r="Q832" s="520"/>
    </row>
    <row r="833" spans="17:17" ht="15.75" customHeight="1">
      <c r="Q833" s="520"/>
    </row>
    <row r="834" spans="17:17" ht="15.75" customHeight="1">
      <c r="Q834" s="520"/>
    </row>
    <row r="835" spans="17:17" ht="15.75" customHeight="1">
      <c r="Q835" s="520"/>
    </row>
    <row r="836" spans="17:17" ht="15.75" customHeight="1">
      <c r="Q836" s="520"/>
    </row>
    <row r="837" spans="17:17" ht="15.75" customHeight="1">
      <c r="Q837" s="520"/>
    </row>
    <row r="838" spans="17:17" ht="15.75" customHeight="1">
      <c r="Q838" s="520"/>
    </row>
    <row r="839" spans="17:17" ht="15.75" customHeight="1">
      <c r="Q839" s="520"/>
    </row>
    <row r="840" spans="17:17" ht="15.75" customHeight="1">
      <c r="Q840" s="520"/>
    </row>
    <row r="841" spans="17:17" ht="15.75" customHeight="1">
      <c r="Q841" s="520"/>
    </row>
    <row r="842" spans="17:17" ht="15.75" customHeight="1">
      <c r="Q842" s="520"/>
    </row>
    <row r="843" spans="17:17" ht="15.75" customHeight="1">
      <c r="Q843" s="520"/>
    </row>
    <row r="844" spans="17:17" ht="15.75" customHeight="1">
      <c r="Q844" s="520"/>
    </row>
    <row r="845" spans="17:17" ht="15.75" customHeight="1">
      <c r="Q845" s="520"/>
    </row>
    <row r="846" spans="17:17" ht="15.75" customHeight="1">
      <c r="Q846" s="520"/>
    </row>
    <row r="847" spans="17:17" ht="15.75" customHeight="1">
      <c r="Q847" s="520"/>
    </row>
    <row r="848" spans="17:17" ht="15.75" customHeight="1">
      <c r="Q848" s="520"/>
    </row>
    <row r="849" spans="17:17" ht="15.75" customHeight="1">
      <c r="Q849" s="520"/>
    </row>
    <row r="850" spans="17:17" ht="15.75" customHeight="1">
      <c r="Q850" s="520"/>
    </row>
    <row r="851" spans="17:17" ht="15.75" customHeight="1">
      <c r="Q851" s="520"/>
    </row>
    <row r="852" spans="17:17" ht="15.75" customHeight="1">
      <c r="Q852" s="520"/>
    </row>
    <row r="853" spans="17:17" ht="15.75" customHeight="1">
      <c r="Q853" s="520"/>
    </row>
    <row r="854" spans="17:17" ht="15.75" customHeight="1">
      <c r="Q854" s="520"/>
    </row>
    <row r="855" spans="17:17" ht="15.75" customHeight="1">
      <c r="Q855" s="520"/>
    </row>
    <row r="856" spans="17:17" ht="15.75" customHeight="1">
      <c r="Q856" s="520"/>
    </row>
    <row r="857" spans="17:17" ht="15.75" customHeight="1">
      <c r="Q857" s="520"/>
    </row>
    <row r="858" spans="17:17" ht="15.75" customHeight="1">
      <c r="Q858" s="520"/>
    </row>
    <row r="859" spans="17:17" ht="15.75" customHeight="1">
      <c r="Q859" s="520"/>
    </row>
    <row r="860" spans="17:17" ht="15.75" customHeight="1">
      <c r="Q860" s="520"/>
    </row>
    <row r="861" spans="17:17" ht="15.75" customHeight="1">
      <c r="Q861" s="520"/>
    </row>
    <row r="862" spans="17:17" ht="15.75" customHeight="1">
      <c r="Q862" s="520"/>
    </row>
    <row r="863" spans="17:17" ht="15.75" customHeight="1">
      <c r="Q863" s="520"/>
    </row>
    <row r="864" spans="17:17" ht="15.75" customHeight="1">
      <c r="Q864" s="520"/>
    </row>
    <row r="865" spans="17:17" ht="15.75" customHeight="1">
      <c r="Q865" s="520"/>
    </row>
    <row r="866" spans="17:17" ht="15.75" customHeight="1">
      <c r="Q866" s="520"/>
    </row>
    <row r="867" spans="17:17" ht="15.75" customHeight="1">
      <c r="Q867" s="520"/>
    </row>
    <row r="868" spans="17:17" ht="15.75" customHeight="1">
      <c r="Q868" s="520"/>
    </row>
    <row r="869" spans="17:17" ht="15.75" customHeight="1">
      <c r="Q869" s="520"/>
    </row>
    <row r="870" spans="17:17" ht="15.75" customHeight="1">
      <c r="Q870" s="520"/>
    </row>
    <row r="871" spans="17:17" ht="15.75" customHeight="1">
      <c r="Q871" s="520"/>
    </row>
    <row r="872" spans="17:17" ht="15.75" customHeight="1">
      <c r="Q872" s="520"/>
    </row>
    <row r="873" spans="17:17" ht="15.75" customHeight="1">
      <c r="Q873" s="520"/>
    </row>
    <row r="874" spans="17:17" ht="15.75" customHeight="1">
      <c r="Q874" s="520"/>
    </row>
    <row r="875" spans="17:17" ht="15.75" customHeight="1">
      <c r="Q875" s="520"/>
    </row>
    <row r="876" spans="17:17" ht="15.75" customHeight="1">
      <c r="Q876" s="520"/>
    </row>
    <row r="877" spans="17:17" ht="15.75" customHeight="1">
      <c r="Q877" s="520"/>
    </row>
    <row r="878" spans="17:17" ht="15.75" customHeight="1">
      <c r="Q878" s="520"/>
    </row>
    <row r="879" spans="17:17" ht="15.75" customHeight="1">
      <c r="Q879" s="520"/>
    </row>
    <row r="880" spans="17:17" ht="15.75" customHeight="1">
      <c r="Q880" s="520"/>
    </row>
    <row r="881" spans="17:17" ht="15.75" customHeight="1">
      <c r="Q881" s="520"/>
    </row>
    <row r="882" spans="17:17" ht="15.75" customHeight="1">
      <c r="Q882" s="520"/>
    </row>
    <row r="883" spans="17:17" ht="15.75" customHeight="1">
      <c r="Q883" s="520"/>
    </row>
    <row r="884" spans="17:17" ht="15.75" customHeight="1">
      <c r="Q884" s="520"/>
    </row>
    <row r="885" spans="17:17" ht="15.75" customHeight="1">
      <c r="Q885" s="520"/>
    </row>
    <row r="886" spans="17:17" ht="15.75" customHeight="1">
      <c r="Q886" s="520"/>
    </row>
    <row r="887" spans="17:17" ht="15.75" customHeight="1">
      <c r="Q887" s="520"/>
    </row>
    <row r="888" spans="17:17" ht="15.75" customHeight="1">
      <c r="Q888" s="520"/>
    </row>
    <row r="889" spans="17:17" ht="15.75" customHeight="1">
      <c r="Q889" s="520"/>
    </row>
    <row r="890" spans="17:17" ht="15.75" customHeight="1">
      <c r="Q890" s="520"/>
    </row>
    <row r="891" spans="17:17" ht="15.75" customHeight="1">
      <c r="Q891" s="520"/>
    </row>
    <row r="892" spans="17:17" ht="15.75" customHeight="1">
      <c r="Q892" s="520"/>
    </row>
    <row r="893" spans="17:17" ht="15.75" customHeight="1">
      <c r="Q893" s="520"/>
    </row>
    <row r="894" spans="17:17" ht="15.75" customHeight="1">
      <c r="Q894" s="520"/>
    </row>
    <row r="895" spans="17:17" ht="15.75" customHeight="1">
      <c r="Q895" s="520"/>
    </row>
    <row r="896" spans="17:17" ht="15.75" customHeight="1">
      <c r="Q896" s="520"/>
    </row>
    <row r="897" spans="17:17" ht="15.75" customHeight="1">
      <c r="Q897" s="520"/>
    </row>
    <row r="898" spans="17:17" ht="15.75" customHeight="1">
      <c r="Q898" s="520"/>
    </row>
    <row r="899" spans="17:17" ht="15.75" customHeight="1">
      <c r="Q899" s="520"/>
    </row>
    <row r="900" spans="17:17" ht="15.75" customHeight="1">
      <c r="Q900" s="520"/>
    </row>
    <row r="901" spans="17:17" ht="15.75" customHeight="1">
      <c r="Q901" s="520"/>
    </row>
    <row r="902" spans="17:17" ht="15.75" customHeight="1">
      <c r="Q902" s="520"/>
    </row>
    <row r="903" spans="17:17" ht="15.75" customHeight="1">
      <c r="Q903" s="520"/>
    </row>
    <row r="904" spans="17:17" ht="15.75" customHeight="1">
      <c r="Q904" s="520"/>
    </row>
    <row r="905" spans="17:17" ht="15.75" customHeight="1">
      <c r="Q905" s="520"/>
    </row>
    <row r="906" spans="17:17" ht="15.75" customHeight="1">
      <c r="Q906" s="520"/>
    </row>
    <row r="907" spans="17:17" ht="15.75" customHeight="1">
      <c r="Q907" s="520"/>
    </row>
    <row r="908" spans="17:17" ht="15.75" customHeight="1">
      <c r="Q908" s="520"/>
    </row>
    <row r="909" spans="17:17" ht="15.75" customHeight="1">
      <c r="Q909" s="520"/>
    </row>
    <row r="910" spans="17:17" ht="15.75" customHeight="1">
      <c r="Q910" s="520"/>
    </row>
    <row r="911" spans="17:17" ht="15.75" customHeight="1">
      <c r="Q911" s="520"/>
    </row>
    <row r="912" spans="17:17" ht="15.75" customHeight="1">
      <c r="Q912" s="520"/>
    </row>
    <row r="913" spans="17:17" ht="15.75" customHeight="1">
      <c r="Q913" s="520"/>
    </row>
    <row r="914" spans="17:17" ht="15.75" customHeight="1">
      <c r="Q914" s="520"/>
    </row>
    <row r="915" spans="17:17" ht="15.75" customHeight="1">
      <c r="Q915" s="520"/>
    </row>
    <row r="916" spans="17:17" ht="15.75" customHeight="1">
      <c r="Q916" s="520"/>
    </row>
    <row r="917" spans="17:17" ht="15.75" customHeight="1">
      <c r="Q917" s="520"/>
    </row>
    <row r="918" spans="17:17" ht="15.75" customHeight="1">
      <c r="Q918" s="520"/>
    </row>
    <row r="919" spans="17:17" ht="15.75" customHeight="1">
      <c r="Q919" s="520"/>
    </row>
    <row r="920" spans="17:17" ht="15.75" customHeight="1">
      <c r="Q920" s="520"/>
    </row>
    <row r="921" spans="17:17" ht="15.75" customHeight="1">
      <c r="Q921" s="520"/>
    </row>
    <row r="922" spans="17:17" ht="15.75" customHeight="1">
      <c r="Q922" s="520"/>
    </row>
    <row r="923" spans="17:17" ht="15.75" customHeight="1">
      <c r="Q923" s="520"/>
    </row>
    <row r="924" spans="17:17" ht="15.75" customHeight="1">
      <c r="Q924" s="520"/>
    </row>
    <row r="925" spans="17:17" ht="15.75" customHeight="1">
      <c r="Q925" s="520"/>
    </row>
    <row r="926" spans="17:17" ht="15.75" customHeight="1">
      <c r="Q926" s="520"/>
    </row>
    <row r="927" spans="17:17" ht="15.75" customHeight="1">
      <c r="Q927" s="520"/>
    </row>
    <row r="928" spans="17:17" ht="15.75" customHeight="1">
      <c r="Q928" s="520"/>
    </row>
    <row r="929" spans="17:17" ht="15.75" customHeight="1">
      <c r="Q929" s="520"/>
    </row>
    <row r="930" spans="17:17" ht="15.75" customHeight="1">
      <c r="Q930" s="520"/>
    </row>
    <row r="931" spans="17:17" ht="15.75" customHeight="1">
      <c r="Q931" s="520"/>
    </row>
    <row r="932" spans="17:17" ht="15.75" customHeight="1">
      <c r="Q932" s="520"/>
    </row>
    <row r="933" spans="17:17" ht="15.75" customHeight="1">
      <c r="Q933" s="520"/>
    </row>
    <row r="934" spans="17:17" ht="15.75" customHeight="1">
      <c r="Q934" s="520"/>
    </row>
    <row r="935" spans="17:17" ht="15.75" customHeight="1">
      <c r="Q935" s="520"/>
    </row>
    <row r="936" spans="17:17" ht="15.75" customHeight="1">
      <c r="Q936" s="520"/>
    </row>
    <row r="937" spans="17:17" ht="15.75" customHeight="1">
      <c r="Q937" s="520"/>
    </row>
    <row r="938" spans="17:17" ht="15.75" customHeight="1">
      <c r="Q938" s="520"/>
    </row>
    <row r="939" spans="17:17" ht="15.75" customHeight="1">
      <c r="Q939" s="520"/>
    </row>
    <row r="940" spans="17:17" ht="15.75" customHeight="1">
      <c r="Q940" s="520"/>
    </row>
    <row r="941" spans="17:17" ht="15.75" customHeight="1">
      <c r="Q941" s="520"/>
    </row>
    <row r="942" spans="17:17" ht="15.75" customHeight="1">
      <c r="Q942" s="520"/>
    </row>
    <row r="943" spans="17:17" ht="15.75" customHeight="1">
      <c r="Q943" s="520"/>
    </row>
    <row r="944" spans="17:17" ht="15.75" customHeight="1">
      <c r="Q944" s="520"/>
    </row>
    <row r="945" spans="17:17" ht="15.75" customHeight="1">
      <c r="Q945" s="520"/>
    </row>
    <row r="946" spans="17:17" ht="15.75" customHeight="1">
      <c r="Q946" s="520"/>
    </row>
    <row r="947" spans="17:17" ht="15.75" customHeight="1">
      <c r="Q947" s="520"/>
    </row>
    <row r="948" spans="17:17" ht="15.75" customHeight="1">
      <c r="Q948" s="520"/>
    </row>
    <row r="949" spans="17:17" ht="15.75" customHeight="1">
      <c r="Q949" s="520"/>
    </row>
    <row r="950" spans="17:17" ht="15.75" customHeight="1">
      <c r="Q950" s="520"/>
    </row>
    <row r="951" spans="17:17" ht="15.75" customHeight="1">
      <c r="Q951" s="520"/>
    </row>
    <row r="952" spans="17:17" ht="15.75" customHeight="1">
      <c r="Q952" s="520"/>
    </row>
    <row r="953" spans="17:17" ht="15.75" customHeight="1">
      <c r="Q953" s="520"/>
    </row>
    <row r="954" spans="17:17" ht="15.75" customHeight="1">
      <c r="Q954" s="520"/>
    </row>
    <row r="955" spans="17:17" ht="15.75" customHeight="1">
      <c r="Q955" s="520"/>
    </row>
    <row r="956" spans="17:17" ht="15.75" customHeight="1">
      <c r="Q956" s="520"/>
    </row>
    <row r="957" spans="17:17" ht="15.75" customHeight="1">
      <c r="Q957" s="520"/>
    </row>
    <row r="958" spans="17:17" ht="15.75" customHeight="1">
      <c r="Q958" s="520"/>
    </row>
    <row r="959" spans="17:17" ht="15.75" customHeight="1">
      <c r="Q959" s="520"/>
    </row>
    <row r="960" spans="17:17" ht="15.75" customHeight="1">
      <c r="Q960" s="520"/>
    </row>
    <row r="961" spans="17:17" ht="15.75" customHeight="1">
      <c r="Q961" s="520"/>
    </row>
    <row r="962" spans="17:17" ht="15.75" customHeight="1">
      <c r="Q962" s="520"/>
    </row>
    <row r="963" spans="17:17" ht="15.75" customHeight="1">
      <c r="Q963" s="520"/>
    </row>
    <row r="964" spans="17:17" ht="15.75" customHeight="1">
      <c r="Q964" s="520"/>
    </row>
    <row r="965" spans="17:17" ht="15.75" customHeight="1">
      <c r="Q965" s="520"/>
    </row>
    <row r="966" spans="17:17" ht="15.75" customHeight="1">
      <c r="Q966" s="520"/>
    </row>
    <row r="967" spans="17:17" ht="15.75" customHeight="1">
      <c r="Q967" s="520"/>
    </row>
    <row r="968" spans="17:17" ht="15.75" customHeight="1">
      <c r="Q968" s="520"/>
    </row>
    <row r="969" spans="17:17" ht="15.75" customHeight="1">
      <c r="Q969" s="520"/>
    </row>
    <row r="970" spans="17:17" ht="15.75" customHeight="1">
      <c r="Q970" s="520"/>
    </row>
    <row r="971" spans="17:17" ht="15.75" customHeight="1">
      <c r="Q971" s="520"/>
    </row>
    <row r="972" spans="17:17" ht="15.75" customHeight="1">
      <c r="Q972" s="520"/>
    </row>
    <row r="973" spans="17:17" ht="15.75" customHeight="1">
      <c r="Q973" s="520"/>
    </row>
    <row r="974" spans="17:17" ht="15.75" customHeight="1">
      <c r="Q974" s="520"/>
    </row>
    <row r="975" spans="17:17" ht="15.75" customHeight="1">
      <c r="Q975" s="520"/>
    </row>
    <row r="976" spans="17:17" ht="15.75" customHeight="1">
      <c r="Q976" s="520"/>
    </row>
    <row r="977" spans="17:17" ht="15.75" customHeight="1">
      <c r="Q977" s="520"/>
    </row>
    <row r="978" spans="17:17" ht="15.75" customHeight="1">
      <c r="Q978" s="520"/>
    </row>
    <row r="979" spans="17:17" ht="15.75" customHeight="1">
      <c r="Q979" s="520"/>
    </row>
    <row r="980" spans="17:17" ht="15.75" customHeight="1">
      <c r="Q980" s="520"/>
    </row>
    <row r="981" spans="17:17" ht="15.75" customHeight="1">
      <c r="Q981" s="520"/>
    </row>
    <row r="982" spans="17:17" ht="15.75" customHeight="1">
      <c r="Q982" s="520"/>
    </row>
    <row r="983" spans="17:17" ht="15.75" customHeight="1">
      <c r="Q983" s="520"/>
    </row>
    <row r="984" spans="17:17" ht="15.75" customHeight="1">
      <c r="Q984" s="520"/>
    </row>
    <row r="985" spans="17:17" ht="15.75" customHeight="1">
      <c r="Q985" s="520"/>
    </row>
    <row r="986" spans="17:17" ht="15.75" customHeight="1">
      <c r="Q986" s="520"/>
    </row>
    <row r="987" spans="17:17" ht="15.75" customHeight="1">
      <c r="Q987" s="520"/>
    </row>
    <row r="988" spans="17:17" ht="15.75" customHeight="1">
      <c r="Q988" s="520"/>
    </row>
    <row r="989" spans="17:17" ht="15.75" customHeight="1">
      <c r="Q989" s="520"/>
    </row>
    <row r="990" spans="17:17" ht="15.75" customHeight="1">
      <c r="Q990" s="520"/>
    </row>
    <row r="991" spans="17:17" ht="15.75" customHeight="1">
      <c r="Q991" s="520"/>
    </row>
    <row r="992" spans="17:17" ht="15.75" customHeight="1">
      <c r="Q992" s="520"/>
    </row>
    <row r="993" spans="17:17" ht="15.75" customHeight="1">
      <c r="Q993" s="520"/>
    </row>
    <row r="994" spans="17:17" ht="15.75" customHeight="1">
      <c r="Q994" s="520"/>
    </row>
  </sheetData>
  <mergeCells count="6">
    <mergeCell ref="C1:J1"/>
    <mergeCell ref="S47:T47"/>
    <mergeCell ref="A81:A82"/>
    <mergeCell ref="C81:J81"/>
    <mergeCell ref="A125:A126"/>
    <mergeCell ref="C125:J125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000"/>
  <sheetViews>
    <sheetView workbookViewId="0"/>
  </sheetViews>
  <sheetFormatPr baseColWidth="10" defaultColWidth="12.6640625" defaultRowHeight="15" customHeight="1"/>
  <cols>
    <col min="1" max="1" width="50.1640625" customWidth="1"/>
    <col min="2" max="3" width="7.5" customWidth="1"/>
    <col min="4" max="4" width="8.5" customWidth="1"/>
    <col min="5" max="11" width="7.83203125" customWidth="1"/>
    <col min="12" max="12" width="69" customWidth="1"/>
    <col min="13" max="13" width="5.1640625" customWidth="1"/>
    <col min="14" max="15" width="10.6640625" customWidth="1"/>
    <col min="16" max="16" width="10.1640625" customWidth="1"/>
    <col min="17" max="20" width="12.1640625" customWidth="1"/>
    <col min="21" max="21" width="14" customWidth="1"/>
    <col min="22" max="29" width="7.6640625" customWidth="1"/>
  </cols>
  <sheetData>
    <row r="1" spans="1:29" ht="15.75" customHeight="1">
      <c r="A1" s="341" t="s">
        <v>357</v>
      </c>
      <c r="B1" s="690" t="s">
        <v>229</v>
      </c>
      <c r="C1" s="683"/>
      <c r="D1" s="683"/>
      <c r="E1" s="683"/>
      <c r="F1" s="683"/>
      <c r="G1" s="683"/>
      <c r="H1" s="683"/>
      <c r="I1" s="683"/>
      <c r="L1" s="341"/>
      <c r="M1" s="402"/>
      <c r="N1" s="693"/>
      <c r="O1" s="683"/>
      <c r="P1" s="683"/>
      <c r="Q1" s="683"/>
      <c r="R1" s="683"/>
      <c r="S1" s="683"/>
      <c r="T1" s="683"/>
      <c r="U1" s="683"/>
      <c r="V1" s="2"/>
      <c r="W1" s="2"/>
      <c r="X1" s="2"/>
      <c r="Y1" s="2"/>
      <c r="Z1" s="2"/>
      <c r="AA1" s="2"/>
      <c r="AB1" s="2"/>
      <c r="AC1" s="2"/>
    </row>
    <row r="2" spans="1:29" ht="16">
      <c r="A2" s="369" t="s">
        <v>358</v>
      </c>
      <c r="B2" s="484">
        <v>2012</v>
      </c>
      <c r="C2" s="484">
        <v>2013</v>
      </c>
      <c r="D2" s="484">
        <v>2014</v>
      </c>
      <c r="E2" s="484">
        <v>2015</v>
      </c>
      <c r="F2" s="484">
        <v>2016</v>
      </c>
      <c r="G2" s="484">
        <v>2017</v>
      </c>
      <c r="H2" s="484">
        <v>2018</v>
      </c>
      <c r="I2" s="484">
        <v>2019</v>
      </c>
      <c r="J2" s="485"/>
      <c r="K2" s="485"/>
      <c r="L2" s="341"/>
      <c r="M2" s="402"/>
      <c r="N2" s="486"/>
      <c r="O2" s="486"/>
      <c r="P2" s="486"/>
      <c r="Q2" s="486"/>
      <c r="R2" s="486"/>
      <c r="S2" s="486"/>
      <c r="T2" s="486"/>
      <c r="U2" s="486"/>
      <c r="V2" s="2"/>
      <c r="W2" s="2"/>
      <c r="X2" s="2"/>
      <c r="Y2" s="2"/>
      <c r="Z2" s="2"/>
      <c r="AA2" s="2"/>
      <c r="AB2" s="2"/>
      <c r="AC2" s="2"/>
    </row>
    <row r="3" spans="1:29" ht="16">
      <c r="A3" s="487" t="s">
        <v>359</v>
      </c>
      <c r="B3" s="352" t="s">
        <v>360</v>
      </c>
      <c r="C3" s="352" t="s">
        <v>360</v>
      </c>
      <c r="D3" s="352" t="s">
        <v>360</v>
      </c>
      <c r="E3" s="352" t="s">
        <v>360</v>
      </c>
      <c r="F3" s="352" t="s">
        <v>360</v>
      </c>
      <c r="G3" s="352" t="s">
        <v>360</v>
      </c>
      <c r="H3" s="352"/>
      <c r="I3" s="352"/>
      <c r="J3" s="485"/>
      <c r="K3" s="485"/>
      <c r="L3" s="369"/>
      <c r="M3" s="402"/>
      <c r="N3" s="349"/>
      <c r="O3" s="34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">
      <c r="A4" s="352" t="s">
        <v>361</v>
      </c>
      <c r="B4" s="375">
        <v>2999</v>
      </c>
      <c r="C4" s="375">
        <v>1971</v>
      </c>
      <c r="D4" s="375">
        <v>-1636</v>
      </c>
      <c r="E4" s="375">
        <v>3363</v>
      </c>
      <c r="F4" s="375">
        <v>2737</v>
      </c>
      <c r="G4" s="375">
        <v>2934</v>
      </c>
      <c r="H4" s="375">
        <v>2937</v>
      </c>
      <c r="I4" s="375">
        <v>3281</v>
      </c>
      <c r="J4" s="488"/>
      <c r="K4" s="489"/>
      <c r="L4" s="352"/>
      <c r="M4" s="402"/>
      <c r="N4" s="315"/>
      <c r="O4" s="315"/>
      <c r="P4" s="316"/>
      <c r="Q4" s="317"/>
      <c r="R4" s="316"/>
      <c r="S4" s="316"/>
      <c r="T4" s="316"/>
      <c r="U4" s="316"/>
      <c r="V4" s="316"/>
      <c r="W4" s="316"/>
      <c r="X4" s="316"/>
      <c r="Y4" s="316"/>
      <c r="Z4" s="316"/>
      <c r="AA4" s="2"/>
      <c r="AB4" s="2"/>
      <c r="AC4" s="2"/>
    </row>
    <row r="5" spans="1:29" ht="16">
      <c r="A5" s="352" t="s">
        <v>362</v>
      </c>
      <c r="B5" s="375">
        <v>-316</v>
      </c>
      <c r="C5" s="375">
        <v>-723</v>
      </c>
      <c r="D5" s="375">
        <v>-4085</v>
      </c>
      <c r="E5" s="375">
        <v>42</v>
      </c>
      <c r="F5" s="375">
        <v>68</v>
      </c>
      <c r="G5" s="375">
        <v>6</v>
      </c>
      <c r="H5" s="375">
        <v>7</v>
      </c>
      <c r="I5" s="375">
        <v>12</v>
      </c>
      <c r="J5" s="490"/>
      <c r="K5" s="490"/>
      <c r="L5" s="369"/>
      <c r="M5" s="402"/>
      <c r="N5" s="375"/>
      <c r="O5" s="37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6">
      <c r="A6" s="352" t="s">
        <v>249</v>
      </c>
      <c r="B6" s="375">
        <v>3315</v>
      </c>
      <c r="C6" s="375">
        <v>2694</v>
      </c>
      <c r="D6" s="375">
        <v>2449</v>
      </c>
      <c r="E6" s="375">
        <v>3321</v>
      </c>
      <c r="F6" s="375">
        <v>2669</v>
      </c>
      <c r="G6" s="375">
        <v>2928</v>
      </c>
      <c r="H6" s="375">
        <v>2930</v>
      </c>
      <c r="I6" s="375">
        <v>3269</v>
      </c>
      <c r="J6" s="490"/>
      <c r="K6" s="490"/>
      <c r="L6" s="352"/>
      <c r="M6" s="402"/>
      <c r="N6" s="375"/>
      <c r="O6" s="375"/>
      <c r="P6" s="375"/>
      <c r="Q6" s="375"/>
      <c r="R6" s="375"/>
      <c r="S6" s="375"/>
      <c r="T6" s="375"/>
      <c r="U6" s="375"/>
      <c r="V6" s="2"/>
      <c r="W6" s="2"/>
      <c r="X6" s="2"/>
      <c r="Y6" s="2"/>
      <c r="Z6" s="2"/>
      <c r="AA6" s="2"/>
      <c r="AB6" s="2"/>
      <c r="AC6" s="2"/>
    </row>
    <row r="7" spans="1:29" ht="16">
      <c r="A7" s="352" t="s">
        <v>363</v>
      </c>
      <c r="B7" s="375">
        <v>2044</v>
      </c>
      <c r="C7" s="375">
        <v>1996</v>
      </c>
      <c r="D7" s="375">
        <v>2129</v>
      </c>
      <c r="E7" s="375">
        <v>2213</v>
      </c>
      <c r="F7" s="375">
        <v>2298</v>
      </c>
      <c r="G7" s="375">
        <v>2445</v>
      </c>
      <c r="H7" s="375">
        <v>2474</v>
      </c>
      <c r="I7" s="375">
        <v>2604</v>
      </c>
      <c r="J7" s="490"/>
      <c r="K7" s="490"/>
      <c r="L7" s="352"/>
      <c r="M7" s="402"/>
      <c r="N7" s="375"/>
      <c r="O7" s="375"/>
      <c r="P7" s="375"/>
      <c r="Q7" s="375"/>
      <c r="R7" s="375"/>
      <c r="S7" s="375"/>
      <c r="T7" s="375"/>
      <c r="U7" s="375"/>
      <c r="V7" s="2"/>
      <c r="W7" s="2"/>
      <c r="X7" s="2"/>
      <c r="Y7" s="2"/>
      <c r="Z7" s="2"/>
      <c r="AA7" s="2"/>
      <c r="AB7" s="2"/>
      <c r="AC7" s="2"/>
    </row>
    <row r="8" spans="1:29" ht="16">
      <c r="A8" s="352" t="s">
        <v>364</v>
      </c>
      <c r="B8" s="375">
        <v>102</v>
      </c>
      <c r="C8" s="375">
        <v>106</v>
      </c>
      <c r="D8" s="375">
        <v>71</v>
      </c>
      <c r="E8" s="375">
        <v>115</v>
      </c>
      <c r="F8" s="375">
        <v>113</v>
      </c>
      <c r="G8" s="375">
        <v>112</v>
      </c>
      <c r="H8" s="375">
        <v>132</v>
      </c>
      <c r="I8" s="375">
        <v>147</v>
      </c>
      <c r="J8" s="490"/>
      <c r="K8" s="490"/>
      <c r="L8" s="352"/>
      <c r="M8" s="402"/>
      <c r="N8" s="375"/>
      <c r="O8" s="375"/>
      <c r="P8" s="375"/>
      <c r="Q8" s="375"/>
      <c r="R8" s="375"/>
      <c r="S8" s="375"/>
      <c r="T8" s="375"/>
      <c r="U8" s="375"/>
      <c r="V8" s="2"/>
      <c r="W8" s="2"/>
      <c r="X8" s="2"/>
      <c r="Y8" s="2"/>
      <c r="Z8" s="2"/>
      <c r="AA8" s="2"/>
      <c r="AB8" s="2"/>
      <c r="AC8" s="2"/>
    </row>
    <row r="9" spans="1:29" ht="16">
      <c r="A9" s="352" t="s">
        <v>315</v>
      </c>
      <c r="B9" s="375">
        <v>67</v>
      </c>
      <c r="C9" s="375">
        <v>58</v>
      </c>
      <c r="D9" s="375">
        <v>7</v>
      </c>
      <c r="E9" s="375">
        <v>-322</v>
      </c>
      <c r="F9" s="375">
        <v>41</v>
      </c>
      <c r="G9" s="375">
        <v>-192</v>
      </c>
      <c r="H9" s="375">
        <v>322</v>
      </c>
      <c r="I9" s="375">
        <v>178</v>
      </c>
      <c r="J9" s="490"/>
      <c r="K9" s="490"/>
      <c r="L9" s="352"/>
      <c r="M9" s="402"/>
      <c r="N9" s="375"/>
      <c r="O9" s="375"/>
      <c r="P9" s="375"/>
      <c r="Q9" s="375"/>
      <c r="R9" s="375"/>
      <c r="S9" s="375"/>
      <c r="T9" s="375"/>
      <c r="U9" s="375"/>
      <c r="V9" s="2"/>
      <c r="W9" s="2"/>
      <c r="X9" s="2"/>
      <c r="Y9" s="2"/>
      <c r="Z9" s="2"/>
      <c r="AA9" s="2"/>
      <c r="AB9" s="2"/>
      <c r="AC9" s="2"/>
    </row>
    <row r="10" spans="1:29" ht="16">
      <c r="A10" s="352" t="s">
        <v>365</v>
      </c>
      <c r="B10" s="375">
        <v>-161</v>
      </c>
      <c r="C10" s="375">
        <v>-391</v>
      </c>
      <c r="D10" s="375" t="s">
        <v>366</v>
      </c>
      <c r="E10" s="375">
        <v>-620</v>
      </c>
      <c r="F10" s="375" t="s">
        <v>366</v>
      </c>
      <c r="G10" s="375" t="s">
        <v>366</v>
      </c>
      <c r="H10" s="375"/>
      <c r="I10" s="375"/>
      <c r="J10" s="491"/>
      <c r="K10" s="491"/>
      <c r="L10" s="352"/>
      <c r="M10" s="402"/>
      <c r="N10" s="375"/>
      <c r="O10" s="375"/>
      <c r="P10" s="375"/>
      <c r="Q10" s="375"/>
      <c r="R10" s="375"/>
      <c r="S10" s="375"/>
      <c r="T10" s="375"/>
      <c r="U10" s="375"/>
      <c r="V10" s="2"/>
      <c r="W10" s="2"/>
      <c r="X10" s="2"/>
      <c r="Y10" s="2"/>
      <c r="Z10" s="2"/>
      <c r="AA10" s="2"/>
      <c r="AB10" s="2"/>
      <c r="AC10" s="2"/>
    </row>
    <row r="11" spans="1:29" ht="16">
      <c r="A11" s="352" t="s">
        <v>367</v>
      </c>
      <c r="B11" s="375" t="s">
        <v>366</v>
      </c>
      <c r="C11" s="375">
        <v>445</v>
      </c>
      <c r="D11" s="375">
        <v>285</v>
      </c>
      <c r="E11" s="375" t="s">
        <v>366</v>
      </c>
      <c r="F11" s="375">
        <v>422</v>
      </c>
      <c r="G11" s="375">
        <v>123</v>
      </c>
      <c r="H11" s="375" t="s">
        <v>368</v>
      </c>
      <c r="I11" s="375">
        <v>10</v>
      </c>
      <c r="J11" s="490"/>
      <c r="K11" s="490"/>
      <c r="L11" s="352"/>
      <c r="M11" s="402"/>
      <c r="N11" s="375"/>
      <c r="O11" s="375"/>
      <c r="P11" s="375"/>
      <c r="Q11" s="375"/>
      <c r="R11" s="375"/>
      <c r="S11" s="375"/>
      <c r="T11" s="375"/>
      <c r="U11" s="375"/>
      <c r="V11" s="2"/>
      <c r="W11" s="2"/>
      <c r="X11" s="2"/>
      <c r="Y11" s="2"/>
      <c r="Z11" s="2"/>
      <c r="AA11" s="2"/>
      <c r="AB11" s="2"/>
      <c r="AC11" s="2"/>
    </row>
    <row r="12" spans="1:29" ht="16">
      <c r="A12" s="352" t="s">
        <v>369</v>
      </c>
      <c r="B12" s="375">
        <v>220</v>
      </c>
      <c r="C12" s="375">
        <v>121</v>
      </c>
      <c r="D12" s="375">
        <v>40</v>
      </c>
      <c r="E12" s="375">
        <v>57</v>
      </c>
      <c r="F12" s="375">
        <v>-21</v>
      </c>
      <c r="G12" s="375">
        <v>192</v>
      </c>
      <c r="H12" s="375">
        <v>95</v>
      </c>
      <c r="I12" s="375">
        <v>29</v>
      </c>
      <c r="J12" s="490"/>
      <c r="K12" s="490"/>
      <c r="L12" s="369"/>
      <c r="M12" s="402"/>
      <c r="N12" s="375"/>
      <c r="O12" s="37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6">
      <c r="A13" s="352" t="s">
        <v>370</v>
      </c>
      <c r="B13" s="375">
        <v>-217</v>
      </c>
      <c r="C13" s="375">
        <v>157</v>
      </c>
      <c r="D13" s="375" t="s">
        <v>366</v>
      </c>
      <c r="E13" s="375"/>
      <c r="F13" s="375"/>
      <c r="G13" s="375"/>
      <c r="H13" s="375"/>
      <c r="I13" s="375"/>
      <c r="J13" s="491"/>
      <c r="K13" s="491"/>
      <c r="L13" s="352"/>
      <c r="M13" s="402"/>
      <c r="N13" s="375"/>
      <c r="O13" s="375"/>
      <c r="P13" s="375"/>
      <c r="Q13" s="375"/>
      <c r="R13" s="375"/>
      <c r="S13" s="492"/>
      <c r="T13" s="375"/>
      <c r="U13" s="375"/>
      <c r="V13" s="2"/>
      <c r="W13" s="2"/>
      <c r="X13" s="2"/>
      <c r="Y13" s="2"/>
      <c r="Z13" s="2"/>
      <c r="AA13" s="2"/>
      <c r="AB13" s="2"/>
      <c r="AC13" s="2"/>
    </row>
    <row r="14" spans="1:29" ht="16">
      <c r="A14" s="352" t="s">
        <v>371</v>
      </c>
      <c r="B14" s="375" t="s">
        <v>366</v>
      </c>
      <c r="C14" s="375">
        <v>2703</v>
      </c>
      <c r="D14" s="375" t="s">
        <v>366</v>
      </c>
      <c r="E14" s="375"/>
      <c r="F14" s="375"/>
      <c r="G14" s="375"/>
      <c r="H14" s="375"/>
      <c r="I14" s="375"/>
      <c r="J14" s="491"/>
      <c r="K14" s="491"/>
      <c r="L14" s="352"/>
      <c r="M14" s="402"/>
      <c r="N14" s="375"/>
      <c r="O14" s="375"/>
      <c r="P14" s="375"/>
      <c r="Q14" s="375"/>
      <c r="R14" s="375"/>
      <c r="S14" s="375"/>
      <c r="T14" s="375"/>
      <c r="U14" s="375"/>
      <c r="V14" s="2"/>
      <c r="W14" s="2"/>
      <c r="X14" s="2"/>
      <c r="Y14" s="2"/>
      <c r="Z14" s="2"/>
      <c r="AA14" s="2"/>
      <c r="AB14" s="2"/>
      <c r="AC14" s="2"/>
    </row>
    <row r="15" spans="1:29" ht="15.75" customHeight="1">
      <c r="A15" s="352" t="s">
        <v>176</v>
      </c>
      <c r="B15" s="375">
        <v>160</v>
      </c>
      <c r="C15" s="375">
        <v>-504</v>
      </c>
      <c r="D15" s="375">
        <v>-512</v>
      </c>
      <c r="E15" s="375">
        <v>-316</v>
      </c>
      <c r="F15" s="375">
        <v>293</v>
      </c>
      <c r="G15" s="375">
        <v>-348</v>
      </c>
      <c r="H15" s="375">
        <v>-900</v>
      </c>
      <c r="I15" s="375">
        <v>505</v>
      </c>
      <c r="J15" s="490"/>
      <c r="K15" s="490"/>
      <c r="L15" s="352"/>
      <c r="M15" s="402"/>
      <c r="N15" s="375"/>
      <c r="O15" s="375"/>
      <c r="P15" s="375"/>
      <c r="Q15" s="492"/>
      <c r="R15" s="375"/>
      <c r="S15" s="375"/>
      <c r="T15" s="375"/>
      <c r="U15" s="375"/>
      <c r="V15" s="2"/>
      <c r="W15" s="2"/>
      <c r="X15" s="2"/>
      <c r="Y15" s="2"/>
      <c r="Z15" s="2"/>
      <c r="AA15" s="2"/>
      <c r="AB15" s="2"/>
      <c r="AC15" s="2"/>
    </row>
    <row r="16" spans="1:29" ht="15.75" customHeight="1">
      <c r="A16" s="352" t="s">
        <v>372</v>
      </c>
      <c r="B16" s="375">
        <v>-155</v>
      </c>
      <c r="C16" s="375">
        <v>-79</v>
      </c>
      <c r="D16" s="375">
        <v>-115</v>
      </c>
      <c r="E16" s="375">
        <v>221</v>
      </c>
      <c r="F16" s="375">
        <v>30</v>
      </c>
      <c r="G16" s="375">
        <v>-168</v>
      </c>
      <c r="H16" s="375">
        <v>-299</v>
      </c>
      <c r="I16" s="375">
        <v>18</v>
      </c>
      <c r="J16" s="490"/>
      <c r="K16" s="490"/>
      <c r="L16" s="352"/>
      <c r="M16" s="402"/>
      <c r="N16" s="375"/>
      <c r="O16" s="375"/>
      <c r="P16" s="375"/>
      <c r="Q16" s="492"/>
      <c r="R16" s="375"/>
      <c r="S16" s="375"/>
      <c r="T16" s="375"/>
      <c r="U16" s="375"/>
      <c r="V16" s="2"/>
      <c r="W16" s="2"/>
      <c r="X16" s="2"/>
      <c r="Y16" s="2"/>
      <c r="Z16" s="2"/>
      <c r="AA16" s="2"/>
      <c r="AB16" s="2"/>
      <c r="AC16" s="2"/>
    </row>
    <row r="17" spans="1:29" ht="15.75" customHeight="1">
      <c r="A17" s="352" t="s">
        <v>373</v>
      </c>
      <c r="B17" s="375">
        <v>193</v>
      </c>
      <c r="C17" s="375">
        <v>213</v>
      </c>
      <c r="D17" s="375">
        <v>777</v>
      </c>
      <c r="E17" s="375">
        <f t="shared" ref="E17:I17" si="0">SUM(E15:E16)</f>
        <v>-95</v>
      </c>
      <c r="F17" s="375">
        <f t="shared" si="0"/>
        <v>323</v>
      </c>
      <c r="G17" s="375">
        <f t="shared" si="0"/>
        <v>-516</v>
      </c>
      <c r="H17" s="375">
        <f t="shared" si="0"/>
        <v>-1199</v>
      </c>
      <c r="I17" s="375">
        <f t="shared" si="0"/>
        <v>523</v>
      </c>
      <c r="J17" s="490"/>
      <c r="K17" s="490"/>
      <c r="L17" s="352"/>
      <c r="M17" s="402"/>
      <c r="N17" s="375"/>
      <c r="O17" s="375"/>
      <c r="P17" s="375"/>
      <c r="Q17" s="375"/>
      <c r="R17" s="375"/>
      <c r="S17" s="375"/>
      <c r="T17" s="375"/>
      <c r="U17" s="375"/>
      <c r="V17" s="2"/>
      <c r="W17" s="2"/>
      <c r="X17" s="2"/>
      <c r="Y17" s="2"/>
      <c r="Z17" s="2"/>
      <c r="AA17" s="2"/>
      <c r="AB17" s="2"/>
      <c r="AC17" s="2"/>
    </row>
    <row r="18" spans="1:29" ht="15.75" customHeight="1">
      <c r="A18" s="352" t="s">
        <v>374</v>
      </c>
      <c r="B18" s="375">
        <v>5568</v>
      </c>
      <c r="C18" s="375">
        <v>7519</v>
      </c>
      <c r="D18" s="375">
        <v>5131</v>
      </c>
      <c r="E18" s="375">
        <v>5254</v>
      </c>
      <c r="F18" s="375">
        <v>5329</v>
      </c>
      <c r="G18" s="375">
        <v>6849</v>
      </c>
      <c r="H18" s="375">
        <v>5970</v>
      </c>
      <c r="I18" s="375">
        <v>7099</v>
      </c>
      <c r="J18" s="490"/>
      <c r="K18" s="490"/>
      <c r="L18" s="493"/>
      <c r="M18" s="494"/>
      <c r="N18" s="495"/>
      <c r="O18" s="495"/>
      <c r="P18" s="495"/>
      <c r="Q18" s="495"/>
      <c r="R18" s="495"/>
      <c r="S18" s="495"/>
      <c r="T18" s="495"/>
      <c r="U18" s="495"/>
      <c r="V18" s="496"/>
      <c r="W18" s="496"/>
      <c r="X18" s="496"/>
      <c r="Y18" s="496"/>
      <c r="Z18" s="496"/>
      <c r="AA18" s="496"/>
      <c r="AB18" s="496"/>
      <c r="AC18" s="496"/>
    </row>
    <row r="19" spans="1:29" ht="15.75" customHeight="1">
      <c r="A19" s="352" t="s">
        <v>375</v>
      </c>
      <c r="B19" s="375">
        <v>-243</v>
      </c>
      <c r="C19" s="375">
        <v>-999</v>
      </c>
      <c r="D19" s="375">
        <v>-692</v>
      </c>
      <c r="E19" s="375">
        <v>704</v>
      </c>
      <c r="F19" s="375">
        <v>107</v>
      </c>
      <c r="G19" s="375">
        <v>74</v>
      </c>
      <c r="H19" s="375">
        <v>3</v>
      </c>
      <c r="I19" s="375">
        <v>18</v>
      </c>
      <c r="J19" s="490"/>
      <c r="K19" s="490"/>
      <c r="L19" s="352"/>
      <c r="M19" s="402"/>
      <c r="N19" s="375"/>
      <c r="O19" s="375"/>
      <c r="P19" s="375"/>
      <c r="Q19" s="375"/>
      <c r="R19" s="375"/>
      <c r="S19" s="375"/>
      <c r="T19" s="375"/>
      <c r="U19" s="375"/>
      <c r="V19" s="2"/>
      <c r="W19" s="2"/>
      <c r="X19" s="2"/>
      <c r="Y19" s="2"/>
      <c r="Z19" s="2"/>
      <c r="AA19" s="2"/>
      <c r="AB19" s="2"/>
      <c r="AC19" s="2"/>
    </row>
    <row r="20" spans="1:29" ht="15.75" customHeight="1">
      <c r="A20" s="352" t="s">
        <v>376</v>
      </c>
      <c r="B20" s="375">
        <v>5325</v>
      </c>
      <c r="C20" s="375">
        <v>6520</v>
      </c>
      <c r="D20" s="375">
        <v>4439</v>
      </c>
      <c r="E20" s="375">
        <v>5958</v>
      </c>
      <c r="F20" s="375">
        <v>5436</v>
      </c>
      <c r="G20" s="375">
        <v>6923</v>
      </c>
      <c r="H20" s="375">
        <v>5973</v>
      </c>
      <c r="I20" s="375">
        <v>7117</v>
      </c>
      <c r="J20" s="490"/>
      <c r="K20" s="490"/>
      <c r="L20" s="352"/>
      <c r="M20" s="402"/>
      <c r="N20" s="375"/>
      <c r="O20" s="375"/>
      <c r="P20" s="375"/>
      <c r="Q20" s="375"/>
      <c r="R20" s="375"/>
      <c r="S20" s="375"/>
      <c r="T20" s="375"/>
      <c r="U20" s="375"/>
      <c r="V20" s="2"/>
      <c r="W20" s="2"/>
      <c r="X20" s="2"/>
      <c r="Y20" s="2"/>
      <c r="Z20" s="2"/>
      <c r="AA20" s="2"/>
      <c r="AB20" s="2"/>
      <c r="AC20" s="2"/>
    </row>
    <row r="21" spans="1:29" ht="15.75" customHeight="1">
      <c r="A21" s="487" t="s">
        <v>377</v>
      </c>
      <c r="B21" s="375" t="s">
        <v>360</v>
      </c>
      <c r="C21" s="375" t="s">
        <v>360</v>
      </c>
      <c r="D21" s="375" t="s">
        <v>360</v>
      </c>
      <c r="E21" s="375"/>
      <c r="F21" s="375"/>
      <c r="G21" s="375"/>
      <c r="H21" s="375"/>
      <c r="I21" s="375"/>
      <c r="J21" s="485"/>
      <c r="K21" s="485"/>
      <c r="L21" s="352"/>
      <c r="M21" s="402"/>
      <c r="N21" s="375"/>
      <c r="O21" s="375"/>
      <c r="P21" s="375"/>
      <c r="Q21" s="375"/>
      <c r="R21" s="375"/>
      <c r="S21" s="375"/>
      <c r="T21" s="375"/>
      <c r="U21" s="375"/>
      <c r="V21" s="2"/>
      <c r="W21" s="2"/>
      <c r="X21" s="2"/>
      <c r="Y21" s="2"/>
      <c r="Z21" s="2"/>
      <c r="AA21" s="2"/>
      <c r="AB21" s="2"/>
      <c r="AC21" s="2"/>
    </row>
    <row r="22" spans="1:29" ht="15.75" customHeight="1">
      <c r="A22" s="352" t="s">
        <v>378</v>
      </c>
      <c r="B22" s="375">
        <v>-2346</v>
      </c>
      <c r="C22" s="375">
        <v>-1886</v>
      </c>
      <c r="D22" s="375">
        <v>-1786</v>
      </c>
      <c r="E22" s="375">
        <v>-1438</v>
      </c>
      <c r="F22" s="375">
        <v>-1547</v>
      </c>
      <c r="G22" s="375">
        <v>-2533</v>
      </c>
      <c r="H22" s="375">
        <v>-3516</v>
      </c>
      <c r="I22" s="375">
        <v>-3027</v>
      </c>
      <c r="J22" s="490"/>
      <c r="K22" s="490"/>
      <c r="L22" s="352"/>
      <c r="M22" s="402"/>
      <c r="N22" s="375"/>
      <c r="O22" s="375"/>
      <c r="P22" s="375"/>
      <c r="Q22" s="2"/>
      <c r="R22" s="2"/>
      <c r="S22" s="375"/>
      <c r="T22" s="375"/>
      <c r="U22" s="375"/>
      <c r="V22" s="2"/>
      <c r="W22" s="2"/>
      <c r="X22" s="2"/>
      <c r="Y22" s="2"/>
      <c r="Z22" s="2"/>
      <c r="AA22" s="2"/>
      <c r="AB22" s="2"/>
      <c r="AC22" s="2"/>
    </row>
    <row r="23" spans="1:29" ht="15.75" customHeight="1">
      <c r="A23" s="352" t="s">
        <v>379</v>
      </c>
      <c r="B23" s="375">
        <v>66</v>
      </c>
      <c r="C23" s="375">
        <v>70</v>
      </c>
      <c r="D23" s="375">
        <v>95</v>
      </c>
      <c r="E23" s="375">
        <v>28</v>
      </c>
      <c r="F23" s="375">
        <v>46</v>
      </c>
      <c r="G23" s="375">
        <v>31</v>
      </c>
      <c r="H23" s="375">
        <v>85</v>
      </c>
      <c r="I23" s="375">
        <v>63</v>
      </c>
      <c r="J23" s="490"/>
      <c r="K23" s="490"/>
      <c r="L23" s="352"/>
      <c r="M23" s="402"/>
      <c r="N23" s="375"/>
      <c r="O23" s="375"/>
      <c r="P23" s="375"/>
      <c r="Q23" s="2"/>
      <c r="R23" s="2"/>
      <c r="S23" s="375"/>
      <c r="T23" s="375"/>
      <c r="U23" s="375"/>
      <c r="V23" s="2"/>
      <c r="W23" s="2"/>
      <c r="X23" s="2"/>
      <c r="Y23" s="2"/>
      <c r="Z23" s="2"/>
      <c r="AA23" s="2"/>
      <c r="AB23" s="2"/>
      <c r="AC23" s="2"/>
    </row>
    <row r="24" spans="1:29" ht="15.75" customHeight="1">
      <c r="A24" s="352" t="s">
        <v>380</v>
      </c>
      <c r="B24" s="375"/>
      <c r="C24" s="375"/>
      <c r="D24" s="375"/>
      <c r="E24" s="375">
        <v>1875</v>
      </c>
      <c r="F24" s="375" t="s">
        <v>366</v>
      </c>
      <c r="G24" s="375" t="s">
        <v>366</v>
      </c>
      <c r="H24" s="375"/>
      <c r="I24" s="375"/>
    </row>
    <row r="25" spans="1:29" ht="15.75" customHeight="1">
      <c r="A25" s="352" t="s">
        <v>381</v>
      </c>
      <c r="B25" s="375">
        <v>254</v>
      </c>
      <c r="C25" s="375">
        <v>121</v>
      </c>
      <c r="D25" s="375" t="s">
        <v>366</v>
      </c>
      <c r="E25" s="375"/>
      <c r="F25" s="375"/>
      <c r="G25" s="375"/>
      <c r="H25" s="375"/>
      <c r="I25" s="375"/>
      <c r="J25" s="491"/>
      <c r="K25" s="491"/>
      <c r="L25" s="352"/>
      <c r="M25" s="402"/>
      <c r="N25" s="375"/>
      <c r="O25" s="375"/>
      <c r="P25" s="375"/>
      <c r="Q25" s="375"/>
      <c r="R25" s="375"/>
      <c r="S25" s="375"/>
      <c r="T25" s="375"/>
      <c r="U25" s="375"/>
      <c r="V25" s="2"/>
      <c r="W25" s="2"/>
      <c r="X25" s="2"/>
      <c r="Y25" s="2"/>
      <c r="Z25" s="2"/>
      <c r="AA25" s="2"/>
      <c r="AB25" s="2"/>
      <c r="AC25" s="2"/>
    </row>
    <row r="26" spans="1:29" ht="15.75" customHeight="1">
      <c r="A26" s="352" t="s">
        <v>382</v>
      </c>
      <c r="B26" s="375" t="s">
        <v>366</v>
      </c>
      <c r="C26" s="375">
        <v>3002</v>
      </c>
      <c r="D26" s="375" t="s">
        <v>366</v>
      </c>
      <c r="E26" s="375"/>
      <c r="F26" s="375"/>
      <c r="G26" s="375"/>
      <c r="H26" s="375"/>
      <c r="I26" s="375"/>
      <c r="J26" s="491"/>
      <c r="K26" s="491"/>
      <c r="L26" s="352"/>
      <c r="M26" s="402"/>
      <c r="N26" s="375"/>
      <c r="O26" s="375"/>
      <c r="P26" s="375"/>
      <c r="Q26" s="375"/>
      <c r="R26" s="375"/>
      <c r="S26" s="375"/>
      <c r="T26" s="375"/>
      <c r="U26" s="375"/>
      <c r="V26" s="2"/>
      <c r="W26" s="2"/>
      <c r="X26" s="2"/>
      <c r="Y26" s="2"/>
      <c r="Z26" s="2"/>
      <c r="AA26" s="2"/>
      <c r="AB26" s="2"/>
      <c r="AC26" s="2"/>
    </row>
    <row r="27" spans="1:29" ht="15.75" customHeight="1">
      <c r="A27" s="352" t="s">
        <v>383</v>
      </c>
      <c r="B27" s="375" t="s">
        <v>366</v>
      </c>
      <c r="C27" s="375">
        <v>-157</v>
      </c>
      <c r="D27" s="375">
        <v>-20</v>
      </c>
      <c r="E27" s="375" t="s">
        <v>366</v>
      </c>
      <c r="F27" s="375" t="s">
        <v>366</v>
      </c>
      <c r="G27" s="375">
        <v>-518</v>
      </c>
      <c r="H27" s="375"/>
      <c r="I27" s="375"/>
      <c r="J27" s="490"/>
      <c r="K27" s="490"/>
      <c r="L27" s="493"/>
      <c r="M27" s="402"/>
      <c r="N27" s="495"/>
      <c r="O27" s="495"/>
      <c r="P27" s="495"/>
      <c r="Q27" s="495"/>
      <c r="R27" s="495"/>
      <c r="S27" s="495"/>
      <c r="T27" s="495"/>
      <c r="U27" s="495"/>
      <c r="V27" s="496"/>
      <c r="W27" s="496"/>
      <c r="X27" s="496"/>
      <c r="Y27" s="496"/>
      <c r="Z27" s="496"/>
      <c r="AA27" s="496"/>
      <c r="AB27" s="496"/>
      <c r="AC27" s="496"/>
    </row>
    <row r="28" spans="1:29" ht="15.75" customHeight="1">
      <c r="A28" s="352" t="s">
        <v>384</v>
      </c>
      <c r="B28" s="375">
        <v>102</v>
      </c>
      <c r="C28" s="375">
        <v>130</v>
      </c>
      <c r="D28" s="375">
        <v>106</v>
      </c>
      <c r="E28" s="375">
        <v>24</v>
      </c>
      <c r="F28" s="375">
        <v>28</v>
      </c>
      <c r="G28" s="375">
        <v>-55</v>
      </c>
      <c r="H28" s="375">
        <v>15</v>
      </c>
      <c r="I28" s="375">
        <v>20</v>
      </c>
      <c r="J28" s="490"/>
      <c r="K28" s="490"/>
      <c r="L28" s="352"/>
      <c r="M28" s="402"/>
      <c r="N28" s="375"/>
      <c r="O28" s="375"/>
      <c r="P28" s="375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>
      <c r="A29" s="352" t="s">
        <v>385</v>
      </c>
      <c r="B29" s="375">
        <v>-1924</v>
      </c>
      <c r="C29" s="375">
        <v>1280</v>
      </c>
      <c r="D29" s="375">
        <v>-1605</v>
      </c>
      <c r="E29" s="375">
        <v>489</v>
      </c>
      <c r="F29" s="375">
        <v>-1473</v>
      </c>
      <c r="G29" s="375">
        <v>-3075</v>
      </c>
      <c r="H29" s="375"/>
      <c r="I29" s="375"/>
      <c r="J29" s="490"/>
      <c r="K29" s="490"/>
      <c r="L29" s="352"/>
      <c r="M29" s="402"/>
      <c r="N29" s="375"/>
      <c r="O29" s="375"/>
      <c r="P29" s="375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>
      <c r="A30" s="352" t="s">
        <v>386</v>
      </c>
      <c r="B30" s="375">
        <v>-931</v>
      </c>
      <c r="C30" s="375">
        <v>-1551</v>
      </c>
      <c r="D30" s="375">
        <v>-321</v>
      </c>
      <c r="E30" s="375"/>
      <c r="F30" s="375"/>
      <c r="G30" s="375"/>
      <c r="H30" s="375"/>
      <c r="I30" s="375"/>
      <c r="J30" s="490"/>
      <c r="K30" s="490"/>
      <c r="L30" s="352"/>
      <c r="M30" s="402"/>
      <c r="N30" s="375"/>
      <c r="O30" s="375"/>
      <c r="P30" s="375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>
      <c r="A31" s="352" t="s">
        <v>387</v>
      </c>
      <c r="B31" s="375">
        <v>-2855</v>
      </c>
      <c r="C31" s="375">
        <v>-271</v>
      </c>
      <c r="D31" s="375">
        <v>-1926</v>
      </c>
      <c r="E31" s="375">
        <v>508</v>
      </c>
      <c r="F31" s="375">
        <v>-1473</v>
      </c>
      <c r="G31" s="375">
        <v>-3075</v>
      </c>
      <c r="H31" s="375">
        <v>-3416</v>
      </c>
      <c r="I31" s="375">
        <v>-2944</v>
      </c>
      <c r="J31" s="490"/>
      <c r="K31" s="490"/>
      <c r="L31" s="352"/>
      <c r="M31" s="402"/>
      <c r="N31" s="375"/>
      <c r="O31" s="375"/>
      <c r="P31" s="375"/>
      <c r="Q31" s="375"/>
      <c r="R31" s="375"/>
      <c r="S31" s="375"/>
      <c r="T31" s="375"/>
      <c r="U31" s="375"/>
      <c r="V31" s="2"/>
      <c r="W31" s="2"/>
      <c r="X31" s="2"/>
      <c r="Y31" s="2"/>
      <c r="Z31" s="2"/>
      <c r="AA31" s="2"/>
      <c r="AB31" s="2"/>
      <c r="AC31" s="2"/>
    </row>
    <row r="32" spans="1:29" ht="15.75" customHeight="1">
      <c r="A32" s="487" t="s">
        <v>388</v>
      </c>
      <c r="B32" s="375" t="s">
        <v>360</v>
      </c>
      <c r="C32" s="375" t="s">
        <v>360</v>
      </c>
      <c r="D32" s="375" t="s">
        <v>360</v>
      </c>
      <c r="E32" s="375"/>
      <c r="F32" s="375"/>
      <c r="G32" s="375"/>
      <c r="H32" s="375"/>
      <c r="I32" s="375"/>
      <c r="J32" s="485"/>
      <c r="K32" s="485"/>
      <c r="L32" s="352"/>
      <c r="M32" s="402"/>
      <c r="N32" s="375"/>
      <c r="O32" s="375"/>
      <c r="P32" s="375"/>
      <c r="Q32" s="375"/>
      <c r="R32" s="375"/>
      <c r="S32" s="375"/>
      <c r="T32" s="375"/>
      <c r="U32" s="375"/>
      <c r="V32" s="2"/>
      <c r="W32" s="2"/>
      <c r="X32" s="2"/>
      <c r="Y32" s="2"/>
      <c r="Z32" s="2"/>
      <c r="AA32" s="2"/>
      <c r="AB32" s="2"/>
      <c r="AC32" s="2"/>
    </row>
    <row r="33" spans="1:29" ht="15.75" customHeight="1">
      <c r="A33" s="352" t="s">
        <v>389</v>
      </c>
      <c r="B33" s="375">
        <v>970</v>
      </c>
      <c r="C33" s="375">
        <v>-890</v>
      </c>
      <c r="D33" s="375">
        <v>-80</v>
      </c>
      <c r="E33" s="375"/>
      <c r="F33" s="375"/>
      <c r="G33" s="375"/>
      <c r="H33" s="375"/>
      <c r="I33" s="375"/>
      <c r="J33" s="490"/>
      <c r="K33" s="490"/>
      <c r="L33" s="352"/>
      <c r="M33" s="402"/>
      <c r="N33" s="375"/>
      <c r="O33" s="375"/>
      <c r="P33" s="375"/>
      <c r="Q33" s="375"/>
      <c r="R33" s="375"/>
      <c r="S33" s="375"/>
      <c r="T33" s="375"/>
      <c r="U33" s="375"/>
      <c r="V33" s="2"/>
      <c r="W33" s="2"/>
      <c r="X33" s="2"/>
      <c r="Y33" s="2"/>
      <c r="Z33" s="2"/>
      <c r="AA33" s="2"/>
      <c r="AB33" s="2"/>
      <c r="AC33" s="2"/>
    </row>
    <row r="34" spans="1:29" ht="15.75" customHeight="1">
      <c r="A34" s="352" t="s">
        <v>390</v>
      </c>
      <c r="B34" s="375">
        <v>-1500</v>
      </c>
      <c r="C34" s="375" t="s">
        <v>366</v>
      </c>
      <c r="D34" s="375" t="s">
        <v>366</v>
      </c>
      <c r="E34" s="375"/>
      <c r="F34" s="375"/>
      <c r="G34" s="375"/>
      <c r="H34" s="375"/>
      <c r="I34" s="375"/>
      <c r="J34" s="491"/>
      <c r="K34" s="491"/>
      <c r="L34" s="352"/>
      <c r="M34" s="402"/>
      <c r="N34" s="375"/>
      <c r="O34" s="375"/>
      <c r="P34" s="375"/>
      <c r="Q34" s="375"/>
      <c r="R34" s="37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5.75" customHeight="1">
      <c r="A35" s="352" t="s">
        <v>391</v>
      </c>
      <c r="B35" s="375">
        <v>1971</v>
      </c>
      <c r="C35" s="375" t="s">
        <v>366</v>
      </c>
      <c r="D35" s="375">
        <v>1993</v>
      </c>
      <c r="E35" s="375" t="s">
        <v>366</v>
      </c>
      <c r="F35" s="375">
        <v>1977</v>
      </c>
      <c r="G35" s="375">
        <v>739</v>
      </c>
      <c r="H35" s="375"/>
      <c r="I35" s="375">
        <v>1739</v>
      </c>
      <c r="J35" s="490"/>
      <c r="K35" s="490"/>
      <c r="L35" s="352"/>
      <c r="M35" s="402"/>
      <c r="N35" s="375"/>
      <c r="O35" s="375"/>
      <c r="P35" s="375"/>
      <c r="Q35" s="352"/>
      <c r="R35" s="37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5.75" customHeight="1">
      <c r="A36" s="352" t="s">
        <v>392</v>
      </c>
      <c r="B36" s="375">
        <v>-1529</v>
      </c>
      <c r="C36" s="375">
        <v>-3463</v>
      </c>
      <c r="D36" s="375">
        <v>-2079</v>
      </c>
      <c r="E36" s="375">
        <v>-85</v>
      </c>
      <c r="F36" s="375">
        <v>-2641</v>
      </c>
      <c r="G36" s="375">
        <v>-2180</v>
      </c>
      <c r="H36" s="375">
        <v>-281</v>
      </c>
      <c r="I36" s="375">
        <v>-2069</v>
      </c>
      <c r="J36" s="490"/>
      <c r="K36" s="490"/>
      <c r="L36" s="352"/>
      <c r="M36" s="402"/>
      <c r="N36" s="375"/>
      <c r="O36" s="375"/>
      <c r="P36" s="375"/>
      <c r="Q36" s="375"/>
      <c r="R36" s="375"/>
      <c r="S36" s="375"/>
      <c r="T36" s="375"/>
      <c r="U36" s="375"/>
      <c r="V36" s="2"/>
      <c r="W36" s="2"/>
      <c r="X36" s="2"/>
      <c r="Y36" s="2"/>
      <c r="Z36" s="2"/>
      <c r="AA36" s="2"/>
      <c r="AB36" s="2"/>
      <c r="AC36" s="2"/>
    </row>
    <row r="37" spans="1:29" ht="15.75" customHeight="1">
      <c r="A37" s="352" t="s">
        <v>393</v>
      </c>
      <c r="B37" s="375">
        <v>-869</v>
      </c>
      <c r="C37" s="375">
        <v>-1006</v>
      </c>
      <c r="D37" s="375">
        <v>-1205</v>
      </c>
      <c r="E37" s="375">
        <v>-1362</v>
      </c>
      <c r="F37" s="375">
        <v>-1348</v>
      </c>
      <c r="G37" s="375">
        <v>-1338</v>
      </c>
      <c r="H37" s="375">
        <v>-1335</v>
      </c>
      <c r="I37" s="375">
        <v>-1330</v>
      </c>
      <c r="J37" s="490"/>
      <c r="K37" s="490"/>
      <c r="L37" s="352"/>
      <c r="M37" s="402"/>
      <c r="N37" s="375"/>
      <c r="O37" s="375"/>
      <c r="P37" s="375"/>
      <c r="Q37" s="375"/>
      <c r="R37" s="375"/>
      <c r="S37" s="375"/>
      <c r="T37" s="375"/>
      <c r="U37" s="375"/>
      <c r="V37" s="2"/>
      <c r="W37" s="2"/>
      <c r="X37" s="2"/>
      <c r="Y37" s="2"/>
      <c r="Z37" s="2"/>
      <c r="AA37" s="2"/>
      <c r="AB37" s="2"/>
      <c r="AC37" s="2"/>
    </row>
    <row r="38" spans="1:29" ht="15.75" customHeight="1">
      <c r="A38" s="352" t="s">
        <v>394</v>
      </c>
      <c r="B38" s="375">
        <v>-1875</v>
      </c>
      <c r="C38" s="375">
        <v>-1461</v>
      </c>
      <c r="D38" s="375" t="s">
        <v>366</v>
      </c>
      <c r="E38" s="375">
        <v>-3483</v>
      </c>
      <c r="F38" s="375">
        <v>-3706</v>
      </c>
      <c r="G38" s="375">
        <v>-1046</v>
      </c>
      <c r="H38" s="375">
        <v>-2124</v>
      </c>
      <c r="I38" s="375">
        <v>-1565</v>
      </c>
      <c r="J38" s="491"/>
      <c r="K38" s="491"/>
      <c r="L38" s="352"/>
      <c r="M38" s="402"/>
      <c r="N38" s="375"/>
      <c r="O38" s="375"/>
      <c r="P38" s="375"/>
      <c r="Q38" s="2"/>
      <c r="R38" s="375"/>
      <c r="S38" s="375"/>
      <c r="T38" s="375"/>
      <c r="U38" s="375"/>
      <c r="V38" s="2"/>
      <c r="W38" s="2"/>
      <c r="X38" s="2"/>
      <c r="Y38" s="2"/>
      <c r="Z38" s="2"/>
      <c r="AA38" s="2"/>
      <c r="AB38" s="2"/>
      <c r="AC38" s="2"/>
    </row>
    <row r="39" spans="1:29" ht="15.75" customHeight="1">
      <c r="A39" s="352" t="s">
        <v>395</v>
      </c>
      <c r="B39" s="375">
        <v>360</v>
      </c>
      <c r="C39" s="375">
        <v>456</v>
      </c>
      <c r="D39" s="375">
        <v>373</v>
      </c>
      <c r="E39" s="375">
        <v>300</v>
      </c>
      <c r="F39" s="375">
        <v>221</v>
      </c>
      <c r="G39" s="375">
        <v>108</v>
      </c>
      <c r="H39" s="375">
        <v>96</v>
      </c>
      <c r="I39" s="375">
        <v>73</v>
      </c>
      <c r="J39" s="490"/>
      <c r="K39" s="490"/>
      <c r="L39" s="352"/>
      <c r="M39" s="402"/>
      <c r="N39" s="375"/>
      <c r="O39" s="375"/>
      <c r="P39" s="375"/>
      <c r="Q39" s="375"/>
      <c r="R39" s="375"/>
      <c r="S39" s="375"/>
      <c r="T39" s="375"/>
      <c r="U39" s="375"/>
      <c r="V39" s="2"/>
      <c r="W39" s="2"/>
      <c r="X39" s="2"/>
      <c r="Y39" s="2"/>
      <c r="Z39" s="2"/>
      <c r="AA39" s="2"/>
      <c r="AB39" s="2"/>
      <c r="AC39" s="2"/>
    </row>
    <row r="40" spans="1:29" ht="15.75" customHeight="1">
      <c r="A40" s="352" t="s">
        <v>396</v>
      </c>
      <c r="B40" s="375">
        <v>-2488</v>
      </c>
      <c r="C40" s="375">
        <v>-6364</v>
      </c>
      <c r="D40" s="375">
        <v>-998</v>
      </c>
      <c r="E40" s="375">
        <v>-4630</v>
      </c>
      <c r="F40" s="375">
        <v>-5497</v>
      </c>
      <c r="G40" s="375">
        <v>-3717</v>
      </c>
      <c r="H40" s="375">
        <v>-3644</v>
      </c>
      <c r="I40" s="375">
        <v>-3152</v>
      </c>
      <c r="J40" s="490"/>
      <c r="K40" s="490"/>
      <c r="L40" s="352"/>
      <c r="M40" s="402"/>
      <c r="N40" s="375"/>
      <c r="O40" s="375"/>
      <c r="P40" s="375"/>
      <c r="Q40" s="375"/>
      <c r="R40" s="375"/>
      <c r="S40" s="375"/>
      <c r="T40" s="375"/>
      <c r="U40" s="375"/>
      <c r="V40" s="2"/>
      <c r="W40" s="2"/>
      <c r="X40" s="2"/>
      <c r="Y40" s="2"/>
      <c r="Z40" s="2"/>
      <c r="AA40" s="2"/>
      <c r="AB40" s="2"/>
      <c r="AC40" s="2"/>
    </row>
    <row r="41" spans="1:29" ht="15.75" customHeight="1">
      <c r="A41" s="352" t="s">
        <v>397</v>
      </c>
      <c r="B41" s="375">
        <v>-10</v>
      </c>
      <c r="C41" s="375">
        <v>-89</v>
      </c>
      <c r="D41" s="375">
        <v>1515</v>
      </c>
      <c r="E41" s="375">
        <v>1836</v>
      </c>
      <c r="F41" s="375">
        <v>-1534</v>
      </c>
      <c r="G41" s="375">
        <v>131</v>
      </c>
      <c r="H41" s="375">
        <v>-1087</v>
      </c>
      <c r="I41" s="375">
        <v>1021</v>
      </c>
      <c r="J41" s="490"/>
      <c r="K41" s="490"/>
      <c r="L41" s="352"/>
      <c r="M41" s="402"/>
      <c r="N41" s="375"/>
      <c r="O41" s="375"/>
      <c r="P41" s="375"/>
      <c r="Q41" s="375"/>
      <c r="R41" s="375"/>
      <c r="S41" s="492"/>
      <c r="T41" s="375"/>
      <c r="U41" s="375"/>
      <c r="V41" s="2"/>
      <c r="W41" s="2"/>
      <c r="X41" s="2"/>
      <c r="Y41" s="2"/>
      <c r="Z41" s="2"/>
      <c r="AA41" s="2"/>
      <c r="AB41" s="2"/>
      <c r="AC41" s="2"/>
    </row>
    <row r="42" spans="1:29" ht="15.75" customHeight="1">
      <c r="A42" s="352" t="s">
        <v>398</v>
      </c>
      <c r="B42" s="375">
        <v>794</v>
      </c>
      <c r="C42" s="375">
        <v>784</v>
      </c>
      <c r="D42" s="375">
        <v>695</v>
      </c>
      <c r="E42" s="375">
        <v>2210</v>
      </c>
      <c r="F42" s="375">
        <v>4046</v>
      </c>
      <c r="G42" s="375">
        <v>2512</v>
      </c>
      <c r="H42" s="375">
        <v>2643</v>
      </c>
      <c r="I42" s="375">
        <v>1556</v>
      </c>
      <c r="J42" s="490"/>
      <c r="K42" s="490"/>
      <c r="L42" s="352"/>
      <c r="M42" s="402"/>
      <c r="N42" s="375"/>
      <c r="O42" s="375"/>
      <c r="P42" s="375"/>
      <c r="Q42" s="352"/>
      <c r="R42" s="37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5.75" customHeight="1">
      <c r="A43" s="352" t="s">
        <v>399</v>
      </c>
      <c r="B43" s="375">
        <v>784</v>
      </c>
      <c r="C43" s="375">
        <v>695</v>
      </c>
      <c r="D43" s="375">
        <v>2210</v>
      </c>
      <c r="E43" s="375">
        <v>4046</v>
      </c>
      <c r="F43" s="375">
        <v>2512</v>
      </c>
      <c r="G43" s="375">
        <v>2643</v>
      </c>
      <c r="H43" s="375">
        <v>1556</v>
      </c>
      <c r="I43" s="375">
        <v>2577</v>
      </c>
      <c r="J43" s="489"/>
      <c r="K43" s="489"/>
      <c r="L43" s="352"/>
      <c r="M43" s="402"/>
      <c r="N43" s="375"/>
      <c r="O43" s="375"/>
      <c r="P43" s="375"/>
      <c r="Q43" s="375"/>
      <c r="R43" s="375"/>
      <c r="S43" s="375"/>
      <c r="T43" s="375"/>
      <c r="U43" s="375"/>
      <c r="V43" s="2"/>
      <c r="W43" s="2"/>
      <c r="X43" s="2"/>
      <c r="Y43" s="2"/>
      <c r="Z43" s="2"/>
      <c r="AA43" s="2"/>
      <c r="AB43" s="2"/>
      <c r="AC43" s="2"/>
    </row>
    <row r="44" spans="1:29" ht="15.75" customHeight="1">
      <c r="A44" s="352" t="s">
        <v>400</v>
      </c>
      <c r="B44" s="375">
        <v>697</v>
      </c>
      <c r="C44" s="375">
        <v>1043</v>
      </c>
      <c r="D44" s="375">
        <v>871</v>
      </c>
      <c r="E44" s="375">
        <v>604</v>
      </c>
      <c r="F44" s="375">
        <v>999</v>
      </c>
      <c r="G44" s="375">
        <v>678</v>
      </c>
      <c r="H44" s="375">
        <v>476</v>
      </c>
      <c r="I44" s="375">
        <v>492</v>
      </c>
      <c r="J44" s="489"/>
      <c r="K44" s="489"/>
      <c r="L44" s="2"/>
      <c r="M44" s="402"/>
      <c r="N44" s="375"/>
      <c r="O44" s="37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5.75" customHeight="1">
      <c r="A45" s="352" t="s">
        <v>401</v>
      </c>
      <c r="B45" s="375">
        <v>1603</v>
      </c>
      <c r="C45" s="375">
        <v>1386</v>
      </c>
      <c r="D45" s="375">
        <v>1251</v>
      </c>
      <c r="E45" s="375">
        <v>-127</v>
      </c>
      <c r="F45" s="375">
        <v>1514</v>
      </c>
      <c r="G45" s="375">
        <v>934</v>
      </c>
      <c r="H45" s="375">
        <v>373</v>
      </c>
      <c r="I45" s="375">
        <v>696</v>
      </c>
      <c r="J45" s="489"/>
      <c r="K45" s="489"/>
      <c r="L45" s="2"/>
      <c r="M45" s="402"/>
      <c r="N45" s="375"/>
      <c r="O45" s="37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5.75" customHeight="1">
      <c r="A46" s="352" t="s">
        <v>402</v>
      </c>
      <c r="B46" s="375">
        <v>251</v>
      </c>
      <c r="C46" s="375">
        <v>132</v>
      </c>
      <c r="D46" s="375">
        <v>88</v>
      </c>
      <c r="E46" s="375">
        <v>126</v>
      </c>
      <c r="F46" s="375">
        <v>238</v>
      </c>
      <c r="G46" s="375">
        <v>173</v>
      </c>
      <c r="H46" s="375"/>
      <c r="I46" s="375"/>
      <c r="J46" s="489"/>
      <c r="K46" s="489"/>
      <c r="L46" s="2"/>
      <c r="M46" s="402"/>
      <c r="N46" s="375"/>
      <c r="O46" s="37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5.75" customHeight="1">
      <c r="A47" s="352" t="s">
        <v>403</v>
      </c>
      <c r="B47" s="375"/>
      <c r="C47" s="375"/>
      <c r="D47" s="375">
        <v>139</v>
      </c>
      <c r="E47" s="375">
        <v>130</v>
      </c>
      <c r="F47" s="375">
        <v>379</v>
      </c>
      <c r="G47" s="375">
        <v>139</v>
      </c>
      <c r="H47" s="375">
        <v>130</v>
      </c>
      <c r="I47" s="375">
        <v>379</v>
      </c>
      <c r="J47" s="489"/>
      <c r="K47" s="489"/>
      <c r="L47" s="2"/>
      <c r="M47" s="402"/>
      <c r="N47" s="375"/>
      <c r="O47" s="37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5.75" customHeight="1">
      <c r="A48" s="352" t="s">
        <v>404</v>
      </c>
      <c r="B48" s="375"/>
      <c r="C48" s="375"/>
      <c r="D48" s="375">
        <v>212</v>
      </c>
      <c r="E48" s="375">
        <v>246</v>
      </c>
      <c r="F48" s="375">
        <v>464</v>
      </c>
      <c r="G48" s="375">
        <v>212</v>
      </c>
      <c r="H48" s="375">
        <v>246</v>
      </c>
      <c r="I48" s="375">
        <v>464</v>
      </c>
      <c r="J48" s="489"/>
      <c r="K48" s="489"/>
      <c r="L48" s="2"/>
      <c r="M48" s="402"/>
      <c r="N48" s="375"/>
      <c r="O48" s="37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5.75" customHeight="1">
      <c r="A49" s="352"/>
      <c r="B49" s="352"/>
      <c r="C49" s="352"/>
      <c r="D49" s="352"/>
      <c r="E49" s="352"/>
      <c r="F49" s="352"/>
      <c r="G49" s="352"/>
      <c r="H49" s="352"/>
      <c r="I49" s="352"/>
      <c r="J49" s="489"/>
      <c r="K49" s="489"/>
      <c r="L49" s="2"/>
      <c r="M49" s="402"/>
      <c r="N49" s="375"/>
      <c r="O49" s="37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5.75" customHeight="1">
      <c r="A50" s="376" t="s">
        <v>405</v>
      </c>
      <c r="B50" s="376"/>
      <c r="C50" s="377"/>
      <c r="D50" s="377"/>
      <c r="E50" s="377"/>
      <c r="F50" s="377"/>
      <c r="G50" s="377"/>
      <c r="H50" s="377"/>
      <c r="I50" s="377"/>
      <c r="J50" s="377"/>
      <c r="K50" s="490"/>
      <c r="L50" s="459"/>
      <c r="M50" s="459"/>
      <c r="N50" s="402"/>
      <c r="O50" s="402"/>
      <c r="P50" s="402"/>
      <c r="Q50" s="402"/>
      <c r="R50" s="402"/>
      <c r="S50" s="402"/>
      <c r="T50" s="402"/>
      <c r="U50" s="402"/>
      <c r="V50" s="377"/>
      <c r="W50" s="377"/>
      <c r="X50" s="377"/>
      <c r="Y50" s="377"/>
      <c r="Z50" s="377"/>
      <c r="AA50" s="2"/>
      <c r="AB50" s="2"/>
      <c r="AC50" s="2"/>
    </row>
    <row r="51" spans="1:29" ht="15.75" customHeight="1">
      <c r="A51" s="341" t="s">
        <v>357</v>
      </c>
      <c r="B51" s="690" t="s">
        <v>229</v>
      </c>
      <c r="C51" s="683"/>
      <c r="D51" s="683"/>
      <c r="E51" s="683"/>
      <c r="F51" s="683"/>
      <c r="G51" s="683"/>
      <c r="H51" s="683"/>
      <c r="I51" s="683"/>
      <c r="J51" s="483"/>
      <c r="K51" s="490"/>
      <c r="L51" s="341"/>
      <c r="M51" s="402"/>
      <c r="N51" s="693"/>
      <c r="O51" s="683"/>
      <c r="P51" s="683"/>
      <c r="Q51" s="683"/>
      <c r="R51" s="683"/>
      <c r="S51" s="683"/>
      <c r="T51" s="683"/>
      <c r="U51" s="683"/>
      <c r="V51" s="2"/>
      <c r="W51" s="2"/>
      <c r="X51" s="2"/>
      <c r="Y51" s="2"/>
      <c r="Z51" s="2"/>
      <c r="AA51" s="2"/>
      <c r="AB51" s="2"/>
      <c r="AC51" s="2"/>
    </row>
    <row r="52" spans="1:29" ht="15.75" customHeight="1">
      <c r="A52" s="369" t="s">
        <v>358</v>
      </c>
      <c r="B52" s="484">
        <v>2012</v>
      </c>
      <c r="C52" s="484">
        <v>2013</v>
      </c>
      <c r="D52" s="484">
        <v>2014</v>
      </c>
      <c r="E52" s="484">
        <v>2015</v>
      </c>
      <c r="F52" s="484">
        <v>2016</v>
      </c>
      <c r="G52" s="484">
        <v>2017</v>
      </c>
      <c r="H52" s="484">
        <v>2018</v>
      </c>
      <c r="I52" s="484">
        <v>2019</v>
      </c>
      <c r="J52" s="486"/>
      <c r="K52" s="491"/>
      <c r="L52" s="341"/>
      <c r="M52" s="402"/>
      <c r="N52" s="486"/>
      <c r="O52" s="486"/>
      <c r="P52" s="486"/>
      <c r="Q52" s="486"/>
      <c r="R52" s="486"/>
      <c r="S52" s="486"/>
      <c r="T52" s="486"/>
      <c r="U52" s="486"/>
      <c r="V52" s="2"/>
      <c r="W52" s="2"/>
      <c r="X52" s="2"/>
      <c r="Y52" s="2"/>
      <c r="Z52" s="2"/>
      <c r="AA52" s="2"/>
      <c r="AB52" s="2"/>
      <c r="AC52" s="2"/>
    </row>
    <row r="53" spans="1:29" ht="15.75" customHeight="1">
      <c r="A53" s="487" t="s">
        <v>359</v>
      </c>
      <c r="B53" s="402"/>
      <c r="C53" s="349"/>
      <c r="D53" s="349"/>
      <c r="E53" s="2"/>
      <c r="F53" s="2"/>
      <c r="G53" s="2"/>
      <c r="H53" s="2"/>
      <c r="I53" s="2"/>
      <c r="J53" s="2"/>
      <c r="L53" s="369"/>
      <c r="M53" s="402"/>
      <c r="N53" s="349"/>
      <c r="O53" s="349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5.75" customHeight="1">
      <c r="A54" s="352" t="s">
        <v>361</v>
      </c>
      <c r="B54" s="444">
        <v>4.0913493676757479E-2</v>
      </c>
      <c r="C54" s="444">
        <v>2.7651903085060117E-2</v>
      </c>
      <c r="D54" s="444">
        <v>-2.2528849596518769E-2</v>
      </c>
      <c r="E54" s="444">
        <v>4.5578369587314496E-2</v>
      </c>
      <c r="F54" s="444">
        <v>3.8949210912040531E-2</v>
      </c>
      <c r="G54" s="444">
        <v>4.0349863850152656E-2</v>
      </c>
      <c r="H54" s="444">
        <v>3.8974998672965659E-2</v>
      </c>
      <c r="I54" s="444">
        <v>4.2003789430561246E-2</v>
      </c>
      <c r="J54" s="444"/>
      <c r="L54" s="352"/>
      <c r="M54" s="402"/>
      <c r="N54" s="444"/>
      <c r="O54" s="444"/>
      <c r="P54" s="444"/>
      <c r="Q54" s="444"/>
      <c r="R54" s="444"/>
      <c r="S54" s="444"/>
      <c r="T54" s="444"/>
      <c r="U54" s="444"/>
      <c r="V54" s="2"/>
      <c r="W54" s="2"/>
      <c r="X54" s="2"/>
      <c r="Y54" s="2"/>
      <c r="Z54" s="2"/>
      <c r="AA54" s="2"/>
      <c r="AB54" s="2"/>
      <c r="AC54" s="2"/>
    </row>
    <row r="55" spans="1:29" ht="15.75" customHeight="1">
      <c r="A55" s="352" t="s">
        <v>362</v>
      </c>
      <c r="B55" s="444">
        <v>-4.3109916645066235E-3</v>
      </c>
      <c r="C55" s="444">
        <v>-1.0143239944443666E-2</v>
      </c>
      <c r="D55" s="444">
        <v>-5.6253270538984823E-2</v>
      </c>
      <c r="E55" s="444">
        <v>5.692213864606627E-4</v>
      </c>
      <c r="F55" s="444">
        <v>9.6768225868423677E-4</v>
      </c>
      <c r="G55" s="444"/>
      <c r="H55" s="444"/>
      <c r="I55" s="444"/>
      <c r="J55" s="444"/>
      <c r="L55" s="369"/>
      <c r="M55" s="402"/>
      <c r="N55" s="444"/>
      <c r="O55" s="444"/>
      <c r="P55" s="444"/>
      <c r="Q55" s="444"/>
      <c r="R55" s="444"/>
      <c r="S55" s="444"/>
      <c r="T55" s="444"/>
      <c r="U55" s="444"/>
      <c r="V55" s="2"/>
      <c r="W55" s="2"/>
      <c r="X55" s="2"/>
      <c r="Y55" s="2"/>
      <c r="Z55" s="2"/>
      <c r="AA55" s="2"/>
      <c r="AB55" s="2"/>
      <c r="AC55" s="2"/>
    </row>
    <row r="56" spans="1:29" ht="15.75" customHeight="1">
      <c r="A56" s="352" t="s">
        <v>249</v>
      </c>
      <c r="B56" s="444">
        <v>4.5224485341264102E-2</v>
      </c>
      <c r="C56" s="444">
        <v>3.7795143029503778E-2</v>
      </c>
      <c r="D56" s="444">
        <v>3.3724420942466055E-2</v>
      </c>
      <c r="E56" s="444">
        <v>4.5009148200853832E-2</v>
      </c>
      <c r="F56" s="444">
        <v>3.7981528653356293E-2</v>
      </c>
      <c r="G56" s="444">
        <v>4.0267348791154386E-2</v>
      </c>
      <c r="H56" s="444">
        <v>3.8882106268910241E-2</v>
      </c>
      <c r="I56" s="444">
        <v>4.1850163867267511E-2</v>
      </c>
      <c r="J56" s="444"/>
      <c r="L56" s="352"/>
      <c r="M56" s="402"/>
      <c r="N56" s="444"/>
      <c r="O56" s="444"/>
      <c r="P56" s="444"/>
      <c r="Q56" s="444"/>
      <c r="R56" s="444"/>
      <c r="S56" s="444"/>
      <c r="T56" s="444"/>
      <c r="U56" s="444"/>
      <c r="V56" s="2"/>
      <c r="W56" s="2"/>
      <c r="X56" s="2"/>
      <c r="Y56" s="2"/>
      <c r="Z56" s="2"/>
      <c r="AA56" s="2"/>
      <c r="AB56" s="2"/>
      <c r="AC56" s="2"/>
    </row>
    <row r="57" spans="1:29" ht="15.75" customHeight="1">
      <c r="A57" s="352" t="s">
        <v>363</v>
      </c>
      <c r="B57" s="444">
        <v>2.7885022032441576E-2</v>
      </c>
      <c r="C57" s="444">
        <v>2.8002637522973106E-2</v>
      </c>
      <c r="D57" s="444">
        <v>2.9317799994491724E-2</v>
      </c>
      <c r="E57" s="444">
        <v>2.9992545910415395E-2</v>
      </c>
      <c r="F57" s="444">
        <v>3.2701968094946708E-2</v>
      </c>
      <c r="G57" s="444">
        <v>3.362488654179388E-2</v>
      </c>
      <c r="H57" s="444">
        <v>3.2830829661871647E-2</v>
      </c>
      <c r="I57" s="444">
        <v>3.3336747234739859E-2</v>
      </c>
      <c r="J57" s="444"/>
      <c r="L57" s="352"/>
      <c r="M57" s="402"/>
      <c r="N57" s="444"/>
      <c r="O57" s="444"/>
      <c r="P57" s="444"/>
      <c r="Q57" s="444"/>
      <c r="R57" s="444"/>
      <c r="S57" s="444"/>
      <c r="T57" s="444"/>
      <c r="U57" s="444"/>
      <c r="V57" s="2"/>
      <c r="W57" s="2"/>
      <c r="X57" s="2"/>
      <c r="Y57" s="2"/>
      <c r="Z57" s="2"/>
      <c r="AA57" s="2"/>
      <c r="AB57" s="2"/>
      <c r="AC57" s="2"/>
    </row>
    <row r="58" spans="1:29" ht="15.75" customHeight="1">
      <c r="A58" s="352" t="s">
        <v>364</v>
      </c>
      <c r="B58" s="444">
        <v>1.3915226258850494E-3</v>
      </c>
      <c r="C58" s="444">
        <v>1.4871140167510768E-3</v>
      </c>
      <c r="D58" s="444">
        <v>9.7771902283180475E-4</v>
      </c>
      <c r="E58" s="444">
        <v>1.55858236768991E-3</v>
      </c>
      <c r="F58" s="444">
        <v>1.6080602239899816E-3</v>
      </c>
      <c r="G58" s="444">
        <v>1.5402811013009875E-3</v>
      </c>
      <c r="H58" s="444">
        <v>1.751685333616434E-3</v>
      </c>
      <c r="I58" s="444">
        <v>1.8819131503482178E-3</v>
      </c>
      <c r="J58" s="444"/>
      <c r="L58" s="352"/>
      <c r="M58" s="402"/>
      <c r="N58" s="444"/>
      <c r="O58" s="444"/>
      <c r="P58" s="444"/>
      <c r="Q58" s="444"/>
      <c r="R58" s="444"/>
      <c r="S58" s="444"/>
      <c r="T58" s="444"/>
      <c r="U58" s="444"/>
      <c r="V58" s="2"/>
      <c r="W58" s="2"/>
      <c r="X58" s="2"/>
      <c r="Y58" s="2"/>
      <c r="Z58" s="2"/>
      <c r="AA58" s="2"/>
      <c r="AB58" s="2"/>
      <c r="AC58" s="2"/>
    </row>
    <row r="59" spans="1:29" ht="15.75" customHeight="1">
      <c r="A59" s="352" t="s">
        <v>315</v>
      </c>
      <c r="B59" s="444">
        <v>9.1403937190488531E-4</v>
      </c>
      <c r="C59" s="444">
        <v>8.1370389595813639E-4</v>
      </c>
      <c r="D59" s="444">
        <v>9.6394833236938498E-5</v>
      </c>
      <c r="E59" s="444">
        <v>-4.3640306295317476E-3</v>
      </c>
      <c r="F59" s="444">
        <v>5.8345547950078985E-4</v>
      </c>
      <c r="G59" s="444">
        <v>-2.64048188794455E-3</v>
      </c>
      <c r="H59" s="444">
        <v>4.2730505865491795E-3</v>
      </c>
      <c r="I59" s="444">
        <v>2.2787791888570258E-3</v>
      </c>
      <c r="J59" s="444"/>
      <c r="L59" s="352"/>
      <c r="M59" s="402"/>
      <c r="N59" s="444"/>
      <c r="O59" s="444"/>
      <c r="P59" s="444"/>
      <c r="Q59" s="444"/>
      <c r="R59" s="444"/>
      <c r="S59" s="444"/>
      <c r="T59" s="444"/>
      <c r="U59" s="444"/>
      <c r="V59" s="2"/>
      <c r="W59" s="2"/>
      <c r="X59" s="2"/>
      <c r="Y59" s="2"/>
      <c r="Z59" s="2"/>
      <c r="AA59" s="2"/>
      <c r="AB59" s="2"/>
      <c r="AC59" s="2"/>
    </row>
    <row r="60" spans="1:29" ht="15.75" customHeight="1">
      <c r="A60" s="352" t="s">
        <v>365</v>
      </c>
      <c r="B60" s="444">
        <v>-2.1964229683087543E-3</v>
      </c>
      <c r="C60" s="444">
        <v>-5.4854866089591604E-3</v>
      </c>
      <c r="D60" s="444"/>
      <c r="E60" s="444">
        <v>-8.402791895371688E-3</v>
      </c>
      <c r="F60" s="444"/>
      <c r="G60" s="444"/>
      <c r="H60" s="444"/>
      <c r="I60" s="444"/>
      <c r="J60" s="444"/>
      <c r="L60" s="352"/>
      <c r="M60" s="402"/>
      <c r="N60" s="444"/>
      <c r="O60" s="444"/>
      <c r="P60" s="444"/>
      <c r="Q60" s="444"/>
      <c r="R60" s="444"/>
      <c r="S60" s="444"/>
      <c r="T60" s="444"/>
      <c r="U60" s="444"/>
      <c r="V60" s="2"/>
      <c r="W60" s="2"/>
      <c r="X60" s="2"/>
      <c r="Y60" s="2"/>
      <c r="Z60" s="2"/>
      <c r="AA60" s="2"/>
      <c r="AB60" s="2"/>
      <c r="AC60" s="2"/>
    </row>
    <row r="61" spans="1:29" ht="15.75" customHeight="1">
      <c r="A61" s="352" t="s">
        <v>367</v>
      </c>
      <c r="B61" s="444"/>
      <c r="C61" s="444">
        <v>6.2430729948512185E-3</v>
      </c>
      <c r="D61" s="444">
        <v>3.9246467817896386E-3</v>
      </c>
      <c r="E61" s="444"/>
      <c r="F61" s="444">
        <v>6.0053222524227637E-3</v>
      </c>
      <c r="G61" s="444">
        <v>1.6915587094644773E-3</v>
      </c>
      <c r="H61" s="444"/>
      <c r="I61" s="444"/>
      <c r="J61" s="444"/>
      <c r="L61" s="352"/>
      <c r="M61" s="402"/>
      <c r="N61" s="444"/>
      <c r="O61" s="444"/>
      <c r="P61" s="444"/>
      <c r="Q61" s="444"/>
      <c r="R61" s="444"/>
      <c r="S61" s="444"/>
      <c r="T61" s="444"/>
      <c r="U61" s="444"/>
      <c r="V61" s="2"/>
      <c r="W61" s="2"/>
      <c r="X61" s="2"/>
      <c r="Y61" s="2"/>
      <c r="Z61" s="2"/>
      <c r="AA61" s="2"/>
      <c r="AB61" s="2"/>
      <c r="AC61" s="2"/>
    </row>
    <row r="62" spans="1:29" ht="15.75" customHeight="1">
      <c r="A62" s="352" t="s">
        <v>369</v>
      </c>
      <c r="B62" s="444">
        <v>3.0013233107324595E-3</v>
      </c>
      <c r="C62" s="444">
        <v>1.6975546794988706E-3</v>
      </c>
      <c r="D62" s="444">
        <v>5.5082761849679148E-4</v>
      </c>
      <c r="E62" s="444">
        <v>7.7251473876804226E-4</v>
      </c>
      <c r="F62" s="444"/>
      <c r="G62" s="444">
        <v>2.64048188794455E-3</v>
      </c>
      <c r="H62" s="444">
        <v>1.2606826264663729E-3</v>
      </c>
      <c r="I62" s="444"/>
      <c r="J62" s="444"/>
      <c r="L62" s="352"/>
      <c r="M62" s="402"/>
      <c r="N62" s="444"/>
      <c r="O62" s="444"/>
      <c r="P62" s="444"/>
      <c r="Q62" s="444"/>
      <c r="R62" s="444"/>
      <c r="S62" s="444"/>
      <c r="T62" s="444"/>
      <c r="U62" s="444"/>
      <c r="V62" s="2"/>
      <c r="W62" s="2"/>
      <c r="X62" s="2"/>
      <c r="Y62" s="2"/>
      <c r="Z62" s="2"/>
      <c r="AA62" s="2"/>
      <c r="AB62" s="2"/>
      <c r="AC62" s="2"/>
    </row>
    <row r="63" spans="1:29" ht="15.75" customHeight="1">
      <c r="A63" s="352" t="s">
        <v>370</v>
      </c>
      <c r="B63" s="444">
        <v>-2.9603961746770169E-3</v>
      </c>
      <c r="C63" s="444">
        <v>2.202612270093576E-3</v>
      </c>
      <c r="D63" s="444"/>
      <c r="E63" s="444"/>
      <c r="F63" s="444"/>
      <c r="G63" s="444"/>
      <c r="H63" s="444"/>
      <c r="I63" s="444"/>
      <c r="J63" s="444"/>
      <c r="L63" s="352"/>
      <c r="M63" s="402"/>
      <c r="N63" s="444"/>
      <c r="O63" s="444"/>
      <c r="P63" s="444"/>
      <c r="Q63" s="444"/>
      <c r="R63" s="444"/>
      <c r="S63" s="444"/>
      <c r="T63" s="444"/>
      <c r="U63" s="444"/>
      <c r="V63" s="2"/>
      <c r="W63" s="2"/>
      <c r="X63" s="2"/>
      <c r="Y63" s="2"/>
      <c r="Z63" s="2"/>
      <c r="AA63" s="2"/>
      <c r="AB63" s="2"/>
      <c r="AC63" s="2"/>
    </row>
    <row r="64" spans="1:29" ht="15.75" customHeight="1">
      <c r="A64" s="352" t="s">
        <v>371</v>
      </c>
      <c r="B64" s="444"/>
      <c r="C64" s="444">
        <v>3.7921407427152456E-2</v>
      </c>
      <c r="D64" s="444"/>
      <c r="E64" s="444"/>
      <c r="F64" s="444"/>
      <c r="G64" s="444"/>
      <c r="H64" s="444"/>
      <c r="I64" s="444"/>
      <c r="J64" s="444"/>
      <c r="L64" s="352"/>
      <c r="M64" s="402"/>
      <c r="N64" s="444"/>
      <c r="O64" s="444"/>
      <c r="P64" s="444"/>
      <c r="Q64" s="444"/>
      <c r="R64" s="444"/>
      <c r="S64" s="444"/>
      <c r="T64" s="444"/>
      <c r="U64" s="444"/>
      <c r="V64" s="2"/>
      <c r="W64" s="2"/>
      <c r="X64" s="2"/>
      <c r="Y64" s="2"/>
      <c r="Z64" s="2"/>
      <c r="AA64" s="2"/>
      <c r="AB64" s="2"/>
      <c r="AC64" s="2"/>
    </row>
    <row r="65" spans="1:29" ht="15.75" customHeight="1">
      <c r="A65" s="352" t="s">
        <v>176</v>
      </c>
      <c r="B65" s="444">
        <v>2.1827805896236069E-3</v>
      </c>
      <c r="C65" s="444">
        <v>-7.0708062683258743E-3</v>
      </c>
      <c r="D65" s="444">
        <v>-7.0505935167589299E-3</v>
      </c>
      <c r="E65" s="444">
        <v>-4.2827132886087962E-3</v>
      </c>
      <c r="F65" s="444">
        <v>4.1695720852129615E-3</v>
      </c>
      <c r="G65" s="444">
        <v>-4.7858734218994966E-3</v>
      </c>
      <c r="H65" s="444">
        <v>-1.1943309092839322E-2</v>
      </c>
      <c r="I65" s="444">
        <v>6.4650757886112247E-3</v>
      </c>
      <c r="J65" s="444"/>
      <c r="L65" s="369"/>
      <c r="M65" s="402"/>
      <c r="N65" s="444"/>
      <c r="O65" s="444"/>
      <c r="P65" s="444"/>
      <c r="Q65" s="444"/>
      <c r="R65" s="444"/>
      <c r="S65" s="444"/>
      <c r="T65" s="444"/>
      <c r="U65" s="444"/>
      <c r="V65" s="2"/>
      <c r="W65" s="2"/>
      <c r="X65" s="2"/>
      <c r="Y65" s="2"/>
      <c r="Z65" s="2"/>
      <c r="AA65" s="2"/>
      <c r="AB65" s="2"/>
      <c r="AC65" s="2"/>
    </row>
    <row r="66" spans="1:29" ht="15.75" customHeight="1">
      <c r="A66" s="352" t="s">
        <v>372</v>
      </c>
      <c r="B66" s="444">
        <v>-2.1145686961978691E-3</v>
      </c>
      <c r="C66" s="444">
        <v>-1.1083208238050477E-3</v>
      </c>
      <c r="D66" s="444">
        <v>-1.5836294031782753E-3</v>
      </c>
      <c r="E66" s="444">
        <v>2.995188723995392E-3</v>
      </c>
      <c r="F66" s="444"/>
      <c r="G66" s="444">
        <v>-2.3104216519514811E-3</v>
      </c>
      <c r="H66" s="444">
        <v>-3.9678326875099527E-3</v>
      </c>
      <c r="I66" s="444"/>
      <c r="J66" s="444"/>
      <c r="L66" s="352"/>
      <c r="M66" s="402"/>
      <c r="N66" s="444"/>
      <c r="O66" s="444"/>
      <c r="P66" s="444"/>
      <c r="Q66" s="444"/>
      <c r="R66" s="444"/>
      <c r="S66" s="444"/>
      <c r="T66" s="444"/>
      <c r="U66" s="444"/>
      <c r="V66" s="2"/>
      <c r="W66" s="2"/>
      <c r="X66" s="2"/>
      <c r="Y66" s="2"/>
      <c r="Z66" s="2"/>
      <c r="AA66" s="2"/>
      <c r="AB66" s="2"/>
      <c r="AC66" s="2"/>
    </row>
    <row r="67" spans="1:29" ht="15.75" customHeight="1">
      <c r="A67" s="352" t="s">
        <v>373</v>
      </c>
      <c r="B67" s="444">
        <v>2.6329790862334758E-3</v>
      </c>
      <c r="C67" s="444">
        <v>2.9882574110186729E-3</v>
      </c>
      <c r="D67" s="444">
        <v>1.0699826489300174E-2</v>
      </c>
      <c r="E67" s="444">
        <v>-1.2875245646134037E-3</v>
      </c>
      <c r="F67" s="444">
        <v>4.5964907287501244E-3</v>
      </c>
      <c r="G67" s="444">
        <v>-7.0962950738509781E-3</v>
      </c>
      <c r="H67" s="444">
        <v>-1.5911141780349275E-2</v>
      </c>
      <c r="I67" s="444">
        <v>6.6955141335518229E-3</v>
      </c>
      <c r="J67" s="444"/>
      <c r="L67" s="352"/>
      <c r="M67" s="402"/>
      <c r="N67" s="444"/>
      <c r="O67" s="444"/>
      <c r="P67" s="444"/>
      <c r="Q67" s="444"/>
      <c r="R67" s="444"/>
      <c r="S67" s="444"/>
      <c r="T67" s="444"/>
      <c r="U67" s="444"/>
      <c r="V67" s="2"/>
      <c r="W67" s="2"/>
      <c r="X67" s="2"/>
      <c r="Y67" s="2"/>
      <c r="Z67" s="2"/>
      <c r="AA67" s="2"/>
      <c r="AB67" s="2"/>
      <c r="AC67" s="2"/>
    </row>
    <row r="68" spans="1:29" ht="15.75" customHeight="1">
      <c r="A68" s="352" t="s">
        <v>374</v>
      </c>
      <c r="B68" s="444">
        <v>7.5960764518901519E-2</v>
      </c>
      <c r="C68" s="444">
        <v>0.10548688954671082</v>
      </c>
      <c r="D68" s="444">
        <v>7.0657412762675925E-2</v>
      </c>
      <c r="E68" s="444">
        <v>7.1206884868198136E-2</v>
      </c>
      <c r="F68" s="444">
        <v>7.5834981713651439E-2</v>
      </c>
      <c r="G68" s="444">
        <v>9.4190939846521993E-2</v>
      </c>
      <c r="H68" s="444">
        <v>7.922395031583418E-2</v>
      </c>
      <c r="I68" s="444">
        <v>9.0882322818517006E-2</v>
      </c>
      <c r="J68" s="444"/>
      <c r="L68" s="352"/>
      <c r="M68" s="402"/>
      <c r="N68" s="444"/>
      <c r="O68" s="444"/>
      <c r="P68" s="444"/>
      <c r="Q68" s="444"/>
      <c r="R68" s="444"/>
      <c r="S68" s="444"/>
      <c r="T68" s="444"/>
      <c r="U68" s="444"/>
      <c r="V68" s="2"/>
      <c r="W68" s="2"/>
      <c r="X68" s="2"/>
      <c r="Y68" s="2"/>
      <c r="Z68" s="2"/>
      <c r="AA68" s="2"/>
      <c r="AB68" s="2"/>
      <c r="AC68" s="2"/>
    </row>
    <row r="69" spans="1:29" ht="15.75" customHeight="1">
      <c r="A69" s="352" t="s">
        <v>375</v>
      </c>
      <c r="B69" s="444">
        <v>-3.3150980204908528E-3</v>
      </c>
      <c r="C69" s="444">
        <v>-1.4015348139003072E-2</v>
      </c>
      <c r="D69" s="444">
        <v>-9.5293177999944915E-3</v>
      </c>
      <c r="E69" s="444">
        <v>9.5412346682930138E-3</v>
      </c>
      <c r="F69" s="444">
        <v>1.5226764952825491E-3</v>
      </c>
      <c r="G69" s="444">
        <v>1.0176857276452953E-3</v>
      </c>
      <c r="H69" s="444">
        <v>3.9811030309464406E-5</v>
      </c>
      <c r="I69" s="444">
        <v>2.304383449405981E-4</v>
      </c>
      <c r="J69" s="444"/>
      <c r="L69" s="352"/>
      <c r="M69" s="402"/>
      <c r="N69" s="444"/>
      <c r="O69" s="444"/>
      <c r="P69" s="444"/>
      <c r="Q69" s="444"/>
      <c r="R69" s="444"/>
      <c r="S69" s="444"/>
      <c r="T69" s="444"/>
      <c r="U69" s="444"/>
      <c r="V69" s="2"/>
      <c r="W69" s="2"/>
      <c r="X69" s="2"/>
      <c r="Y69" s="2"/>
      <c r="Z69" s="2"/>
      <c r="AA69" s="2"/>
      <c r="AB69" s="2"/>
      <c r="AC69" s="2"/>
    </row>
    <row r="70" spans="1:29" ht="15.75" customHeight="1">
      <c r="A70" s="352" t="s">
        <v>376</v>
      </c>
      <c r="B70" s="444">
        <v>7.2645666498410658E-2</v>
      </c>
      <c r="C70" s="444">
        <v>9.1471541407707746E-2</v>
      </c>
      <c r="D70" s="444">
        <v>6.1128094962681429E-2</v>
      </c>
      <c r="E70" s="444">
        <v>8.074811953649115E-2</v>
      </c>
      <c r="F70" s="444">
        <v>7.7357658208933991E-2</v>
      </c>
      <c r="G70" s="444">
        <v>9.5208625574167288E-2</v>
      </c>
      <c r="H70" s="444">
        <v>7.9263761346143644E-2</v>
      </c>
      <c r="I70" s="444">
        <v>9.1112761163457595E-2</v>
      </c>
      <c r="J70" s="444"/>
      <c r="L70" s="352"/>
      <c r="M70" s="402"/>
      <c r="N70" s="444"/>
      <c r="O70" s="444"/>
      <c r="P70" s="444"/>
      <c r="Q70" s="444"/>
      <c r="R70" s="444"/>
      <c r="S70" s="444"/>
      <c r="T70" s="444"/>
      <c r="U70" s="444"/>
      <c r="V70" s="2"/>
      <c r="W70" s="2"/>
      <c r="X70" s="2"/>
      <c r="Y70" s="2"/>
      <c r="Z70" s="2"/>
      <c r="AA70" s="2"/>
      <c r="AB70" s="2"/>
      <c r="AC70" s="2"/>
    </row>
    <row r="71" spans="1:29" ht="15.75" customHeight="1">
      <c r="A71" s="487" t="s">
        <v>377</v>
      </c>
      <c r="B71" s="444"/>
      <c r="C71" s="497" t="s">
        <v>360</v>
      </c>
      <c r="D71" s="497" t="s">
        <v>360</v>
      </c>
      <c r="E71" s="497"/>
      <c r="F71" s="497"/>
      <c r="G71" s="497"/>
      <c r="H71" s="497"/>
      <c r="I71" s="497"/>
      <c r="J71" s="444"/>
      <c r="L71" s="352"/>
      <c r="M71" s="402"/>
      <c r="N71" s="444"/>
      <c r="O71" s="444"/>
      <c r="P71" s="444"/>
      <c r="Q71" s="444"/>
      <c r="R71" s="444"/>
      <c r="S71" s="444"/>
      <c r="T71" s="444"/>
      <c r="U71" s="444"/>
      <c r="V71" s="2"/>
      <c r="W71" s="2"/>
      <c r="X71" s="2"/>
      <c r="Y71" s="2"/>
      <c r="Z71" s="2"/>
      <c r="AA71" s="2"/>
      <c r="AB71" s="2"/>
      <c r="AC71" s="2"/>
    </row>
    <row r="72" spans="1:29" ht="15.75" customHeight="1">
      <c r="A72" s="352" t="s">
        <v>378</v>
      </c>
      <c r="B72" s="444">
        <v>-3.2005020395356132E-2</v>
      </c>
      <c r="C72" s="444">
        <v>-2.6459405996155951E-2</v>
      </c>
      <c r="D72" s="444">
        <v>-2.4594453165881738E-2</v>
      </c>
      <c r="E72" s="444">
        <v>-1.9489056041200787E-2</v>
      </c>
      <c r="F72" s="444">
        <v>-2.2014771385066387E-2</v>
      </c>
      <c r="G72" s="444">
        <v>-3.4835107407101794E-2</v>
      </c>
      <c r="H72" s="444">
        <v>-4.665852752269229E-2</v>
      </c>
      <c r="I72" s="444">
        <v>-3.875204834084392E-2</v>
      </c>
      <c r="J72" s="444"/>
      <c r="L72" s="352"/>
      <c r="M72" s="402"/>
      <c r="N72" s="444"/>
      <c r="O72" s="444"/>
      <c r="P72" s="444"/>
      <c r="Q72" s="444"/>
      <c r="R72" s="444"/>
      <c r="S72" s="444"/>
      <c r="T72" s="444"/>
      <c r="U72" s="444"/>
      <c r="V72" s="2"/>
      <c r="W72" s="2"/>
      <c r="X72" s="2"/>
      <c r="Y72" s="2"/>
      <c r="Z72" s="2"/>
      <c r="AA72" s="2"/>
      <c r="AB72" s="2"/>
      <c r="AC72" s="2"/>
    </row>
    <row r="73" spans="1:29" ht="15.75" customHeight="1">
      <c r="A73" s="352" t="s">
        <v>379</v>
      </c>
      <c r="B73" s="444">
        <v>9.0039699321973782E-4</v>
      </c>
      <c r="C73" s="444">
        <v>9.8205642615637151E-4</v>
      </c>
      <c r="D73" s="444">
        <v>1.3082155939298796E-3</v>
      </c>
      <c r="E73" s="444"/>
      <c r="F73" s="444">
        <v>6.546085867569837E-4</v>
      </c>
      <c r="G73" s="444"/>
      <c r="H73" s="444">
        <v>1.1279791921014915E-3</v>
      </c>
      <c r="I73" s="444">
        <v>8.0653420729209346E-4</v>
      </c>
      <c r="J73" s="444"/>
      <c r="L73" s="352"/>
      <c r="M73" s="402"/>
      <c r="N73" s="444"/>
      <c r="O73" s="444"/>
      <c r="P73" s="444"/>
      <c r="Q73" s="444"/>
      <c r="R73" s="444"/>
      <c r="S73" s="444"/>
      <c r="T73" s="444"/>
      <c r="U73" s="444"/>
      <c r="V73" s="2"/>
      <c r="W73" s="2"/>
      <c r="X73" s="2"/>
      <c r="Y73" s="2"/>
      <c r="Z73" s="2"/>
      <c r="AA73" s="2"/>
      <c r="AB73" s="2"/>
      <c r="AC73" s="2"/>
    </row>
    <row r="74" spans="1:29" ht="15.75" customHeight="1">
      <c r="A74" s="352" t="s">
        <v>380</v>
      </c>
      <c r="B74" s="444"/>
      <c r="C74" s="444"/>
      <c r="D74" s="444"/>
      <c r="E74" s="444">
        <v>2.5411669038422444E-2</v>
      </c>
      <c r="F74" s="444"/>
      <c r="G74" s="444"/>
      <c r="H74" s="444"/>
      <c r="I74" s="444"/>
      <c r="J74" s="444"/>
      <c r="L74" s="493"/>
      <c r="M74" s="494"/>
      <c r="N74" s="444"/>
      <c r="O74" s="444"/>
      <c r="P74" s="444"/>
      <c r="Q74" s="444"/>
      <c r="R74" s="444"/>
      <c r="S74" s="444"/>
      <c r="T74" s="444"/>
      <c r="U74" s="444"/>
      <c r="V74" s="2"/>
      <c r="W74" s="2"/>
      <c r="X74" s="2"/>
      <c r="Y74" s="2"/>
      <c r="Z74" s="2"/>
      <c r="AA74" s="2"/>
      <c r="AB74" s="2"/>
      <c r="AC74" s="2"/>
    </row>
    <row r="75" spans="1:29" ht="15.75" customHeight="1">
      <c r="A75" s="352" t="s">
        <v>381</v>
      </c>
      <c r="B75" s="444">
        <v>3.4651641860274757E-3</v>
      </c>
      <c r="C75" s="444">
        <v>1.6975546794988706E-3</v>
      </c>
      <c r="D75" s="444"/>
      <c r="E75" s="444"/>
      <c r="F75" s="444"/>
      <c r="G75" s="444"/>
      <c r="H75" s="444"/>
      <c r="I75" s="444"/>
      <c r="J75" s="444"/>
      <c r="L75" s="369"/>
      <c r="M75" s="402"/>
      <c r="N75" s="444"/>
      <c r="O75" s="444"/>
      <c r="P75" s="444"/>
      <c r="Q75" s="444"/>
      <c r="R75" s="444"/>
      <c r="S75" s="444"/>
      <c r="T75" s="444"/>
      <c r="U75" s="444"/>
      <c r="V75" s="2"/>
      <c r="W75" s="2"/>
      <c r="X75" s="2"/>
      <c r="Y75" s="2"/>
      <c r="Z75" s="2"/>
      <c r="AA75" s="2"/>
      <c r="AB75" s="2"/>
      <c r="AC75" s="2"/>
    </row>
    <row r="76" spans="1:29" ht="15.75" customHeight="1">
      <c r="A76" s="352" t="s">
        <v>382</v>
      </c>
      <c r="B76" s="444"/>
      <c r="C76" s="444">
        <v>4.2116191304591814E-2</v>
      </c>
      <c r="D76" s="444"/>
      <c r="E76" s="444"/>
      <c r="F76" s="444"/>
      <c r="G76" s="444"/>
      <c r="H76" s="444"/>
      <c r="I76" s="444"/>
      <c r="J76" s="444"/>
      <c r="L76" s="352"/>
      <c r="M76" s="402"/>
      <c r="N76" s="444"/>
      <c r="O76" s="444"/>
      <c r="P76" s="444"/>
      <c r="Q76" s="444"/>
      <c r="R76" s="444"/>
      <c r="S76" s="444"/>
      <c r="T76" s="444"/>
      <c r="U76" s="444"/>
      <c r="V76" s="2"/>
      <c r="W76" s="2"/>
      <c r="X76" s="2"/>
      <c r="Y76" s="2"/>
      <c r="Z76" s="2"/>
      <c r="AA76" s="2"/>
      <c r="AB76" s="2"/>
      <c r="AC76" s="2"/>
    </row>
    <row r="77" spans="1:29" ht="15.75" customHeight="1">
      <c r="A77" s="352" t="s">
        <v>383</v>
      </c>
      <c r="B77" s="444"/>
      <c r="C77" s="444">
        <v>-2.202612270093576E-3</v>
      </c>
      <c r="D77" s="444"/>
      <c r="E77" s="444"/>
      <c r="F77" s="444"/>
      <c r="G77" s="444">
        <v>-7.1238000935170669E-3</v>
      </c>
      <c r="H77" s="444"/>
      <c r="I77" s="444"/>
      <c r="J77" s="444"/>
      <c r="L77" s="352"/>
      <c r="M77" s="402"/>
      <c r="N77" s="444"/>
      <c r="O77" s="444"/>
      <c r="P77" s="444"/>
      <c r="Q77" s="444"/>
      <c r="R77" s="444"/>
      <c r="S77" s="444"/>
      <c r="T77" s="444"/>
      <c r="U77" s="444"/>
      <c r="V77" s="2"/>
      <c r="W77" s="2"/>
      <c r="X77" s="2"/>
      <c r="Y77" s="2"/>
      <c r="Z77" s="2"/>
      <c r="AA77" s="2"/>
      <c r="AB77" s="2"/>
      <c r="AC77" s="2"/>
    </row>
    <row r="78" spans="1:29" ht="15.75" customHeight="1">
      <c r="A78" s="352" t="s">
        <v>384</v>
      </c>
      <c r="B78" s="444">
        <v>1.3915226258850494E-3</v>
      </c>
      <c r="C78" s="444">
        <v>1.823819077147547E-3</v>
      </c>
      <c r="D78" s="444">
        <v>1.4596931890164973E-3</v>
      </c>
      <c r="E78" s="444"/>
      <c r="F78" s="444"/>
      <c r="G78" s="444">
        <v>-7.5638804081744923E-4</v>
      </c>
      <c r="H78" s="444"/>
      <c r="I78" s="444"/>
      <c r="J78" s="444"/>
      <c r="L78" s="352"/>
      <c r="M78" s="402"/>
      <c r="N78" s="444"/>
      <c r="O78" s="444"/>
      <c r="P78" s="444"/>
      <c r="Q78" s="444"/>
      <c r="R78" s="444"/>
      <c r="S78" s="444"/>
      <c r="T78" s="444"/>
      <c r="U78" s="444"/>
      <c r="V78" s="2"/>
      <c r="W78" s="2"/>
      <c r="X78" s="2"/>
      <c r="Y78" s="2"/>
      <c r="Z78" s="2"/>
      <c r="AA78" s="2"/>
      <c r="AB78" s="2"/>
      <c r="AC78" s="2"/>
    </row>
    <row r="79" spans="1:29" ht="15.75" customHeight="1">
      <c r="A79" s="352" t="s">
        <v>385</v>
      </c>
      <c r="B79" s="444">
        <v>-2.6247936590223873E-2</v>
      </c>
      <c r="C79" s="444">
        <v>1.7957603221145077E-2</v>
      </c>
      <c r="D79" s="444">
        <v>-2.2101958192183756E-2</v>
      </c>
      <c r="E79" s="444">
        <v>6.6273632852205736E-3</v>
      </c>
      <c r="F79" s="444">
        <v>-2.0961705397674717E-2</v>
      </c>
      <c r="G79" s="444">
        <v>-4.2288967736611935E-2</v>
      </c>
      <c r="H79" s="444"/>
      <c r="I79" s="444"/>
      <c r="J79" s="444"/>
      <c r="L79" s="352"/>
      <c r="M79" s="402"/>
      <c r="N79" s="444"/>
      <c r="O79" s="444"/>
      <c r="P79" s="444"/>
      <c r="Q79" s="444"/>
      <c r="R79" s="444"/>
      <c r="S79" s="444"/>
      <c r="T79" s="444"/>
      <c r="U79" s="444"/>
      <c r="V79" s="2"/>
      <c r="W79" s="2"/>
      <c r="X79" s="2"/>
      <c r="Y79" s="2"/>
      <c r="Z79" s="2"/>
      <c r="AA79" s="2"/>
      <c r="AB79" s="2"/>
      <c r="AC79" s="2"/>
    </row>
    <row r="80" spans="1:29" ht="15.75" customHeight="1">
      <c r="A80" s="352" t="s">
        <v>386</v>
      </c>
      <c r="B80" s="444">
        <v>-1.2701054555872362E-2</v>
      </c>
      <c r="C80" s="444">
        <v>-2.1759564528121889E-2</v>
      </c>
      <c r="D80" s="444">
        <v>-4.4203916384367515E-3</v>
      </c>
      <c r="E80" s="444"/>
      <c r="F80" s="444"/>
      <c r="G80" s="444"/>
      <c r="H80" s="444"/>
      <c r="I80" s="444"/>
      <c r="J80" s="444"/>
      <c r="L80" s="352"/>
      <c r="M80" s="402"/>
      <c r="N80" s="444"/>
      <c r="O80" s="444"/>
      <c r="P80" s="444"/>
      <c r="Q80" s="444"/>
      <c r="R80" s="444"/>
      <c r="S80" s="444"/>
      <c r="T80" s="444"/>
      <c r="U80" s="444"/>
      <c r="V80" s="2"/>
      <c r="W80" s="2"/>
      <c r="X80" s="2"/>
      <c r="Y80" s="2"/>
      <c r="Z80" s="2"/>
      <c r="AA80" s="2"/>
      <c r="AB80" s="2"/>
      <c r="AC80" s="2"/>
    </row>
    <row r="81" spans="1:29" ht="15.75" customHeight="1">
      <c r="A81" s="352" t="s">
        <v>387</v>
      </c>
      <c r="B81" s="444">
        <v>-3.8948991146096235E-2</v>
      </c>
      <c r="C81" s="444">
        <v>-3.8019613069768094E-3</v>
      </c>
      <c r="D81" s="444">
        <v>-2.6522349830620507E-2</v>
      </c>
      <c r="E81" s="444">
        <v>6.8848681981432541E-3</v>
      </c>
      <c r="F81" s="444">
        <v>-2.0961705397674717E-2</v>
      </c>
      <c r="G81" s="444">
        <v>-4.2288967736611935E-2</v>
      </c>
      <c r="H81" s="444">
        <v>-4.5331493179043475E-2</v>
      </c>
      <c r="I81" s="444">
        <v>-3.768947152806227E-2</v>
      </c>
      <c r="J81" s="444"/>
      <c r="L81" s="352"/>
      <c r="M81" s="402"/>
      <c r="N81" s="444"/>
      <c r="O81" s="444"/>
      <c r="P81" s="444"/>
      <c r="Q81" s="444"/>
      <c r="R81" s="444"/>
      <c r="S81" s="444"/>
      <c r="T81" s="444"/>
      <c r="U81" s="444"/>
      <c r="V81" s="2"/>
      <c r="W81" s="2"/>
      <c r="X81" s="2"/>
      <c r="Y81" s="2"/>
      <c r="Z81" s="2"/>
      <c r="AA81" s="2"/>
      <c r="AB81" s="2"/>
      <c r="AC81" s="2"/>
    </row>
    <row r="82" spans="1:29" ht="15.75" customHeight="1">
      <c r="A82" s="487" t="s">
        <v>388</v>
      </c>
      <c r="B82" s="444"/>
      <c r="C82" s="444"/>
      <c r="D82" s="444"/>
      <c r="E82" s="444"/>
      <c r="F82" s="444"/>
      <c r="G82" s="444"/>
      <c r="H82" s="444"/>
      <c r="I82" s="444"/>
      <c r="J82" s="444"/>
      <c r="L82" s="352"/>
      <c r="M82" s="402"/>
      <c r="N82" s="444"/>
      <c r="O82" s="444"/>
      <c r="P82" s="444"/>
      <c r="Q82" s="444"/>
      <c r="R82" s="444"/>
      <c r="S82" s="444"/>
      <c r="T82" s="444"/>
      <c r="U82" s="444"/>
      <c r="V82" s="2"/>
      <c r="W82" s="2"/>
      <c r="X82" s="2"/>
      <c r="Y82" s="2"/>
      <c r="Z82" s="2"/>
      <c r="AA82" s="2"/>
      <c r="AB82" s="2"/>
      <c r="AC82" s="2"/>
    </row>
    <row r="83" spans="1:29" ht="15.75" customHeight="1">
      <c r="A83" s="352" t="s">
        <v>389</v>
      </c>
      <c r="B83" s="444">
        <v>1.3233107324593115E-2</v>
      </c>
      <c r="C83" s="444">
        <v>-1.2486145989702437E-2</v>
      </c>
      <c r="D83" s="444">
        <v>-1.101655236993583E-3</v>
      </c>
      <c r="E83" s="444"/>
      <c r="F83" s="444"/>
      <c r="G83" s="444"/>
      <c r="H83" s="444"/>
      <c r="I83" s="444"/>
      <c r="J83" s="444"/>
      <c r="L83" s="352"/>
      <c r="M83" s="402"/>
      <c r="N83" s="444"/>
      <c r="O83" s="444"/>
      <c r="P83" s="444"/>
      <c r="Q83" s="444"/>
      <c r="R83" s="444"/>
      <c r="S83" s="444"/>
      <c r="T83" s="444"/>
      <c r="U83" s="444"/>
      <c r="V83" s="2"/>
      <c r="W83" s="2"/>
      <c r="X83" s="2"/>
      <c r="Y83" s="2"/>
      <c r="Z83" s="2"/>
      <c r="AA83" s="2"/>
      <c r="AB83" s="2"/>
      <c r="AC83" s="2"/>
    </row>
    <row r="84" spans="1:29" ht="15.75" customHeight="1">
      <c r="A84" s="352" t="s">
        <v>390</v>
      </c>
      <c r="B84" s="444">
        <v>-2.0463568027721313E-2</v>
      </c>
      <c r="C84" s="444"/>
      <c r="D84" s="444"/>
      <c r="E84" s="444"/>
      <c r="F84" s="444"/>
      <c r="G84" s="444"/>
      <c r="H84" s="444"/>
      <c r="I84" s="444"/>
      <c r="J84" s="444"/>
      <c r="L84" s="352"/>
      <c r="M84" s="402"/>
      <c r="N84" s="444"/>
      <c r="O84" s="444"/>
      <c r="P84" s="444"/>
      <c r="Q84" s="444"/>
      <c r="R84" s="444"/>
      <c r="S84" s="444"/>
      <c r="T84" s="444"/>
      <c r="U84" s="444"/>
      <c r="V84" s="2"/>
      <c r="W84" s="2"/>
      <c r="X84" s="2"/>
      <c r="Y84" s="2"/>
      <c r="Z84" s="2"/>
      <c r="AA84" s="2"/>
      <c r="AB84" s="2"/>
      <c r="AC84" s="2"/>
    </row>
    <row r="85" spans="1:29" ht="15.75" customHeight="1">
      <c r="A85" s="352" t="s">
        <v>391</v>
      </c>
      <c r="B85" s="444">
        <v>2.6889128388425807E-2</v>
      </c>
      <c r="C85" s="444"/>
      <c r="D85" s="444">
        <v>2.7444986091602633E-2</v>
      </c>
      <c r="E85" s="444"/>
      <c r="F85" s="444">
        <v>2.813393860909906E-2</v>
      </c>
      <c r="G85" s="444">
        <v>1.0163104766619907E-2</v>
      </c>
      <c r="H85" s="444"/>
      <c r="I85" s="444">
        <v>2.2262904547316675E-2</v>
      </c>
      <c r="J85" s="444"/>
      <c r="L85" s="352"/>
      <c r="M85" s="402"/>
      <c r="N85" s="444"/>
      <c r="O85" s="444"/>
      <c r="P85" s="444"/>
      <c r="Q85" s="444"/>
      <c r="R85" s="444"/>
      <c r="S85" s="444"/>
      <c r="T85" s="444"/>
      <c r="U85" s="444"/>
      <c r="V85" s="2"/>
      <c r="W85" s="2"/>
      <c r="X85" s="2"/>
      <c r="Y85" s="2"/>
      <c r="Z85" s="2"/>
      <c r="AA85" s="2"/>
      <c r="AB85" s="2"/>
      <c r="AC85" s="2"/>
    </row>
    <row r="86" spans="1:29" ht="15.75" customHeight="1">
      <c r="A86" s="352" t="s">
        <v>392</v>
      </c>
      <c r="B86" s="444">
        <v>-2.0859197009590592E-2</v>
      </c>
      <c r="C86" s="444">
        <v>-4.8583734339707349E-2</v>
      </c>
      <c r="D86" s="444">
        <v>-2.8629265471370735E-2</v>
      </c>
      <c r="E86" s="444">
        <v>-1.1519956630751508E-3</v>
      </c>
      <c r="F86" s="444">
        <v>-3.7583071252721603E-2</v>
      </c>
      <c r="G86" s="444">
        <v>-2.9980471436037076E-2</v>
      </c>
      <c r="H86" s="444">
        <v>-3.7289665056531663E-3</v>
      </c>
      <c r="I86" s="444">
        <v>-2.6487607537894305E-2</v>
      </c>
      <c r="J86" s="444"/>
      <c r="L86" s="352"/>
      <c r="M86" s="402"/>
      <c r="N86" s="444"/>
      <c r="O86" s="444"/>
      <c r="P86" s="444"/>
      <c r="Q86" s="444"/>
      <c r="R86" s="444"/>
      <c r="S86" s="444"/>
      <c r="T86" s="444"/>
      <c r="U86" s="444"/>
      <c r="V86" s="2"/>
      <c r="W86" s="2"/>
      <c r="X86" s="2"/>
      <c r="Y86" s="2"/>
      <c r="Z86" s="2"/>
      <c r="AA86" s="2"/>
      <c r="AB86" s="2"/>
      <c r="AC86" s="2"/>
    </row>
    <row r="87" spans="1:29" ht="15.75" customHeight="1">
      <c r="A87" s="352" t="s">
        <v>393</v>
      </c>
      <c r="B87" s="444">
        <v>-1.1855227077393215E-2</v>
      </c>
      <c r="C87" s="444">
        <v>-1.411355378161871E-2</v>
      </c>
      <c r="D87" s="444">
        <v>-1.6593682007215841E-2</v>
      </c>
      <c r="E87" s="444">
        <v>-1.8459036389510065E-2</v>
      </c>
      <c r="F87" s="444">
        <v>-1.9182877716269871E-2</v>
      </c>
      <c r="G87" s="444">
        <v>-1.8400858156613582E-2</v>
      </c>
      <c r="H87" s="444">
        <v>-1.7715908487711662E-2</v>
      </c>
      <c r="I87" s="444">
        <v>-1.7026833265055306E-2</v>
      </c>
      <c r="J87" s="498"/>
      <c r="L87" s="493"/>
      <c r="M87" s="402"/>
      <c r="N87" s="498"/>
      <c r="O87" s="498"/>
      <c r="P87" s="498"/>
      <c r="Q87" s="498"/>
      <c r="R87" s="498"/>
      <c r="S87" s="498"/>
      <c r="T87" s="498"/>
      <c r="U87" s="498"/>
      <c r="V87" s="2"/>
      <c r="W87" s="2"/>
      <c r="X87" s="2"/>
      <c r="Y87" s="2"/>
      <c r="Z87" s="2"/>
      <c r="AA87" s="2"/>
      <c r="AB87" s="2"/>
      <c r="AC87" s="2"/>
    </row>
    <row r="88" spans="1:29" ht="15.75" customHeight="1">
      <c r="A88" s="352" t="s">
        <v>394</v>
      </c>
      <c r="B88" s="444">
        <v>-2.5579460034651641E-2</v>
      </c>
      <c r="C88" s="444">
        <v>-2.0496920551635125E-2</v>
      </c>
      <c r="D88" s="444"/>
      <c r="E88" s="444">
        <v>-4.7204716405773534E-2</v>
      </c>
      <c r="F88" s="444">
        <v>-5.2738683098290905E-2</v>
      </c>
      <c r="G88" s="444">
        <v>-1.438512528536458E-2</v>
      </c>
      <c r="H88" s="444">
        <v>-2.8186209459100803E-2</v>
      </c>
      <c r="I88" s="444">
        <v>-2.0035333879557558E-2</v>
      </c>
      <c r="J88" s="498"/>
      <c r="L88" s="369"/>
      <c r="M88" s="402"/>
      <c r="N88" s="498"/>
      <c r="O88" s="498"/>
      <c r="P88" s="498"/>
      <c r="Q88" s="498"/>
      <c r="R88" s="498"/>
      <c r="S88" s="498"/>
      <c r="T88" s="498"/>
      <c r="U88" s="498"/>
      <c r="V88" s="2"/>
      <c r="W88" s="2"/>
      <c r="X88" s="2"/>
      <c r="Y88" s="2"/>
      <c r="Z88" s="2"/>
      <c r="AA88" s="2"/>
      <c r="AB88" s="2"/>
      <c r="AC88" s="2"/>
    </row>
    <row r="89" spans="1:29" ht="15.75" customHeight="1">
      <c r="A89" s="352" t="s">
        <v>395</v>
      </c>
      <c r="B89" s="444">
        <v>4.9112563266531153E-3</v>
      </c>
      <c r="C89" s="444">
        <v>6.3973961475329343E-3</v>
      </c>
      <c r="D89" s="444">
        <v>5.1364675424825802E-3</v>
      </c>
      <c r="E89" s="444">
        <v>4.0658670461475909E-3</v>
      </c>
      <c r="F89" s="444">
        <v>3.1449673407237693E-3</v>
      </c>
      <c r="G89" s="444">
        <v>1.4852710619688092E-3</v>
      </c>
      <c r="H89" s="444">
        <v>1.273952969902861E-3</v>
      </c>
      <c r="I89" s="444">
        <v>9.3455551003687016E-4</v>
      </c>
      <c r="J89" s="498"/>
      <c r="L89" s="352"/>
      <c r="M89" s="402"/>
      <c r="N89" s="498"/>
      <c r="O89" s="498"/>
      <c r="P89" s="498"/>
      <c r="Q89" s="498"/>
      <c r="R89" s="498"/>
      <c r="S89" s="498"/>
      <c r="T89" s="498"/>
      <c r="U89" s="498"/>
      <c r="V89" s="2"/>
      <c r="W89" s="2"/>
      <c r="X89" s="2"/>
      <c r="Y89" s="2"/>
      <c r="Z89" s="2"/>
      <c r="AA89" s="2"/>
      <c r="AB89" s="2"/>
      <c r="AC89" s="2"/>
    </row>
    <row r="90" spans="1:29" ht="15.75" customHeight="1">
      <c r="A90" s="352" t="s">
        <v>396</v>
      </c>
      <c r="B90" s="444">
        <v>-3.3942238168647082E-2</v>
      </c>
      <c r="C90" s="444">
        <v>-8.9282958515130684E-2</v>
      </c>
      <c r="D90" s="444">
        <v>-1.3743149081494946E-2</v>
      </c>
      <c r="E90" s="444">
        <v>-6.2749881412211148E-2</v>
      </c>
      <c r="F90" s="444">
        <v>-7.8225726117459551E-2</v>
      </c>
      <c r="G90" s="444">
        <v>-5.1118079049426522E-2</v>
      </c>
      <c r="H90" s="444">
        <v>-4.8357131482562772E-2</v>
      </c>
      <c r="I90" s="444">
        <v>-4.0352314625153624E-2</v>
      </c>
      <c r="J90" s="498"/>
      <c r="L90" s="352"/>
      <c r="M90" s="402"/>
      <c r="N90" s="498"/>
      <c r="O90" s="498"/>
      <c r="P90" s="498"/>
      <c r="Q90" s="498"/>
      <c r="R90" s="498"/>
      <c r="S90" s="498"/>
      <c r="T90" s="498"/>
      <c r="U90" s="498"/>
      <c r="V90" s="2"/>
      <c r="W90" s="2"/>
      <c r="X90" s="2"/>
      <c r="Y90" s="2"/>
      <c r="Z90" s="2"/>
      <c r="AA90" s="2"/>
      <c r="AB90" s="2"/>
      <c r="AC90" s="2"/>
    </row>
    <row r="91" spans="1:29" ht="15.75" customHeight="1">
      <c r="A91" s="352" t="s">
        <v>397</v>
      </c>
      <c r="B91" s="444">
        <v>-1.3642378685147543E-4</v>
      </c>
      <c r="C91" s="444">
        <v>-1.2486145989702437E-3</v>
      </c>
      <c r="D91" s="444">
        <v>2.0862596050565976E-2</v>
      </c>
      <c r="E91" s="444">
        <v>2.4883106322423257E-2</v>
      </c>
      <c r="F91" s="444">
        <v>-2.1829773306200281E-2</v>
      </c>
      <c r="G91" s="444">
        <v>1.8015787881288335E-3</v>
      </c>
      <c r="H91" s="444">
        <v>-1.4424863315462604E-2</v>
      </c>
      <c r="I91" s="444">
        <v>1.3070975010241704E-2</v>
      </c>
      <c r="J91" s="498"/>
      <c r="L91" s="352"/>
      <c r="M91" s="402"/>
      <c r="N91" s="498"/>
      <c r="O91" s="498"/>
      <c r="P91" s="498"/>
      <c r="Q91" s="498"/>
      <c r="R91" s="498"/>
      <c r="S91" s="498"/>
      <c r="T91" s="498"/>
      <c r="U91" s="498"/>
      <c r="V91" s="2"/>
      <c r="W91" s="2"/>
      <c r="X91" s="2"/>
      <c r="Y91" s="2"/>
      <c r="Z91" s="2"/>
      <c r="AA91" s="2"/>
      <c r="AB91" s="2"/>
      <c r="AC91" s="2"/>
    </row>
    <row r="92" spans="1:29" ht="15.75" customHeight="1">
      <c r="A92" s="352" t="s">
        <v>398</v>
      </c>
      <c r="B92" s="444">
        <v>1.0832048676007148E-2</v>
      </c>
      <c r="C92" s="444">
        <v>1.0999031972951359E-2</v>
      </c>
      <c r="D92" s="444">
        <v>9.5706298713817504E-3</v>
      </c>
      <c r="E92" s="444">
        <v>2.9951887239953921E-2</v>
      </c>
      <c r="F92" s="444">
        <v>5.7577094391712089E-2</v>
      </c>
      <c r="G92" s="444">
        <v>3.4546304700607863E-2</v>
      </c>
      <c r="H92" s="444">
        <v>3.5073517702638148E-2</v>
      </c>
      <c r="I92" s="444">
        <v>1.9920114707087259E-2</v>
      </c>
      <c r="J92" s="498"/>
      <c r="L92" s="352"/>
      <c r="M92" s="402"/>
      <c r="N92" s="498"/>
      <c r="O92" s="498"/>
      <c r="P92" s="498"/>
      <c r="Q92" s="498"/>
      <c r="R92" s="498"/>
      <c r="S92" s="498"/>
      <c r="T92" s="498"/>
      <c r="U92" s="498"/>
      <c r="V92" s="2"/>
      <c r="W92" s="2"/>
      <c r="X92" s="2"/>
      <c r="Y92" s="2"/>
      <c r="Z92" s="2"/>
      <c r="AA92" s="2"/>
      <c r="AB92" s="2"/>
      <c r="AC92" s="2"/>
    </row>
    <row r="93" spans="1:29" ht="15.75" customHeight="1">
      <c r="A93" s="352" t="s">
        <v>399</v>
      </c>
      <c r="B93" s="444">
        <v>1.0695624889155673E-2</v>
      </c>
      <c r="C93" s="444">
        <v>9.750417373981116E-3</v>
      </c>
      <c r="D93" s="444">
        <v>3.0433225921947728E-2</v>
      </c>
      <c r="E93" s="444">
        <v>5.4834993562377178E-2</v>
      </c>
      <c r="F93" s="444">
        <v>3.5747321085511805E-2</v>
      </c>
      <c r="G93" s="444">
        <v>3.6347883488736694E-2</v>
      </c>
      <c r="H93" s="444">
        <v>2.0648654387175541E-2</v>
      </c>
      <c r="I93" s="444">
        <v>3.2991089717328961E-2</v>
      </c>
      <c r="J93" s="498"/>
      <c r="L93" s="352"/>
      <c r="M93" s="402"/>
      <c r="N93" s="498"/>
      <c r="O93" s="498"/>
      <c r="P93" s="498"/>
      <c r="Q93" s="498"/>
      <c r="R93" s="498"/>
      <c r="S93" s="498"/>
      <c r="T93" s="498"/>
      <c r="U93" s="498"/>
      <c r="V93" s="2"/>
      <c r="W93" s="2"/>
      <c r="X93" s="2"/>
      <c r="Y93" s="2"/>
      <c r="Z93" s="2"/>
      <c r="AA93" s="2"/>
      <c r="AB93" s="2"/>
      <c r="AC93" s="2"/>
    </row>
    <row r="94" spans="1:29" ht="15.75" customHeight="1">
      <c r="A94" s="352" t="s">
        <v>400</v>
      </c>
      <c r="B94" s="444">
        <v>9.5087379435478368E-3</v>
      </c>
      <c r="C94" s="444">
        <v>1.4632640749729935E-2</v>
      </c>
      <c r="D94" s="444">
        <v>1.1994271392767633E-2</v>
      </c>
      <c r="E94" s="444">
        <v>8.1859456529104827E-3</v>
      </c>
      <c r="F94" s="444">
        <v>1.4216390829787536E-2</v>
      </c>
      <c r="G94" s="444">
        <v>9.3242016668041924E-3</v>
      </c>
      <c r="H94" s="444">
        <v>6.3166834757683527E-3</v>
      </c>
      <c r="I94" s="444">
        <v>6.2986480950430156E-3</v>
      </c>
      <c r="J94" s="498"/>
      <c r="L94" s="352"/>
      <c r="M94" s="402"/>
      <c r="N94" s="498"/>
      <c r="O94" s="498"/>
      <c r="P94" s="498"/>
      <c r="Q94" s="498"/>
      <c r="R94" s="498"/>
      <c r="S94" s="498"/>
      <c r="T94" s="498"/>
      <c r="U94" s="498"/>
      <c r="V94" s="2"/>
      <c r="W94" s="2"/>
      <c r="X94" s="2"/>
      <c r="Y94" s="2"/>
      <c r="Z94" s="2"/>
      <c r="AA94" s="2"/>
      <c r="AB94" s="2"/>
      <c r="AC94" s="2"/>
    </row>
    <row r="95" spans="1:29" ht="15.75" customHeight="1">
      <c r="A95" s="352" t="s">
        <v>401</v>
      </c>
      <c r="B95" s="444">
        <v>2.1868733032291511E-2</v>
      </c>
      <c r="C95" s="444">
        <v>1.9444717237896154E-2</v>
      </c>
      <c r="D95" s="444">
        <v>1.7227133768487151E-2</v>
      </c>
      <c r="E95" s="444">
        <v>-1.7212170495358135E-3</v>
      </c>
      <c r="F95" s="444">
        <v>2.1545160877175507E-2</v>
      </c>
      <c r="G95" s="444">
        <v>1.2844844184063592E-2</v>
      </c>
      <c r="H95" s="444">
        <v>4.9498381018100749E-3</v>
      </c>
      <c r="I95" s="444">
        <v>8.910282671036461E-3</v>
      </c>
      <c r="J95" s="498"/>
      <c r="L95" s="352"/>
      <c r="M95" s="402"/>
      <c r="N95" s="498"/>
      <c r="O95" s="498"/>
      <c r="P95" s="498"/>
      <c r="Q95" s="498"/>
      <c r="R95" s="498"/>
      <c r="S95" s="498"/>
      <c r="T95" s="498"/>
      <c r="U95" s="498"/>
      <c r="V95" s="2"/>
      <c r="W95" s="2"/>
      <c r="X95" s="2"/>
      <c r="Y95" s="2"/>
      <c r="Z95" s="2"/>
      <c r="AA95" s="2"/>
      <c r="AB95" s="2"/>
      <c r="AC95" s="2"/>
    </row>
    <row r="96" spans="1:29" ht="15.75" customHeight="1">
      <c r="A96" s="352" t="s">
        <v>402</v>
      </c>
      <c r="B96" s="444">
        <v>3.4242370499720331E-3</v>
      </c>
      <c r="C96" s="444">
        <v>1.8518778321805862E-3</v>
      </c>
      <c r="D96" s="444">
        <v>1.2118207606929411E-3</v>
      </c>
      <c r="E96" s="444">
        <v>1.7076641593819883E-3</v>
      </c>
      <c r="F96" s="444">
        <v>3.3868879053948284E-3</v>
      </c>
      <c r="G96" s="444">
        <v>2.3791842011167039E-3</v>
      </c>
      <c r="H96" s="444"/>
      <c r="I96" s="444"/>
      <c r="J96" s="498"/>
      <c r="L96" s="352"/>
      <c r="M96" s="402"/>
      <c r="N96" s="498"/>
      <c r="O96" s="498"/>
      <c r="P96" s="498"/>
      <c r="Q96" s="498"/>
      <c r="R96" s="498"/>
      <c r="S96" s="498"/>
      <c r="T96" s="498"/>
      <c r="U96" s="498"/>
      <c r="V96" s="2"/>
      <c r="W96" s="2"/>
      <c r="X96" s="2"/>
      <c r="Y96" s="2"/>
      <c r="Z96" s="2"/>
      <c r="AA96" s="2"/>
      <c r="AB96" s="2"/>
      <c r="AC96" s="2"/>
    </row>
    <row r="97" spans="1:29" ht="15.75" customHeight="1">
      <c r="A97" s="352" t="s">
        <v>403</v>
      </c>
      <c r="B97" s="444"/>
      <c r="C97" s="497"/>
      <c r="D97" s="444">
        <v>1.9141259742763502E-3</v>
      </c>
      <c r="E97" s="444">
        <v>1.7618757199972894E-3</v>
      </c>
      <c r="F97" s="444">
        <v>5.3934055300194957E-3</v>
      </c>
      <c r="G97" s="444">
        <v>1.9115988667931898E-3</v>
      </c>
      <c r="H97" s="444">
        <v>1.7251446467434577E-3</v>
      </c>
      <c r="I97" s="444">
        <v>4.8520073740270378E-3</v>
      </c>
      <c r="J97" s="498"/>
      <c r="L97" s="352"/>
      <c r="M97" s="402"/>
      <c r="N97" s="498"/>
      <c r="O97" s="498"/>
      <c r="P97" s="498"/>
      <c r="Q97" s="498"/>
      <c r="R97" s="498"/>
      <c r="S97" s="498"/>
      <c r="T97" s="498"/>
      <c r="U97" s="498"/>
      <c r="V97" s="2"/>
      <c r="W97" s="2"/>
      <c r="X97" s="2"/>
      <c r="Y97" s="2"/>
      <c r="Z97" s="2"/>
      <c r="AA97" s="2"/>
      <c r="AB97" s="2"/>
      <c r="AC97" s="2"/>
    </row>
    <row r="98" spans="1:29" ht="15.75" customHeight="1">
      <c r="A98" s="352" t="s">
        <v>404</v>
      </c>
      <c r="B98" s="444"/>
      <c r="C98" s="497"/>
      <c r="D98" s="444">
        <v>2.9193863780329946E-3</v>
      </c>
      <c r="E98" s="444">
        <v>3.3340109778410244E-3</v>
      </c>
      <c r="F98" s="444">
        <v>6.6030083533747917E-3</v>
      </c>
      <c r="G98" s="444">
        <v>2.9155320846054405E-3</v>
      </c>
      <c r="H98" s="444">
        <v>3.2645044853760814E-3</v>
      </c>
      <c r="I98" s="444">
        <v>5.9401884473576404E-3</v>
      </c>
      <c r="J98" s="498"/>
      <c r="L98" s="352"/>
      <c r="M98" s="402"/>
      <c r="N98" s="498"/>
      <c r="O98" s="498"/>
      <c r="P98" s="498"/>
      <c r="Q98" s="498"/>
      <c r="R98" s="498"/>
      <c r="S98" s="498"/>
      <c r="T98" s="498"/>
      <c r="U98" s="498"/>
      <c r="V98" s="2"/>
      <c r="W98" s="2"/>
      <c r="X98" s="2"/>
      <c r="Y98" s="2"/>
      <c r="Z98" s="2"/>
      <c r="AA98" s="2"/>
      <c r="AB98" s="2"/>
      <c r="AC98" s="2"/>
    </row>
    <row r="99" spans="1:29" ht="15.75" customHeight="1">
      <c r="A99" s="352"/>
      <c r="B99" s="402"/>
      <c r="C99" s="2"/>
      <c r="D99" s="2"/>
      <c r="E99" s="2"/>
      <c r="F99" s="2"/>
      <c r="G99" s="2"/>
      <c r="H99" s="2"/>
      <c r="I99" s="2"/>
      <c r="J99" s="2"/>
      <c r="L99" s="2"/>
      <c r="M99" s="40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5.75" customHeight="1">
      <c r="A100" s="352"/>
      <c r="B100" s="402"/>
      <c r="C100" s="2"/>
      <c r="D100" s="2"/>
      <c r="E100" s="2"/>
      <c r="F100" s="2"/>
      <c r="G100" s="2"/>
      <c r="H100" s="2"/>
      <c r="I100" s="2"/>
      <c r="J100" s="2"/>
      <c r="L100" s="2"/>
      <c r="M100" s="40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5.75" customHeight="1">
      <c r="A101" s="376" t="s">
        <v>407</v>
      </c>
      <c r="B101" s="376"/>
      <c r="C101" s="377"/>
      <c r="D101" s="377"/>
      <c r="E101" s="377"/>
      <c r="F101" s="377"/>
      <c r="G101" s="377"/>
      <c r="H101" s="377"/>
      <c r="I101" s="377"/>
      <c r="J101" s="377"/>
      <c r="L101" s="459"/>
      <c r="M101" s="459"/>
      <c r="N101" s="402"/>
      <c r="O101" s="402"/>
      <c r="P101" s="402"/>
      <c r="Q101" s="402"/>
      <c r="R101" s="402"/>
      <c r="S101" s="402"/>
      <c r="T101" s="402"/>
      <c r="U101" s="402"/>
      <c r="V101" s="377"/>
      <c r="W101" s="377"/>
      <c r="X101" s="377"/>
      <c r="Y101" s="377"/>
      <c r="Z101" s="377"/>
      <c r="AA101" s="2"/>
      <c r="AB101" s="2"/>
      <c r="AC101" s="2"/>
    </row>
    <row r="102" spans="1:29" ht="15.75" customHeight="1">
      <c r="A102" s="341" t="s">
        <v>357</v>
      </c>
      <c r="B102" s="690" t="s">
        <v>229</v>
      </c>
      <c r="C102" s="683"/>
      <c r="D102" s="683"/>
      <c r="E102" s="683"/>
      <c r="F102" s="683"/>
      <c r="G102" s="683"/>
      <c r="H102" s="683"/>
      <c r="I102" s="683"/>
      <c r="J102" s="483"/>
      <c r="L102" s="341"/>
      <c r="M102" s="402"/>
      <c r="N102" s="693"/>
      <c r="O102" s="683"/>
      <c r="P102" s="683"/>
      <c r="Q102" s="683"/>
      <c r="R102" s="683"/>
      <c r="S102" s="683"/>
      <c r="T102" s="683"/>
      <c r="U102" s="683"/>
      <c r="V102" s="2"/>
      <c r="W102" s="2"/>
      <c r="X102" s="2"/>
      <c r="Y102" s="2"/>
      <c r="Z102" s="2"/>
      <c r="AA102" s="2"/>
      <c r="AB102" s="2"/>
      <c r="AC102" s="2"/>
    </row>
    <row r="103" spans="1:29" ht="15.75" customHeight="1">
      <c r="A103" s="369" t="s">
        <v>358</v>
      </c>
      <c r="B103" s="484">
        <v>2012</v>
      </c>
      <c r="C103" s="484">
        <v>2013</v>
      </c>
      <c r="D103" s="484">
        <v>2014</v>
      </c>
      <c r="E103" s="484">
        <v>2015</v>
      </c>
      <c r="F103" s="484">
        <v>2016</v>
      </c>
      <c r="G103" s="484">
        <v>2017</v>
      </c>
      <c r="H103" s="484">
        <v>2018</v>
      </c>
      <c r="I103" s="484">
        <v>2019</v>
      </c>
      <c r="J103" s="486"/>
      <c r="L103" s="341"/>
      <c r="M103" s="402"/>
      <c r="N103" s="486"/>
      <c r="O103" s="486"/>
      <c r="P103" s="486"/>
      <c r="Q103" s="486"/>
      <c r="R103" s="486"/>
      <c r="S103" s="486"/>
      <c r="T103" s="486"/>
      <c r="U103" s="486"/>
      <c r="V103" s="2"/>
      <c r="W103" s="2"/>
      <c r="X103" s="2"/>
      <c r="Y103" s="2"/>
      <c r="Z103" s="2"/>
      <c r="AA103" s="2"/>
      <c r="AB103" s="2"/>
      <c r="AC103" s="2"/>
    </row>
    <row r="104" spans="1:29" ht="15.75" customHeight="1">
      <c r="A104" s="487" t="s">
        <v>359</v>
      </c>
      <c r="B104" s="402"/>
      <c r="C104" s="349"/>
      <c r="D104" s="349"/>
      <c r="E104" s="2"/>
      <c r="F104" s="2"/>
      <c r="G104" s="2"/>
      <c r="H104" s="2"/>
      <c r="I104" s="2"/>
      <c r="J104" s="2"/>
      <c r="L104" s="369"/>
      <c r="M104" s="402"/>
      <c r="N104" s="349"/>
      <c r="O104" s="349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5.75" customHeight="1">
      <c r="A105" s="352" t="s">
        <v>361</v>
      </c>
      <c r="B105" s="375"/>
      <c r="C105" s="497">
        <f t="shared" ref="C105:I105" si="1">C4/B4-1</f>
        <v>-0.34278092697565854</v>
      </c>
      <c r="D105" s="497">
        <f t="shared" si="1"/>
        <v>-1.8300355149670218</v>
      </c>
      <c r="E105" s="497">
        <f t="shared" si="1"/>
        <v>-3.0556234718826407</v>
      </c>
      <c r="F105" s="497">
        <f t="shared" si="1"/>
        <v>-0.18614332441272674</v>
      </c>
      <c r="G105" s="497">
        <f t="shared" si="1"/>
        <v>7.1976616733649967E-2</v>
      </c>
      <c r="H105" s="444">
        <f t="shared" si="1"/>
        <v>1.0224948875254825E-3</v>
      </c>
      <c r="I105" s="497">
        <f t="shared" si="1"/>
        <v>0.11712631937351037</v>
      </c>
      <c r="J105" s="444"/>
      <c r="L105" s="352"/>
      <c r="M105" s="402"/>
      <c r="N105" s="444"/>
      <c r="O105" s="444"/>
      <c r="P105" s="444"/>
      <c r="Q105" s="444"/>
      <c r="R105" s="444"/>
      <c r="S105" s="444"/>
      <c r="T105" s="444"/>
      <c r="U105" s="444"/>
      <c r="V105" s="2"/>
      <c r="W105" s="2"/>
      <c r="X105" s="2"/>
      <c r="Y105" s="2"/>
      <c r="Z105" s="2"/>
      <c r="AA105" s="2"/>
      <c r="AB105" s="2"/>
      <c r="AC105" s="2"/>
    </row>
    <row r="106" spans="1:29" ht="15.75" customHeight="1">
      <c r="A106" s="352" t="s">
        <v>362</v>
      </c>
      <c r="B106" s="375"/>
      <c r="C106" s="497">
        <f t="shared" ref="C106:I106" si="2">C5/B5-1</f>
        <v>1.287974683544304</v>
      </c>
      <c r="D106" s="497">
        <f t="shared" si="2"/>
        <v>4.650069156293223</v>
      </c>
      <c r="E106" s="497">
        <f t="shared" si="2"/>
        <v>-1.0102815177478581</v>
      </c>
      <c r="F106" s="497">
        <f t="shared" si="2"/>
        <v>0.61904761904761907</v>
      </c>
      <c r="G106" s="497">
        <f t="shared" si="2"/>
        <v>-0.91176470588235292</v>
      </c>
      <c r="H106" s="497">
        <f t="shared" si="2"/>
        <v>0.16666666666666674</v>
      </c>
      <c r="I106" s="497">
        <f t="shared" si="2"/>
        <v>0.71428571428571419</v>
      </c>
      <c r="J106" s="444"/>
      <c r="L106" s="369"/>
      <c r="M106" s="402"/>
      <c r="N106" s="444"/>
      <c r="O106" s="444"/>
      <c r="P106" s="444"/>
      <c r="Q106" s="444"/>
      <c r="R106" s="444"/>
      <c r="S106" s="444"/>
      <c r="T106" s="444"/>
      <c r="U106" s="444"/>
      <c r="V106" s="2"/>
      <c r="W106" s="2"/>
      <c r="X106" s="2"/>
      <c r="Y106" s="2"/>
      <c r="Z106" s="2"/>
      <c r="AA106" s="2"/>
      <c r="AB106" s="2"/>
      <c r="AC106" s="2"/>
    </row>
    <row r="107" spans="1:29" ht="15.75" customHeight="1">
      <c r="A107" s="352" t="s">
        <v>249</v>
      </c>
      <c r="B107" s="375"/>
      <c r="C107" s="497">
        <f t="shared" ref="C107:I107" si="3">C6/B6-1</f>
        <v>-0.18733031674208145</v>
      </c>
      <c r="D107" s="497">
        <f t="shared" si="3"/>
        <v>-9.094283593170005E-2</v>
      </c>
      <c r="E107" s="497">
        <f t="shared" si="3"/>
        <v>0.35606369946917105</v>
      </c>
      <c r="F107" s="497">
        <f t="shared" si="3"/>
        <v>-0.1963264077085215</v>
      </c>
      <c r="G107" s="497">
        <f t="shared" si="3"/>
        <v>9.7040089921318851E-2</v>
      </c>
      <c r="H107" s="497">
        <f t="shared" si="3"/>
        <v>6.8306010928953498E-4</v>
      </c>
      <c r="I107" s="497">
        <f t="shared" si="3"/>
        <v>0.11569965870307164</v>
      </c>
      <c r="J107" s="444"/>
      <c r="L107" s="352"/>
      <c r="M107" s="402"/>
      <c r="N107" s="444"/>
      <c r="O107" s="444"/>
      <c r="P107" s="444"/>
      <c r="Q107" s="444"/>
      <c r="R107" s="444"/>
      <c r="S107" s="444"/>
      <c r="T107" s="444"/>
      <c r="U107" s="444"/>
      <c r="V107" s="2"/>
      <c r="W107" s="2"/>
      <c r="X107" s="2"/>
      <c r="Y107" s="2"/>
      <c r="Z107" s="2"/>
      <c r="AA107" s="2"/>
      <c r="AB107" s="2"/>
      <c r="AC107" s="2"/>
    </row>
    <row r="108" spans="1:29" ht="15.75" customHeight="1">
      <c r="A108" s="352" t="s">
        <v>363</v>
      </c>
      <c r="B108" s="375"/>
      <c r="C108" s="497">
        <f t="shared" ref="C108:I108" si="4">C7/B7-1</f>
        <v>-2.3483365949119372E-2</v>
      </c>
      <c r="D108" s="497">
        <f t="shared" si="4"/>
        <v>6.6633266533066227E-2</v>
      </c>
      <c r="E108" s="497">
        <f t="shared" si="4"/>
        <v>3.9455143259746306E-2</v>
      </c>
      <c r="F108" s="497">
        <f t="shared" si="4"/>
        <v>3.8409399005874478E-2</v>
      </c>
      <c r="G108" s="497">
        <f t="shared" si="4"/>
        <v>6.3968668407310636E-2</v>
      </c>
      <c r="H108" s="497">
        <f t="shared" si="4"/>
        <v>1.1860940695296529E-2</v>
      </c>
      <c r="I108" s="497">
        <f t="shared" si="4"/>
        <v>5.254648342764745E-2</v>
      </c>
      <c r="J108" s="444"/>
      <c r="L108" s="352"/>
      <c r="M108" s="402"/>
      <c r="N108" s="444"/>
      <c r="O108" s="444"/>
      <c r="P108" s="444"/>
      <c r="Q108" s="444"/>
      <c r="R108" s="444"/>
      <c r="S108" s="444"/>
      <c r="T108" s="444"/>
      <c r="U108" s="444"/>
      <c r="V108" s="2"/>
      <c r="W108" s="2"/>
      <c r="X108" s="2"/>
      <c r="Y108" s="2"/>
      <c r="Z108" s="2"/>
      <c r="AA108" s="2"/>
      <c r="AB108" s="2"/>
      <c r="AC108" s="2"/>
    </row>
    <row r="109" spans="1:29" ht="15.75" customHeight="1">
      <c r="A109" s="352" t="s">
        <v>364</v>
      </c>
      <c r="B109" s="375"/>
      <c r="C109" s="497">
        <f t="shared" ref="C109:I109" si="5">C8/B8-1</f>
        <v>3.9215686274509887E-2</v>
      </c>
      <c r="D109" s="497">
        <f t="shared" si="5"/>
        <v>-0.33018867924528306</v>
      </c>
      <c r="E109" s="497">
        <f t="shared" si="5"/>
        <v>0.61971830985915499</v>
      </c>
      <c r="F109" s="497">
        <f t="shared" si="5"/>
        <v>-1.7391304347826098E-2</v>
      </c>
      <c r="G109" s="497">
        <f t="shared" si="5"/>
        <v>-8.8495575221239076E-3</v>
      </c>
      <c r="H109" s="497">
        <f t="shared" si="5"/>
        <v>0.1785714285714286</v>
      </c>
      <c r="I109" s="497">
        <f t="shared" si="5"/>
        <v>0.11363636363636354</v>
      </c>
      <c r="J109" s="444"/>
      <c r="L109" s="352"/>
      <c r="M109" s="402"/>
      <c r="N109" s="444"/>
      <c r="O109" s="444"/>
      <c r="P109" s="444"/>
      <c r="Q109" s="444"/>
      <c r="R109" s="444"/>
      <c r="S109" s="444"/>
      <c r="T109" s="444"/>
      <c r="U109" s="444"/>
      <c r="V109" s="2"/>
      <c r="W109" s="2"/>
      <c r="X109" s="2"/>
      <c r="Y109" s="2"/>
      <c r="Z109" s="2"/>
      <c r="AA109" s="2"/>
      <c r="AB109" s="2"/>
      <c r="AC109" s="2"/>
    </row>
    <row r="110" spans="1:29" ht="15.75" customHeight="1">
      <c r="A110" s="352" t="s">
        <v>315</v>
      </c>
      <c r="B110" s="375"/>
      <c r="C110" s="497">
        <f t="shared" ref="C110:I110" si="6">C9/B9-1</f>
        <v>-0.13432835820895528</v>
      </c>
      <c r="D110" s="497">
        <f t="shared" si="6"/>
        <v>-0.87931034482758619</v>
      </c>
      <c r="E110" s="497">
        <f t="shared" si="6"/>
        <v>-47</v>
      </c>
      <c r="F110" s="497">
        <f t="shared" si="6"/>
        <v>-1.1273291925465838</v>
      </c>
      <c r="G110" s="497">
        <f t="shared" si="6"/>
        <v>-5.6829268292682924</v>
      </c>
      <c r="H110" s="497">
        <f t="shared" si="6"/>
        <v>-2.677083333333333</v>
      </c>
      <c r="I110" s="497">
        <f t="shared" si="6"/>
        <v>-0.44720496894409933</v>
      </c>
      <c r="J110" s="444"/>
      <c r="L110" s="352"/>
      <c r="M110" s="402"/>
      <c r="N110" s="444"/>
      <c r="O110" s="444"/>
      <c r="P110" s="444"/>
      <c r="Q110" s="444"/>
      <c r="R110" s="444"/>
      <c r="S110" s="444"/>
      <c r="T110" s="444"/>
      <c r="U110" s="444"/>
      <c r="V110" s="2"/>
      <c r="W110" s="2"/>
      <c r="X110" s="2"/>
      <c r="Y110" s="2"/>
      <c r="Z110" s="2"/>
      <c r="AA110" s="2"/>
      <c r="AB110" s="2"/>
      <c r="AC110" s="2"/>
    </row>
    <row r="111" spans="1:29" ht="15.75" customHeight="1">
      <c r="A111" s="352" t="s">
        <v>365</v>
      </c>
      <c r="B111" s="375"/>
      <c r="C111" s="497">
        <f>C10/B10-1</f>
        <v>1.4285714285714284</v>
      </c>
      <c r="D111" s="497"/>
      <c r="E111" s="497"/>
      <c r="F111" s="497"/>
      <c r="G111" s="497"/>
      <c r="H111" s="497"/>
      <c r="I111" s="497"/>
      <c r="J111" s="444"/>
      <c r="L111" s="352"/>
      <c r="M111" s="402"/>
      <c r="N111" s="444"/>
      <c r="O111" s="444"/>
      <c r="P111" s="444"/>
      <c r="Q111" s="444"/>
      <c r="R111" s="444"/>
      <c r="S111" s="444"/>
      <c r="T111" s="444"/>
      <c r="U111" s="444"/>
      <c r="V111" s="2"/>
      <c r="W111" s="2"/>
      <c r="X111" s="2"/>
      <c r="Y111" s="2"/>
      <c r="Z111" s="2"/>
      <c r="AA111" s="2"/>
      <c r="AB111" s="2"/>
      <c r="AC111" s="2"/>
    </row>
    <row r="112" spans="1:29" ht="15.75" customHeight="1">
      <c r="A112" s="352" t="s">
        <v>367</v>
      </c>
      <c r="B112" s="375"/>
      <c r="C112" s="497"/>
      <c r="D112" s="497">
        <f>D11/C11-1</f>
        <v>-0.3595505617977528</v>
      </c>
      <c r="E112" s="497"/>
      <c r="F112" s="497"/>
      <c r="G112" s="497">
        <f>G11/F11-1</f>
        <v>-0.70853080568720372</v>
      </c>
      <c r="H112" s="497"/>
      <c r="I112" s="497"/>
      <c r="J112" s="444"/>
      <c r="L112" s="352"/>
      <c r="M112" s="402"/>
      <c r="N112" s="444"/>
      <c r="O112" s="444"/>
      <c r="P112" s="444"/>
      <c r="Q112" s="444"/>
      <c r="R112" s="444"/>
      <c r="S112" s="444"/>
      <c r="T112" s="444"/>
      <c r="U112" s="444"/>
      <c r="V112" s="2"/>
      <c r="W112" s="2"/>
      <c r="X112" s="2"/>
      <c r="Y112" s="2"/>
      <c r="Z112" s="2"/>
      <c r="AA112" s="2"/>
      <c r="AB112" s="2"/>
      <c r="AC112" s="2"/>
    </row>
    <row r="113" spans="1:29" ht="15.75" customHeight="1">
      <c r="A113" s="352" t="s">
        <v>369</v>
      </c>
      <c r="B113" s="375"/>
      <c r="C113" s="497">
        <f t="shared" ref="C113:I113" si="7">C12/B12-1</f>
        <v>-0.44999999999999996</v>
      </c>
      <c r="D113" s="497">
        <f t="shared" si="7"/>
        <v>-0.66942148760330578</v>
      </c>
      <c r="E113" s="497">
        <f t="shared" si="7"/>
        <v>0.42500000000000004</v>
      </c>
      <c r="F113" s="497">
        <f t="shared" si="7"/>
        <v>-1.368421052631579</v>
      </c>
      <c r="G113" s="497">
        <f t="shared" si="7"/>
        <v>-10.142857142857142</v>
      </c>
      <c r="H113" s="497">
        <f t="shared" si="7"/>
        <v>-0.50520833333333326</v>
      </c>
      <c r="I113" s="497">
        <f t="shared" si="7"/>
        <v>-0.6947368421052631</v>
      </c>
      <c r="J113" s="444"/>
      <c r="L113" s="352"/>
      <c r="M113" s="402"/>
      <c r="N113" s="444"/>
      <c r="O113" s="444"/>
      <c r="P113" s="444"/>
      <c r="Q113" s="444"/>
      <c r="R113" s="444"/>
      <c r="S113" s="444"/>
      <c r="T113" s="444"/>
      <c r="U113" s="444"/>
      <c r="V113" s="2"/>
      <c r="W113" s="2"/>
      <c r="X113" s="2"/>
      <c r="Y113" s="2"/>
      <c r="Z113" s="2"/>
      <c r="AA113" s="2"/>
      <c r="AB113" s="2"/>
      <c r="AC113" s="2"/>
    </row>
    <row r="114" spans="1:29" ht="15.75" customHeight="1">
      <c r="A114" s="352" t="s">
        <v>370</v>
      </c>
      <c r="B114" s="375"/>
      <c r="C114" s="497">
        <f>C13/B13-1</f>
        <v>-1.7235023041474653</v>
      </c>
      <c r="D114" s="497"/>
      <c r="E114" s="497"/>
      <c r="F114" s="497"/>
      <c r="G114" s="497"/>
      <c r="H114" s="497"/>
      <c r="I114" s="497"/>
      <c r="J114" s="444"/>
      <c r="L114" s="352"/>
      <c r="M114" s="402"/>
      <c r="N114" s="444"/>
      <c r="O114" s="444"/>
      <c r="P114" s="444"/>
      <c r="Q114" s="444"/>
      <c r="R114" s="444"/>
      <c r="S114" s="444"/>
      <c r="T114" s="444"/>
      <c r="U114" s="444"/>
      <c r="V114" s="2"/>
      <c r="W114" s="2"/>
      <c r="X114" s="2"/>
      <c r="Y114" s="2"/>
      <c r="Z114" s="2"/>
      <c r="AA114" s="2"/>
      <c r="AB114" s="2"/>
      <c r="AC114" s="2"/>
    </row>
    <row r="115" spans="1:29" ht="15.75" customHeight="1">
      <c r="A115" s="352" t="s">
        <v>371</v>
      </c>
      <c r="B115" s="375"/>
      <c r="C115" s="497"/>
      <c r="D115" s="497"/>
      <c r="E115" s="497"/>
      <c r="F115" s="497"/>
      <c r="G115" s="497"/>
      <c r="H115" s="497"/>
      <c r="I115" s="497"/>
      <c r="J115" s="444"/>
      <c r="L115" s="352"/>
      <c r="M115" s="402"/>
      <c r="N115" s="444"/>
      <c r="O115" s="444"/>
      <c r="P115" s="444"/>
      <c r="Q115" s="444"/>
      <c r="R115" s="444"/>
      <c r="S115" s="444"/>
      <c r="T115" s="444"/>
      <c r="U115" s="444"/>
      <c r="V115" s="2"/>
      <c r="W115" s="2"/>
      <c r="X115" s="2"/>
      <c r="Y115" s="2"/>
      <c r="Z115" s="2"/>
      <c r="AA115" s="2"/>
      <c r="AB115" s="2"/>
      <c r="AC115" s="2"/>
    </row>
    <row r="116" spans="1:29" ht="15.75" customHeight="1">
      <c r="A116" s="352" t="s">
        <v>176</v>
      </c>
      <c r="B116" s="375"/>
      <c r="C116" s="497">
        <f t="shared" ref="C116:I116" si="8">C15/B15-1</f>
        <v>-4.1500000000000004</v>
      </c>
      <c r="D116" s="497">
        <f t="shared" si="8"/>
        <v>1.5873015873015817E-2</v>
      </c>
      <c r="E116" s="497">
        <f t="shared" si="8"/>
        <v>-0.3828125</v>
      </c>
      <c r="F116" s="497">
        <f t="shared" si="8"/>
        <v>-1.9272151898734178</v>
      </c>
      <c r="G116" s="497">
        <f t="shared" si="8"/>
        <v>-2.1877133105802047</v>
      </c>
      <c r="H116" s="497">
        <f t="shared" si="8"/>
        <v>1.5862068965517242</v>
      </c>
      <c r="I116" s="497">
        <f t="shared" si="8"/>
        <v>-1.5611111111111111</v>
      </c>
      <c r="J116" s="444"/>
      <c r="L116" s="369"/>
      <c r="M116" s="402"/>
      <c r="N116" s="444"/>
      <c r="O116" s="444"/>
      <c r="P116" s="444"/>
      <c r="Q116" s="444"/>
      <c r="R116" s="444"/>
      <c r="S116" s="444"/>
      <c r="T116" s="444"/>
      <c r="U116" s="444"/>
      <c r="V116" s="2"/>
      <c r="W116" s="2"/>
      <c r="X116" s="2"/>
      <c r="Y116" s="2"/>
      <c r="Z116" s="2"/>
      <c r="AA116" s="2"/>
      <c r="AB116" s="2"/>
      <c r="AC116" s="2"/>
    </row>
    <row r="117" spans="1:29" ht="15.75" customHeight="1">
      <c r="A117" s="352" t="s">
        <v>372</v>
      </c>
      <c r="B117" s="375"/>
      <c r="C117" s="497">
        <f t="shared" ref="C117:I117" si="9">C16/B16-1</f>
        <v>-0.49032258064516132</v>
      </c>
      <c r="D117" s="497">
        <f t="shared" si="9"/>
        <v>0.45569620253164556</v>
      </c>
      <c r="E117" s="497">
        <f t="shared" si="9"/>
        <v>-2.9217391304347826</v>
      </c>
      <c r="F117" s="497">
        <f t="shared" si="9"/>
        <v>-0.86425339366515841</v>
      </c>
      <c r="G117" s="497">
        <f t="shared" si="9"/>
        <v>-6.6</v>
      </c>
      <c r="H117" s="497">
        <f t="shared" si="9"/>
        <v>0.77976190476190466</v>
      </c>
      <c r="I117" s="497">
        <f t="shared" si="9"/>
        <v>-1.060200668896321</v>
      </c>
      <c r="J117" s="444"/>
      <c r="L117" s="352"/>
      <c r="M117" s="402"/>
      <c r="N117" s="444"/>
      <c r="O117" s="444"/>
      <c r="P117" s="444"/>
      <c r="Q117" s="444"/>
      <c r="R117" s="444"/>
      <c r="S117" s="444"/>
      <c r="T117" s="444"/>
      <c r="U117" s="444"/>
      <c r="V117" s="2"/>
      <c r="W117" s="2"/>
      <c r="X117" s="2"/>
      <c r="Y117" s="2"/>
      <c r="Z117" s="2"/>
      <c r="AA117" s="2"/>
      <c r="AB117" s="2"/>
      <c r="AC117" s="2"/>
    </row>
    <row r="118" spans="1:29" ht="15.75" customHeight="1">
      <c r="A118" s="352" t="s">
        <v>373</v>
      </c>
      <c r="B118" s="375"/>
      <c r="C118" s="497">
        <f t="shared" ref="C118:I118" si="10">C17/B17-1</f>
        <v>0.10362694300518127</v>
      </c>
      <c r="D118" s="497">
        <f t="shared" si="10"/>
        <v>2.647887323943662</v>
      </c>
      <c r="E118" s="497">
        <f t="shared" si="10"/>
        <v>-1.1222651222651223</v>
      </c>
      <c r="F118" s="497">
        <f t="shared" si="10"/>
        <v>-4.4000000000000004</v>
      </c>
      <c r="G118" s="497">
        <f t="shared" si="10"/>
        <v>-2.5975232198142413</v>
      </c>
      <c r="H118" s="497">
        <f t="shared" si="10"/>
        <v>1.3236434108527133</v>
      </c>
      <c r="I118" s="497">
        <f t="shared" si="10"/>
        <v>-1.4361968306922435</v>
      </c>
      <c r="J118" s="444"/>
      <c r="L118" s="352"/>
      <c r="M118" s="402"/>
      <c r="N118" s="444"/>
      <c r="O118" s="444"/>
      <c r="P118" s="444"/>
      <c r="Q118" s="444"/>
      <c r="R118" s="444"/>
      <c r="S118" s="444"/>
      <c r="T118" s="444"/>
      <c r="U118" s="444"/>
      <c r="V118" s="2"/>
      <c r="W118" s="2"/>
      <c r="X118" s="2"/>
      <c r="Y118" s="2"/>
      <c r="Z118" s="2"/>
      <c r="AA118" s="2"/>
      <c r="AB118" s="2"/>
      <c r="AC118" s="2"/>
    </row>
    <row r="119" spans="1:29" ht="15.75" customHeight="1">
      <c r="A119" s="352" t="s">
        <v>374</v>
      </c>
      <c r="B119" s="375"/>
      <c r="C119" s="497">
        <f t="shared" ref="C119:I119" si="11">C18/B18-1</f>
        <v>0.35039511494252884</v>
      </c>
      <c r="D119" s="497">
        <f t="shared" si="11"/>
        <v>-0.3175954249235271</v>
      </c>
      <c r="E119" s="497">
        <f t="shared" si="11"/>
        <v>2.3971935295264091E-2</v>
      </c>
      <c r="F119" s="497">
        <f t="shared" si="11"/>
        <v>1.4274838218500285E-2</v>
      </c>
      <c r="G119" s="497">
        <f t="shared" si="11"/>
        <v>0.28523175079752305</v>
      </c>
      <c r="H119" s="497">
        <f t="shared" si="11"/>
        <v>-0.12833990363556724</v>
      </c>
      <c r="I119" s="497">
        <f t="shared" si="11"/>
        <v>0.18911222780569514</v>
      </c>
      <c r="J119" s="444"/>
      <c r="L119" s="352"/>
      <c r="M119" s="402"/>
      <c r="N119" s="444"/>
      <c r="O119" s="444"/>
      <c r="P119" s="444"/>
      <c r="Q119" s="444"/>
      <c r="R119" s="444"/>
      <c r="S119" s="444"/>
      <c r="T119" s="444"/>
      <c r="U119" s="444"/>
      <c r="V119" s="2"/>
      <c r="W119" s="2"/>
      <c r="X119" s="2"/>
      <c r="Y119" s="2"/>
      <c r="Z119" s="2"/>
      <c r="AA119" s="2"/>
      <c r="AB119" s="2"/>
      <c r="AC119" s="2"/>
    </row>
    <row r="120" spans="1:29" ht="15.75" customHeight="1">
      <c r="A120" s="352" t="s">
        <v>375</v>
      </c>
      <c r="B120" s="375"/>
      <c r="C120" s="497">
        <f t="shared" ref="C120:I120" si="12">C19/B19-1</f>
        <v>3.1111111111111107</v>
      </c>
      <c r="D120" s="497">
        <f t="shared" si="12"/>
        <v>-0.30730730730730726</v>
      </c>
      <c r="E120" s="497">
        <f t="shared" si="12"/>
        <v>-2.0173410404624277</v>
      </c>
      <c r="F120" s="497">
        <f t="shared" si="12"/>
        <v>-0.84801136363636365</v>
      </c>
      <c r="G120" s="497">
        <f t="shared" si="12"/>
        <v>-0.30841121495327106</v>
      </c>
      <c r="H120" s="497">
        <f t="shared" si="12"/>
        <v>-0.95945945945945943</v>
      </c>
      <c r="I120" s="497">
        <f t="shared" si="12"/>
        <v>5</v>
      </c>
      <c r="J120" s="444"/>
      <c r="L120" s="352"/>
      <c r="M120" s="402"/>
      <c r="N120" s="444"/>
      <c r="O120" s="444"/>
      <c r="P120" s="444"/>
      <c r="Q120" s="444"/>
      <c r="R120" s="444"/>
      <c r="S120" s="444"/>
      <c r="T120" s="444"/>
      <c r="U120" s="444"/>
      <c r="V120" s="2"/>
      <c r="W120" s="2"/>
      <c r="X120" s="2"/>
      <c r="Y120" s="2"/>
      <c r="Z120" s="2"/>
      <c r="AA120" s="2"/>
      <c r="AB120" s="2"/>
      <c r="AC120" s="2"/>
    </row>
    <row r="121" spans="1:29" ht="15.75" customHeight="1">
      <c r="A121" s="352" t="s">
        <v>376</v>
      </c>
      <c r="B121" s="375"/>
      <c r="C121" s="497">
        <f t="shared" ref="C121:I121" si="13">C20/B20-1</f>
        <v>0.2244131455399061</v>
      </c>
      <c r="D121" s="497">
        <f t="shared" si="13"/>
        <v>-0.31917177914110428</v>
      </c>
      <c r="E121" s="497">
        <f t="shared" si="13"/>
        <v>0.3421941878801531</v>
      </c>
      <c r="F121" s="497">
        <f t="shared" si="13"/>
        <v>-8.7613293051359564E-2</v>
      </c>
      <c r="G121" s="497">
        <f t="shared" si="13"/>
        <v>0.27354672553348047</v>
      </c>
      <c r="H121" s="497">
        <f t="shared" si="13"/>
        <v>-0.13722374693052142</v>
      </c>
      <c r="I121" s="497">
        <f t="shared" si="13"/>
        <v>0.1915285451197053</v>
      </c>
      <c r="J121" s="444"/>
      <c r="L121" s="352"/>
      <c r="M121" s="402"/>
      <c r="N121" s="444"/>
      <c r="O121" s="444"/>
      <c r="P121" s="444"/>
      <c r="Q121" s="444"/>
      <c r="R121" s="444"/>
      <c r="S121" s="444"/>
      <c r="T121" s="444"/>
      <c r="U121" s="444"/>
      <c r="V121" s="2"/>
      <c r="W121" s="2"/>
      <c r="X121" s="2"/>
      <c r="Y121" s="2"/>
      <c r="Z121" s="2"/>
      <c r="AA121" s="2"/>
      <c r="AB121" s="2"/>
      <c r="AC121" s="2"/>
    </row>
    <row r="122" spans="1:29" ht="15.75" customHeight="1">
      <c r="A122" s="487" t="s">
        <v>377</v>
      </c>
      <c r="B122" s="402"/>
      <c r="C122" s="497"/>
      <c r="D122" s="497"/>
      <c r="E122" s="497"/>
      <c r="F122" s="497"/>
      <c r="G122" s="497"/>
      <c r="H122" s="497"/>
      <c r="I122" s="497"/>
      <c r="J122" s="444"/>
      <c r="L122" s="352"/>
      <c r="M122" s="402"/>
      <c r="N122" s="444"/>
      <c r="O122" s="444"/>
      <c r="P122" s="444"/>
      <c r="Q122" s="444"/>
      <c r="R122" s="444"/>
      <c r="S122" s="444"/>
      <c r="T122" s="444"/>
      <c r="U122" s="444"/>
      <c r="V122" s="2"/>
      <c r="W122" s="2"/>
      <c r="X122" s="2"/>
      <c r="Y122" s="2"/>
      <c r="Z122" s="2"/>
      <c r="AA122" s="2"/>
      <c r="AB122" s="2"/>
      <c r="AC122" s="2"/>
    </row>
    <row r="123" spans="1:29" ht="15.75" customHeight="1">
      <c r="A123" s="352" t="s">
        <v>378</v>
      </c>
      <c r="B123" s="375"/>
      <c r="C123" s="497">
        <f t="shared" ref="C123:I123" si="14">C22/B22-1</f>
        <v>-0.19607843137254899</v>
      </c>
      <c r="D123" s="497">
        <f t="shared" si="14"/>
        <v>-5.302226935312826E-2</v>
      </c>
      <c r="E123" s="497">
        <f t="shared" si="14"/>
        <v>-0.19484882418812988</v>
      </c>
      <c r="F123" s="497">
        <f t="shared" si="14"/>
        <v>7.5799721835883238E-2</v>
      </c>
      <c r="G123" s="497">
        <f t="shared" si="14"/>
        <v>0.63736263736263732</v>
      </c>
      <c r="H123" s="497">
        <f t="shared" si="14"/>
        <v>0.38807737860244762</v>
      </c>
      <c r="I123" s="497">
        <f t="shared" si="14"/>
        <v>-0.13907849829351537</v>
      </c>
      <c r="J123" s="444"/>
      <c r="L123" s="352"/>
      <c r="M123" s="402"/>
      <c r="N123" s="444"/>
      <c r="O123" s="444"/>
      <c r="P123" s="444"/>
      <c r="Q123" s="444"/>
      <c r="R123" s="444"/>
      <c r="S123" s="444"/>
      <c r="T123" s="444"/>
      <c r="U123" s="444"/>
      <c r="V123" s="2"/>
      <c r="W123" s="2"/>
      <c r="X123" s="2"/>
      <c r="Y123" s="2"/>
      <c r="Z123" s="2"/>
      <c r="AA123" s="2"/>
      <c r="AB123" s="2"/>
      <c r="AC123" s="2"/>
    </row>
    <row r="124" spans="1:29" ht="15.75" customHeight="1">
      <c r="A124" s="352" t="s">
        <v>379</v>
      </c>
      <c r="B124" s="375"/>
      <c r="C124" s="497">
        <f t="shared" ref="C124:I124" si="15">C23/B23-1</f>
        <v>6.0606060606060552E-2</v>
      </c>
      <c r="D124" s="497">
        <f t="shared" si="15"/>
        <v>0.35714285714285721</v>
      </c>
      <c r="E124" s="497">
        <f t="shared" si="15"/>
        <v>-0.70526315789473681</v>
      </c>
      <c r="F124" s="497">
        <f t="shared" si="15"/>
        <v>0.64285714285714279</v>
      </c>
      <c r="G124" s="497">
        <f t="shared" si="15"/>
        <v>-0.32608695652173914</v>
      </c>
      <c r="H124" s="497">
        <f t="shared" si="15"/>
        <v>1.7419354838709675</v>
      </c>
      <c r="I124" s="497">
        <f t="shared" si="15"/>
        <v>-0.25882352941176467</v>
      </c>
      <c r="J124" s="444"/>
      <c r="L124" s="352"/>
      <c r="M124" s="402"/>
      <c r="N124" s="444"/>
      <c r="O124" s="444"/>
      <c r="P124" s="444"/>
      <c r="Q124" s="444"/>
      <c r="R124" s="444"/>
      <c r="S124" s="444"/>
      <c r="T124" s="444"/>
      <c r="U124" s="444"/>
      <c r="V124" s="2"/>
      <c r="W124" s="2"/>
      <c r="X124" s="2"/>
      <c r="Y124" s="2"/>
      <c r="Z124" s="2"/>
      <c r="AA124" s="2"/>
      <c r="AB124" s="2"/>
      <c r="AC124" s="2"/>
    </row>
    <row r="125" spans="1:29" ht="15.75" customHeight="1">
      <c r="A125" s="352" t="s">
        <v>380</v>
      </c>
      <c r="B125" s="375"/>
      <c r="C125" s="497"/>
      <c r="D125" s="497"/>
      <c r="E125" s="497"/>
      <c r="F125" s="497"/>
      <c r="G125" s="497"/>
      <c r="H125" s="497"/>
      <c r="I125" s="497"/>
      <c r="J125" s="444"/>
      <c r="L125" s="493"/>
      <c r="M125" s="494"/>
      <c r="N125" s="444"/>
      <c r="O125" s="444"/>
      <c r="P125" s="444"/>
      <c r="Q125" s="444"/>
      <c r="R125" s="444"/>
      <c r="S125" s="444"/>
      <c r="T125" s="444"/>
      <c r="U125" s="444"/>
      <c r="V125" s="2"/>
      <c r="W125" s="2"/>
      <c r="X125" s="2"/>
      <c r="Y125" s="2"/>
      <c r="Z125" s="2"/>
      <c r="AA125" s="2"/>
      <c r="AB125" s="2"/>
      <c r="AC125" s="2"/>
    </row>
    <row r="126" spans="1:29" ht="15.75" customHeight="1">
      <c r="A126" s="352" t="s">
        <v>381</v>
      </c>
      <c r="B126" s="375"/>
      <c r="C126" s="497">
        <f>C25/B25-1</f>
        <v>-0.52362204724409445</v>
      </c>
      <c r="D126" s="497"/>
      <c r="E126" s="497"/>
      <c r="F126" s="497"/>
      <c r="G126" s="497"/>
      <c r="H126" s="497"/>
      <c r="I126" s="497"/>
      <c r="J126" s="444"/>
      <c r="L126" s="369"/>
      <c r="M126" s="402"/>
      <c r="N126" s="444"/>
      <c r="O126" s="444"/>
      <c r="P126" s="444"/>
      <c r="Q126" s="444"/>
      <c r="R126" s="444"/>
      <c r="S126" s="444"/>
      <c r="T126" s="444"/>
      <c r="U126" s="444"/>
      <c r="V126" s="2"/>
      <c r="W126" s="2"/>
      <c r="X126" s="2"/>
      <c r="Y126" s="2"/>
      <c r="Z126" s="2"/>
      <c r="AA126" s="2"/>
      <c r="AB126" s="2"/>
      <c r="AC126" s="2"/>
    </row>
    <row r="127" spans="1:29" ht="15.75" customHeight="1">
      <c r="A127" s="352" t="s">
        <v>382</v>
      </c>
      <c r="B127" s="375"/>
      <c r="C127" s="497"/>
      <c r="D127" s="497"/>
      <c r="E127" s="497"/>
      <c r="F127" s="497"/>
      <c r="G127" s="497"/>
      <c r="H127" s="497"/>
      <c r="I127" s="497"/>
      <c r="J127" s="444"/>
      <c r="L127" s="352"/>
      <c r="M127" s="402"/>
      <c r="N127" s="444"/>
      <c r="O127" s="444"/>
      <c r="P127" s="444"/>
      <c r="Q127" s="444"/>
      <c r="R127" s="444"/>
      <c r="S127" s="444"/>
      <c r="T127" s="444"/>
      <c r="U127" s="444"/>
      <c r="V127" s="2"/>
      <c r="W127" s="2"/>
      <c r="X127" s="2"/>
      <c r="Y127" s="2"/>
      <c r="Z127" s="2"/>
      <c r="AA127" s="2"/>
      <c r="AB127" s="2"/>
      <c r="AC127" s="2"/>
    </row>
    <row r="128" spans="1:29" ht="15.75" customHeight="1">
      <c r="A128" s="352" t="s">
        <v>383</v>
      </c>
      <c r="B128" s="375"/>
      <c r="C128" s="497"/>
      <c r="D128" s="497">
        <f>D27/C27-1</f>
        <v>-0.87261146496815289</v>
      </c>
      <c r="E128" s="497"/>
      <c r="F128" s="497"/>
      <c r="G128" s="497"/>
      <c r="H128" s="497">
        <f>H27/G27-1</f>
        <v>-1</v>
      </c>
      <c r="I128" s="497"/>
      <c r="J128" s="444"/>
      <c r="L128" s="352"/>
      <c r="M128" s="402"/>
      <c r="N128" s="444"/>
      <c r="O128" s="444"/>
      <c r="P128" s="444"/>
      <c r="Q128" s="444"/>
      <c r="R128" s="444"/>
      <c r="S128" s="444"/>
      <c r="T128" s="444"/>
      <c r="U128" s="444"/>
      <c r="V128" s="2"/>
      <c r="W128" s="2"/>
      <c r="X128" s="2"/>
      <c r="Y128" s="2"/>
      <c r="Z128" s="2"/>
      <c r="AA128" s="2"/>
      <c r="AB128" s="2"/>
      <c r="AC128" s="2"/>
    </row>
    <row r="129" spans="1:29" ht="15.75" customHeight="1">
      <c r="A129" s="352" t="s">
        <v>384</v>
      </c>
      <c r="B129" s="375"/>
      <c r="C129" s="497">
        <f t="shared" ref="C129:I129" si="16">C28/B28-1</f>
        <v>0.27450980392156854</v>
      </c>
      <c r="D129" s="497">
        <f t="shared" si="16"/>
        <v>-0.18461538461538463</v>
      </c>
      <c r="E129" s="497">
        <f t="shared" si="16"/>
        <v>-0.77358490566037741</v>
      </c>
      <c r="F129" s="497">
        <f t="shared" si="16"/>
        <v>0.16666666666666674</v>
      </c>
      <c r="G129" s="497">
        <f t="shared" si="16"/>
        <v>-2.9642857142857144</v>
      </c>
      <c r="H129" s="497">
        <f t="shared" si="16"/>
        <v>-1.2727272727272727</v>
      </c>
      <c r="I129" s="497">
        <f t="shared" si="16"/>
        <v>0.33333333333333326</v>
      </c>
      <c r="J129" s="444"/>
      <c r="L129" s="352"/>
      <c r="M129" s="402"/>
      <c r="N129" s="444"/>
      <c r="O129" s="444"/>
      <c r="P129" s="444"/>
      <c r="Q129" s="444"/>
      <c r="R129" s="444"/>
      <c r="S129" s="444"/>
      <c r="T129" s="444"/>
      <c r="U129" s="444"/>
      <c r="V129" s="2"/>
      <c r="W129" s="2"/>
      <c r="X129" s="2"/>
      <c r="Y129" s="2"/>
      <c r="Z129" s="2"/>
      <c r="AA129" s="2"/>
      <c r="AB129" s="2"/>
      <c r="AC129" s="2"/>
    </row>
    <row r="130" spans="1:29" ht="15.75" customHeight="1">
      <c r="A130" s="352" t="s">
        <v>385</v>
      </c>
      <c r="B130" s="375"/>
      <c r="C130" s="497">
        <f t="shared" ref="C130:H130" si="17">C29/B29-1</f>
        <v>-1.6652806652806653</v>
      </c>
      <c r="D130" s="497">
        <f t="shared" si="17"/>
        <v>-2.25390625</v>
      </c>
      <c r="E130" s="497">
        <f t="shared" si="17"/>
        <v>-1.3046728971962618</v>
      </c>
      <c r="F130" s="497">
        <f t="shared" si="17"/>
        <v>-4.0122699386503067</v>
      </c>
      <c r="G130" s="497">
        <f t="shared" si="17"/>
        <v>1.0875763747454177</v>
      </c>
      <c r="H130" s="497">
        <f t="shared" si="17"/>
        <v>-1</v>
      </c>
      <c r="I130" s="497"/>
      <c r="J130" s="444"/>
      <c r="L130" s="352"/>
      <c r="M130" s="402"/>
      <c r="N130" s="444"/>
      <c r="O130" s="444"/>
      <c r="P130" s="444"/>
      <c r="Q130" s="444"/>
      <c r="R130" s="444"/>
      <c r="S130" s="444"/>
      <c r="T130" s="444"/>
      <c r="U130" s="444"/>
      <c r="V130" s="2"/>
      <c r="W130" s="2"/>
      <c r="X130" s="2"/>
      <c r="Y130" s="2"/>
      <c r="Z130" s="2"/>
      <c r="AA130" s="2"/>
      <c r="AB130" s="2"/>
      <c r="AC130" s="2"/>
    </row>
    <row r="131" spans="1:29" ht="15.75" customHeight="1">
      <c r="A131" s="352" t="s">
        <v>386</v>
      </c>
      <c r="B131" s="375"/>
      <c r="C131" s="497">
        <f t="shared" ref="C131:E131" si="18">C30/B30-1</f>
        <v>0.66595059076262086</v>
      </c>
      <c r="D131" s="497">
        <f t="shared" si="18"/>
        <v>-0.79303675048355893</v>
      </c>
      <c r="E131" s="497">
        <f t="shared" si="18"/>
        <v>-1</v>
      </c>
      <c r="F131" s="497"/>
      <c r="G131" s="497"/>
      <c r="H131" s="497"/>
      <c r="I131" s="497"/>
      <c r="J131" s="444"/>
      <c r="L131" s="352"/>
      <c r="M131" s="402"/>
      <c r="N131" s="444"/>
      <c r="O131" s="444"/>
      <c r="P131" s="444"/>
      <c r="Q131" s="444"/>
      <c r="R131" s="444"/>
      <c r="S131" s="444"/>
      <c r="T131" s="444"/>
      <c r="U131" s="444"/>
      <c r="V131" s="2"/>
      <c r="W131" s="2"/>
      <c r="X131" s="2"/>
      <c r="Y131" s="2"/>
      <c r="Z131" s="2"/>
      <c r="AA131" s="2"/>
      <c r="AB131" s="2"/>
      <c r="AC131" s="2"/>
    </row>
    <row r="132" spans="1:29" ht="15.75" customHeight="1">
      <c r="A132" s="352" t="s">
        <v>387</v>
      </c>
      <c r="B132" s="375"/>
      <c r="C132" s="497">
        <f t="shared" ref="C132:I132" si="19">C31/B31-1</f>
        <v>-0.90507880910683014</v>
      </c>
      <c r="D132" s="497">
        <f t="shared" si="19"/>
        <v>6.1070110701107012</v>
      </c>
      <c r="E132" s="497">
        <f t="shared" si="19"/>
        <v>-1.2637590861889927</v>
      </c>
      <c r="F132" s="497">
        <f t="shared" si="19"/>
        <v>-3.8996062992125986</v>
      </c>
      <c r="G132" s="497">
        <f t="shared" si="19"/>
        <v>1.0875763747454177</v>
      </c>
      <c r="H132" s="497">
        <f t="shared" si="19"/>
        <v>0.11089430894308938</v>
      </c>
      <c r="I132" s="497">
        <f t="shared" si="19"/>
        <v>-0.13817330210772838</v>
      </c>
      <c r="J132" s="444"/>
      <c r="L132" s="352"/>
      <c r="M132" s="402"/>
      <c r="N132" s="444"/>
      <c r="O132" s="444"/>
      <c r="P132" s="444"/>
      <c r="Q132" s="444"/>
      <c r="R132" s="444"/>
      <c r="S132" s="444"/>
      <c r="T132" s="444"/>
      <c r="U132" s="444"/>
      <c r="V132" s="2"/>
      <c r="W132" s="2"/>
      <c r="X132" s="2"/>
      <c r="Y132" s="2"/>
      <c r="Z132" s="2"/>
      <c r="AA132" s="2"/>
      <c r="AB132" s="2"/>
      <c r="AC132" s="2"/>
    </row>
    <row r="133" spans="1:29" ht="15.75" customHeight="1">
      <c r="A133" s="487" t="s">
        <v>388</v>
      </c>
      <c r="B133" s="375"/>
      <c r="C133" s="497"/>
      <c r="D133" s="375"/>
      <c r="E133" s="375"/>
      <c r="F133" s="375"/>
      <c r="G133" s="375"/>
      <c r="H133" s="375"/>
      <c r="I133" s="375"/>
      <c r="J133" s="444"/>
      <c r="L133" s="352"/>
      <c r="M133" s="402"/>
      <c r="N133" s="444"/>
      <c r="O133" s="444"/>
      <c r="P133" s="444"/>
      <c r="Q133" s="444"/>
      <c r="R133" s="444"/>
      <c r="S133" s="444"/>
      <c r="T133" s="444"/>
      <c r="U133" s="444"/>
      <c r="V133" s="2"/>
      <c r="W133" s="2"/>
      <c r="X133" s="2"/>
      <c r="Y133" s="2"/>
      <c r="Z133" s="2"/>
      <c r="AA133" s="2"/>
      <c r="AB133" s="2"/>
      <c r="AC133" s="2"/>
    </row>
    <row r="134" spans="1:29" ht="15.75" customHeight="1">
      <c r="A134" s="352" t="s">
        <v>389</v>
      </c>
      <c r="B134" s="375"/>
      <c r="C134" s="497">
        <f t="shared" ref="C134:E134" si="20">C33/B33-1</f>
        <v>-1.9175257731958761</v>
      </c>
      <c r="D134" s="497">
        <f t="shared" si="20"/>
        <v>-0.9101123595505618</v>
      </c>
      <c r="E134" s="497">
        <f t="shared" si="20"/>
        <v>-1</v>
      </c>
      <c r="F134" s="497"/>
      <c r="G134" s="497"/>
      <c r="H134" s="497"/>
      <c r="I134" s="497"/>
      <c r="J134" s="444"/>
      <c r="L134" s="352"/>
      <c r="M134" s="402"/>
      <c r="N134" s="444"/>
      <c r="O134" s="444"/>
      <c r="P134" s="444"/>
      <c r="Q134" s="444"/>
      <c r="R134" s="444"/>
      <c r="S134" s="444"/>
      <c r="T134" s="444"/>
      <c r="U134" s="444"/>
      <c r="V134" s="2"/>
      <c r="W134" s="2"/>
      <c r="X134" s="2"/>
      <c r="Y134" s="2"/>
      <c r="Z134" s="2"/>
      <c r="AA134" s="2"/>
      <c r="AB134" s="2"/>
      <c r="AC134" s="2"/>
    </row>
    <row r="135" spans="1:29" ht="15.75" customHeight="1">
      <c r="A135" s="352" t="s">
        <v>390</v>
      </c>
      <c r="B135" s="375"/>
      <c r="C135" s="497"/>
      <c r="D135" s="497"/>
      <c r="E135" s="497"/>
      <c r="F135" s="497"/>
      <c r="G135" s="497"/>
      <c r="H135" s="497"/>
      <c r="I135" s="497"/>
      <c r="J135" s="444"/>
      <c r="L135" s="352"/>
      <c r="M135" s="402"/>
      <c r="N135" s="444"/>
      <c r="O135" s="444"/>
      <c r="P135" s="444"/>
      <c r="Q135" s="444"/>
      <c r="R135" s="444"/>
      <c r="S135" s="444"/>
      <c r="T135" s="444"/>
      <c r="U135" s="444"/>
      <c r="V135" s="2"/>
      <c r="W135" s="2"/>
      <c r="X135" s="2"/>
      <c r="Y135" s="2"/>
      <c r="Z135" s="2"/>
      <c r="AA135" s="2"/>
      <c r="AB135" s="2"/>
      <c r="AC135" s="2"/>
    </row>
    <row r="136" spans="1:29" ht="15.75" customHeight="1">
      <c r="A136" s="352" t="s">
        <v>391</v>
      </c>
      <c r="B136" s="375"/>
      <c r="C136" s="497"/>
      <c r="D136" s="497"/>
      <c r="E136" s="497"/>
      <c r="F136" s="497"/>
      <c r="G136" s="497">
        <f t="shared" ref="G136:H136" si="21">G35/F35-1</f>
        <v>-0.62620131512392518</v>
      </c>
      <c r="H136" s="497">
        <f t="shared" si="21"/>
        <v>-1</v>
      </c>
      <c r="I136" s="497"/>
      <c r="J136" s="444"/>
      <c r="L136" s="352"/>
      <c r="M136" s="402"/>
      <c r="N136" s="444"/>
      <c r="O136" s="444"/>
      <c r="P136" s="444"/>
      <c r="Q136" s="444"/>
      <c r="R136" s="444"/>
      <c r="S136" s="444"/>
      <c r="T136" s="444"/>
      <c r="U136" s="444"/>
      <c r="V136" s="2"/>
      <c r="W136" s="2"/>
      <c r="X136" s="2"/>
      <c r="Y136" s="2"/>
      <c r="Z136" s="2"/>
      <c r="AA136" s="2"/>
      <c r="AB136" s="2"/>
      <c r="AC136" s="2"/>
    </row>
    <row r="137" spans="1:29" ht="15.75" customHeight="1">
      <c r="A137" s="352" t="s">
        <v>392</v>
      </c>
      <c r="B137" s="375"/>
      <c r="C137" s="497">
        <f t="shared" ref="C137:I137" si="22">C36/B36-1</f>
        <v>1.2648790058862001</v>
      </c>
      <c r="D137" s="497">
        <f t="shared" si="22"/>
        <v>-0.39965347964192899</v>
      </c>
      <c r="E137" s="497">
        <f t="shared" si="22"/>
        <v>-0.95911495911495914</v>
      </c>
      <c r="F137" s="497">
        <f t="shared" si="22"/>
        <v>30.070588235294117</v>
      </c>
      <c r="G137" s="497">
        <f t="shared" si="22"/>
        <v>-0.17455509276789094</v>
      </c>
      <c r="H137" s="497">
        <f t="shared" si="22"/>
        <v>-0.87110091743119267</v>
      </c>
      <c r="I137" s="497">
        <f t="shared" si="22"/>
        <v>6.3629893238434168</v>
      </c>
      <c r="J137" s="444"/>
      <c r="L137" s="352"/>
      <c r="M137" s="402"/>
      <c r="N137" s="444"/>
      <c r="O137" s="444"/>
      <c r="P137" s="444"/>
      <c r="Q137" s="444"/>
      <c r="R137" s="444"/>
      <c r="S137" s="444"/>
      <c r="T137" s="444"/>
      <c r="U137" s="444"/>
      <c r="V137" s="2"/>
      <c r="W137" s="2"/>
      <c r="X137" s="2"/>
      <c r="Y137" s="2"/>
      <c r="Z137" s="2"/>
      <c r="AA137" s="2"/>
      <c r="AB137" s="2"/>
      <c r="AC137" s="2"/>
    </row>
    <row r="138" spans="1:29" ht="15.75" customHeight="1">
      <c r="A138" s="352" t="s">
        <v>393</v>
      </c>
      <c r="B138" s="375"/>
      <c r="C138" s="497">
        <f t="shared" ref="C138:I138" si="23">C37/B37-1</f>
        <v>0.1576524741081704</v>
      </c>
      <c r="D138" s="497">
        <f t="shared" si="23"/>
        <v>0.19781312127236572</v>
      </c>
      <c r="E138" s="497">
        <f t="shared" si="23"/>
        <v>0.13029045643153525</v>
      </c>
      <c r="F138" s="497">
        <f t="shared" si="23"/>
        <v>-1.027900146842875E-2</v>
      </c>
      <c r="G138" s="497">
        <f t="shared" si="23"/>
        <v>-7.4183976261127382E-3</v>
      </c>
      <c r="H138" s="497">
        <f t="shared" si="23"/>
        <v>-2.2421524663677195E-3</v>
      </c>
      <c r="I138" s="497">
        <f t="shared" si="23"/>
        <v>-3.7453183520599342E-3</v>
      </c>
      <c r="J138" s="498"/>
      <c r="L138" s="493"/>
      <c r="M138" s="402"/>
      <c r="N138" s="498"/>
      <c r="O138" s="444"/>
      <c r="P138" s="444"/>
      <c r="Q138" s="444"/>
      <c r="R138" s="444"/>
      <c r="S138" s="444"/>
      <c r="T138" s="444"/>
      <c r="U138" s="444"/>
      <c r="V138" s="2"/>
      <c r="W138" s="2"/>
      <c r="X138" s="2"/>
      <c r="Y138" s="2"/>
      <c r="Z138" s="2"/>
      <c r="AA138" s="2"/>
      <c r="AB138" s="2"/>
      <c r="AC138" s="2"/>
    </row>
    <row r="139" spans="1:29" ht="15.75" customHeight="1">
      <c r="A139" s="352" t="s">
        <v>394</v>
      </c>
      <c r="B139" s="375"/>
      <c r="C139" s="497">
        <f t="shared" ref="C139:C147" si="24">C38/B38-1</f>
        <v>-0.2208</v>
      </c>
      <c r="D139" s="497"/>
      <c r="E139" s="497"/>
      <c r="F139" s="497">
        <f t="shared" ref="F139:I139" si="25">F38/E38-1</f>
        <v>6.4025265575653245E-2</v>
      </c>
      <c r="G139" s="497">
        <f t="shared" si="25"/>
        <v>-0.7177549919050189</v>
      </c>
      <c r="H139" s="497">
        <f t="shared" si="25"/>
        <v>1.0305927342256216</v>
      </c>
      <c r="I139" s="497">
        <f t="shared" si="25"/>
        <v>-0.26318267419962338</v>
      </c>
      <c r="J139" s="498"/>
      <c r="L139" s="369"/>
      <c r="M139" s="402"/>
      <c r="N139" s="498"/>
      <c r="O139" s="498"/>
      <c r="P139" s="498"/>
      <c r="Q139" s="498"/>
      <c r="R139" s="498"/>
      <c r="S139" s="498"/>
      <c r="T139" s="498"/>
      <c r="U139" s="498"/>
      <c r="V139" s="2"/>
      <c r="W139" s="2"/>
      <c r="X139" s="2"/>
      <c r="Y139" s="2"/>
      <c r="Z139" s="2"/>
      <c r="AA139" s="2"/>
      <c r="AB139" s="2"/>
      <c r="AC139" s="2"/>
    </row>
    <row r="140" spans="1:29" ht="15.75" customHeight="1">
      <c r="A140" s="352" t="s">
        <v>395</v>
      </c>
      <c r="B140" s="375"/>
      <c r="C140" s="497">
        <f t="shared" si="24"/>
        <v>0.26666666666666661</v>
      </c>
      <c r="D140" s="497">
        <f t="shared" ref="D140:I140" si="26">D39/C39-1</f>
        <v>-0.18201754385964908</v>
      </c>
      <c r="E140" s="497">
        <f t="shared" si="26"/>
        <v>-0.19571045576407509</v>
      </c>
      <c r="F140" s="497">
        <f t="shared" si="26"/>
        <v>-0.26333333333333331</v>
      </c>
      <c r="G140" s="497">
        <f t="shared" si="26"/>
        <v>-0.5113122171945701</v>
      </c>
      <c r="H140" s="497">
        <f t="shared" si="26"/>
        <v>-0.11111111111111116</v>
      </c>
      <c r="I140" s="497">
        <f t="shared" si="26"/>
        <v>-0.23958333333333337</v>
      </c>
      <c r="J140" s="498"/>
      <c r="L140" s="352"/>
      <c r="M140" s="402"/>
      <c r="N140" s="498"/>
      <c r="O140" s="444"/>
      <c r="P140" s="444"/>
      <c r="Q140" s="444"/>
      <c r="R140" s="444"/>
      <c r="S140" s="444"/>
      <c r="T140" s="444"/>
      <c r="U140" s="444"/>
      <c r="V140" s="2"/>
      <c r="W140" s="2"/>
      <c r="X140" s="2"/>
      <c r="Y140" s="2"/>
      <c r="Z140" s="2"/>
      <c r="AA140" s="2"/>
      <c r="AB140" s="2"/>
      <c r="AC140" s="2"/>
    </row>
    <row r="141" spans="1:29" ht="15.75" customHeight="1">
      <c r="A141" s="352" t="s">
        <v>396</v>
      </c>
      <c r="B141" s="375"/>
      <c r="C141" s="497">
        <f t="shared" si="24"/>
        <v>1.557877813504823</v>
      </c>
      <c r="D141" s="497">
        <f t="shared" ref="D141:I141" si="27">D40/C40-1</f>
        <v>-0.84318038969201758</v>
      </c>
      <c r="E141" s="497">
        <f t="shared" si="27"/>
        <v>3.6392785571142285</v>
      </c>
      <c r="F141" s="497">
        <f t="shared" si="27"/>
        <v>0.18725701943844486</v>
      </c>
      <c r="G141" s="497">
        <f t="shared" si="27"/>
        <v>-0.323812988903038</v>
      </c>
      <c r="H141" s="497">
        <f t="shared" si="27"/>
        <v>-1.9639494215765385E-2</v>
      </c>
      <c r="I141" s="497">
        <f t="shared" si="27"/>
        <v>-0.13501646542261247</v>
      </c>
      <c r="J141" s="498"/>
      <c r="L141" s="352"/>
      <c r="M141" s="402"/>
      <c r="N141" s="498"/>
      <c r="O141" s="444"/>
      <c r="P141" s="444"/>
      <c r="Q141" s="444"/>
      <c r="R141" s="444"/>
      <c r="S141" s="444"/>
      <c r="T141" s="444"/>
      <c r="U141" s="444"/>
      <c r="V141" s="2"/>
      <c r="W141" s="2"/>
      <c r="X141" s="2"/>
      <c r="Y141" s="2"/>
      <c r="Z141" s="2"/>
      <c r="AA141" s="2"/>
      <c r="AB141" s="2"/>
      <c r="AC141" s="2"/>
    </row>
    <row r="142" spans="1:29" ht="15.75" customHeight="1">
      <c r="A142" s="352" t="s">
        <v>397</v>
      </c>
      <c r="B142" s="375"/>
      <c r="C142" s="497">
        <f t="shared" si="24"/>
        <v>7.9</v>
      </c>
      <c r="D142" s="497">
        <f t="shared" ref="D142:I142" si="28">D41/C41-1</f>
        <v>-18.022471910112358</v>
      </c>
      <c r="E142" s="497">
        <f t="shared" si="28"/>
        <v>0.21188118811881185</v>
      </c>
      <c r="F142" s="497">
        <f t="shared" si="28"/>
        <v>-1.8355119825708059</v>
      </c>
      <c r="G142" s="497">
        <f t="shared" si="28"/>
        <v>-1.0853976531942633</v>
      </c>
      <c r="H142" s="497">
        <f t="shared" si="28"/>
        <v>-9.2977099236641223</v>
      </c>
      <c r="I142" s="497">
        <f t="shared" si="28"/>
        <v>-1.9392824287028518</v>
      </c>
      <c r="J142" s="498"/>
      <c r="L142" s="352"/>
      <c r="M142" s="402"/>
      <c r="N142" s="498"/>
      <c r="O142" s="444"/>
      <c r="P142" s="444"/>
      <c r="Q142" s="444"/>
      <c r="R142" s="444"/>
      <c r="S142" s="444"/>
      <c r="T142" s="444"/>
      <c r="U142" s="444"/>
      <c r="V142" s="2"/>
      <c r="W142" s="2"/>
      <c r="X142" s="2"/>
      <c r="Y142" s="2"/>
      <c r="Z142" s="2"/>
      <c r="AA142" s="2"/>
      <c r="AB142" s="2"/>
      <c r="AC142" s="2"/>
    </row>
    <row r="143" spans="1:29" ht="15.75" customHeight="1">
      <c r="A143" s="352" t="s">
        <v>398</v>
      </c>
      <c r="B143" s="375"/>
      <c r="C143" s="497">
        <f t="shared" si="24"/>
        <v>-1.2594458438287104E-2</v>
      </c>
      <c r="D143" s="497">
        <f t="shared" ref="D143:I143" si="29">D42/C42-1</f>
        <v>-0.11352040816326525</v>
      </c>
      <c r="E143" s="497">
        <f t="shared" si="29"/>
        <v>2.1798561151079139</v>
      </c>
      <c r="F143" s="497">
        <f t="shared" si="29"/>
        <v>0.8307692307692307</v>
      </c>
      <c r="G143" s="497">
        <f t="shared" si="29"/>
        <v>-0.37913989125061787</v>
      </c>
      <c r="H143" s="497">
        <f t="shared" si="29"/>
        <v>5.2149681528662395E-2</v>
      </c>
      <c r="I143" s="497">
        <f t="shared" si="29"/>
        <v>-0.41127506621263721</v>
      </c>
      <c r="J143" s="498"/>
      <c r="L143" s="352"/>
      <c r="M143" s="402"/>
      <c r="N143" s="498"/>
      <c r="O143" s="444"/>
      <c r="P143" s="444"/>
      <c r="Q143" s="444"/>
      <c r="R143" s="444"/>
      <c r="S143" s="444"/>
      <c r="T143" s="444"/>
      <c r="U143" s="444"/>
      <c r="V143" s="2"/>
      <c r="W143" s="2"/>
      <c r="X143" s="2"/>
      <c r="Y143" s="2"/>
      <c r="Z143" s="2"/>
      <c r="AA143" s="2"/>
      <c r="AB143" s="2"/>
      <c r="AC143" s="2"/>
    </row>
    <row r="144" spans="1:29" ht="15.75" customHeight="1">
      <c r="A144" s="352" t="s">
        <v>399</v>
      </c>
      <c r="B144" s="375"/>
      <c r="C144" s="497">
        <f t="shared" si="24"/>
        <v>-0.11352040816326525</v>
      </c>
      <c r="D144" s="497">
        <f t="shared" ref="D144:I144" si="30">D43/C43-1</f>
        <v>2.1798561151079139</v>
      </c>
      <c r="E144" s="497">
        <f t="shared" si="30"/>
        <v>0.8307692307692307</v>
      </c>
      <c r="F144" s="497">
        <f t="shared" si="30"/>
        <v>-0.37913989125061787</v>
      </c>
      <c r="G144" s="497">
        <f t="shared" si="30"/>
        <v>5.2149681528662395E-2</v>
      </c>
      <c r="H144" s="497">
        <f t="shared" si="30"/>
        <v>-0.41127506621263721</v>
      </c>
      <c r="I144" s="497">
        <f t="shared" si="30"/>
        <v>0.65616966580976865</v>
      </c>
      <c r="J144" s="498"/>
      <c r="L144" s="352"/>
      <c r="M144" s="402"/>
      <c r="N144" s="498"/>
      <c r="O144" s="444"/>
      <c r="P144" s="444"/>
      <c r="Q144" s="444"/>
      <c r="R144" s="444"/>
      <c r="S144" s="444"/>
      <c r="T144" s="444"/>
      <c r="U144" s="444"/>
      <c r="V144" s="2"/>
      <c r="W144" s="2"/>
      <c r="X144" s="2"/>
      <c r="Y144" s="2"/>
      <c r="Z144" s="2"/>
      <c r="AA144" s="2"/>
      <c r="AB144" s="2"/>
      <c r="AC144" s="2"/>
    </row>
    <row r="145" spans="1:29" ht="15.75" customHeight="1">
      <c r="A145" s="352" t="s">
        <v>400</v>
      </c>
      <c r="B145" s="375"/>
      <c r="C145" s="497">
        <f t="shared" si="24"/>
        <v>0.49641319942611184</v>
      </c>
      <c r="D145" s="497">
        <f t="shared" ref="D145:I145" si="31">D44/C44-1</f>
        <v>-0.16490891658676898</v>
      </c>
      <c r="E145" s="497">
        <f t="shared" si="31"/>
        <v>-0.30654420206659017</v>
      </c>
      <c r="F145" s="497">
        <f t="shared" si="31"/>
        <v>0.6539735099337749</v>
      </c>
      <c r="G145" s="497">
        <f t="shared" si="31"/>
        <v>-0.3213213213213213</v>
      </c>
      <c r="H145" s="497">
        <f t="shared" si="31"/>
        <v>-0.29793510324483774</v>
      </c>
      <c r="I145" s="497">
        <f t="shared" si="31"/>
        <v>3.3613445378151363E-2</v>
      </c>
      <c r="J145" s="498"/>
      <c r="L145" s="352"/>
      <c r="M145" s="402"/>
      <c r="N145" s="498"/>
      <c r="O145" s="444"/>
      <c r="P145" s="444"/>
      <c r="Q145" s="444"/>
      <c r="R145" s="444"/>
      <c r="S145" s="444"/>
      <c r="T145" s="444"/>
      <c r="U145" s="444"/>
      <c r="V145" s="2"/>
      <c r="W145" s="2"/>
      <c r="X145" s="2"/>
      <c r="Y145" s="2"/>
      <c r="Z145" s="2"/>
      <c r="AA145" s="2"/>
      <c r="AB145" s="2"/>
      <c r="AC145" s="2"/>
    </row>
    <row r="146" spans="1:29" ht="15.75" customHeight="1">
      <c r="A146" s="352" t="s">
        <v>401</v>
      </c>
      <c r="B146" s="375"/>
      <c r="C146" s="497">
        <f t="shared" si="24"/>
        <v>-0.13537117903930129</v>
      </c>
      <c r="D146" s="497">
        <f t="shared" ref="D146:I146" si="32">D45/C45-1</f>
        <v>-9.740259740259738E-2</v>
      </c>
      <c r="E146" s="497">
        <f t="shared" si="32"/>
        <v>-1.1015187849720225</v>
      </c>
      <c r="F146" s="497">
        <f t="shared" si="32"/>
        <v>-12.921259842519685</v>
      </c>
      <c r="G146" s="497">
        <f t="shared" si="32"/>
        <v>-0.38309114927344778</v>
      </c>
      <c r="H146" s="497">
        <f t="shared" si="32"/>
        <v>-0.60064239828693788</v>
      </c>
      <c r="I146" s="497">
        <f t="shared" si="32"/>
        <v>0.86595174262734576</v>
      </c>
      <c r="J146" s="498"/>
      <c r="L146" s="352"/>
      <c r="M146" s="402"/>
      <c r="N146" s="498"/>
      <c r="O146" s="444"/>
      <c r="P146" s="444"/>
      <c r="Q146" s="444"/>
      <c r="R146" s="444"/>
      <c r="S146" s="444"/>
      <c r="T146" s="444"/>
      <c r="U146" s="444"/>
      <c r="V146" s="2"/>
      <c r="W146" s="2"/>
      <c r="X146" s="2"/>
      <c r="Y146" s="2"/>
      <c r="Z146" s="2"/>
      <c r="AA146" s="2"/>
      <c r="AB146" s="2"/>
      <c r="AC146" s="2"/>
    </row>
    <row r="147" spans="1:29" ht="15.75" customHeight="1">
      <c r="A147" s="352" t="s">
        <v>402</v>
      </c>
      <c r="B147" s="375"/>
      <c r="C147" s="497">
        <f t="shared" si="24"/>
        <v>-0.47410358565737054</v>
      </c>
      <c r="D147" s="497">
        <f t="shared" ref="D147:H147" si="33">D46/C46-1</f>
        <v>-0.33333333333333337</v>
      </c>
      <c r="E147" s="497">
        <f t="shared" si="33"/>
        <v>0.43181818181818188</v>
      </c>
      <c r="F147" s="497">
        <f t="shared" si="33"/>
        <v>0.88888888888888884</v>
      </c>
      <c r="G147" s="497">
        <f t="shared" si="33"/>
        <v>-0.27310924369747902</v>
      </c>
      <c r="H147" s="497">
        <f t="shared" si="33"/>
        <v>-1</v>
      </c>
      <c r="I147" s="497"/>
      <c r="J147" s="498"/>
      <c r="L147" s="352"/>
      <c r="M147" s="402"/>
      <c r="N147" s="498"/>
      <c r="O147" s="444"/>
      <c r="P147" s="444"/>
      <c r="Q147" s="444"/>
      <c r="R147" s="444"/>
      <c r="S147" s="444"/>
      <c r="T147" s="444"/>
      <c r="U147" s="444"/>
      <c r="V147" s="2"/>
      <c r="W147" s="2"/>
      <c r="X147" s="2"/>
      <c r="Y147" s="2"/>
      <c r="Z147" s="2"/>
      <c r="AA147" s="2"/>
      <c r="AB147" s="2"/>
      <c r="AC147" s="2"/>
    </row>
    <row r="148" spans="1:29" ht="15.75" customHeight="1">
      <c r="A148" s="352" t="s">
        <v>403</v>
      </c>
      <c r="B148" s="375"/>
      <c r="C148" s="497"/>
      <c r="D148" s="497"/>
      <c r="E148" s="497">
        <f t="shared" ref="E148:I148" si="34">E47/D47-1</f>
        <v>-6.4748201438848962E-2</v>
      </c>
      <c r="F148" s="497">
        <f t="shared" si="34"/>
        <v>1.9153846153846152</v>
      </c>
      <c r="G148" s="497">
        <f t="shared" si="34"/>
        <v>-0.63324538258575203</v>
      </c>
      <c r="H148" s="497">
        <f t="shared" si="34"/>
        <v>-6.4748201438848962E-2</v>
      </c>
      <c r="I148" s="497">
        <f t="shared" si="34"/>
        <v>1.9153846153846152</v>
      </c>
      <c r="J148" s="498"/>
      <c r="L148" s="352"/>
      <c r="M148" s="402"/>
      <c r="N148" s="498"/>
      <c r="O148" s="444"/>
      <c r="P148" s="444"/>
      <c r="Q148" s="444"/>
      <c r="R148" s="444"/>
      <c r="S148" s="444"/>
      <c r="T148" s="444"/>
      <c r="U148" s="444"/>
      <c r="V148" s="2"/>
      <c r="W148" s="2"/>
      <c r="X148" s="2"/>
      <c r="Y148" s="2"/>
      <c r="Z148" s="2"/>
      <c r="AA148" s="2"/>
      <c r="AB148" s="2"/>
      <c r="AC148" s="2"/>
    </row>
    <row r="149" spans="1:29" ht="15.75" customHeight="1">
      <c r="A149" s="352" t="s">
        <v>404</v>
      </c>
      <c r="B149" s="402"/>
      <c r="C149" s="497"/>
      <c r="D149" s="497"/>
      <c r="E149" s="497">
        <f t="shared" ref="E149:I149" si="35">E48/D48-1</f>
        <v>0.16037735849056611</v>
      </c>
      <c r="F149" s="497">
        <f t="shared" si="35"/>
        <v>0.88617886178861793</v>
      </c>
      <c r="G149" s="497">
        <f t="shared" si="35"/>
        <v>-0.5431034482758621</v>
      </c>
      <c r="H149" s="497">
        <f t="shared" si="35"/>
        <v>0.16037735849056611</v>
      </c>
      <c r="I149" s="497">
        <f t="shared" si="35"/>
        <v>0.88617886178861793</v>
      </c>
      <c r="J149" s="498"/>
      <c r="L149" s="352"/>
      <c r="M149" s="402"/>
      <c r="N149" s="498"/>
      <c r="O149" s="444"/>
      <c r="P149" s="444"/>
      <c r="Q149" s="444"/>
      <c r="R149" s="444"/>
      <c r="S149" s="444"/>
      <c r="T149" s="444"/>
      <c r="U149" s="444"/>
      <c r="V149" s="2"/>
      <c r="W149" s="2"/>
      <c r="X149" s="2"/>
      <c r="Y149" s="2"/>
      <c r="Z149" s="2"/>
      <c r="AA149" s="2"/>
      <c r="AB149" s="2"/>
      <c r="AC149" s="2"/>
    </row>
    <row r="150" spans="1:29" ht="15.75" customHeight="1">
      <c r="A150" s="352"/>
      <c r="B150" s="402"/>
      <c r="C150" s="498"/>
      <c r="D150" s="444"/>
      <c r="E150" s="444"/>
      <c r="F150" s="444"/>
      <c r="G150" s="444"/>
      <c r="H150" s="444"/>
      <c r="I150" s="444"/>
      <c r="J150" s="444"/>
      <c r="L150" s="352"/>
      <c r="M150" s="402"/>
      <c r="N150" s="498"/>
      <c r="O150" s="444"/>
      <c r="P150" s="444"/>
      <c r="Q150" s="444"/>
      <c r="R150" s="444"/>
      <c r="S150" s="444"/>
      <c r="T150" s="444"/>
      <c r="U150" s="444"/>
      <c r="V150" s="2"/>
      <c r="W150" s="2"/>
      <c r="X150" s="2"/>
      <c r="Y150" s="2"/>
      <c r="Z150" s="2"/>
      <c r="AA150" s="2"/>
      <c r="AB150" s="2"/>
      <c r="AC150" s="2"/>
    </row>
    <row r="151" spans="1:29" ht="15.75" customHeight="1">
      <c r="A151" s="352"/>
      <c r="B151" s="402"/>
      <c r="C151" s="498"/>
      <c r="D151" s="444"/>
      <c r="E151" s="444"/>
      <c r="F151" s="444"/>
      <c r="G151" s="444"/>
      <c r="H151" s="444"/>
      <c r="I151" s="444"/>
      <c r="J151" s="444"/>
      <c r="L151" s="352"/>
      <c r="M151" s="402"/>
      <c r="N151" s="498"/>
      <c r="O151" s="444"/>
      <c r="P151" s="444"/>
      <c r="Q151" s="444"/>
      <c r="R151" s="444"/>
      <c r="S151" s="444"/>
      <c r="T151" s="444"/>
      <c r="U151" s="444"/>
      <c r="V151" s="2"/>
      <c r="W151" s="2"/>
      <c r="X151" s="2"/>
      <c r="Y151" s="2"/>
      <c r="Z151" s="2"/>
      <c r="AA151" s="2"/>
      <c r="AB151" s="2"/>
      <c r="AC151" s="2"/>
    </row>
    <row r="152" spans="1:29" ht="15.75" customHeight="1">
      <c r="A152" s="493"/>
      <c r="B152" s="402"/>
      <c r="C152" s="498"/>
      <c r="D152" s="444"/>
      <c r="E152" s="444"/>
      <c r="F152" s="444"/>
      <c r="G152" s="444"/>
      <c r="H152" s="444"/>
      <c r="I152" s="444"/>
      <c r="J152" s="444"/>
      <c r="L152" s="493"/>
      <c r="M152" s="402"/>
      <c r="N152" s="498"/>
      <c r="O152" s="444"/>
      <c r="P152" s="444"/>
      <c r="Q152" s="444"/>
      <c r="R152" s="444"/>
      <c r="S152" s="444"/>
      <c r="T152" s="444"/>
      <c r="U152" s="444"/>
      <c r="V152" s="2"/>
      <c r="W152" s="2"/>
      <c r="X152" s="2"/>
      <c r="Y152" s="2"/>
      <c r="Z152" s="2"/>
      <c r="AA152" s="2"/>
      <c r="AB152" s="2"/>
      <c r="AC152" s="2"/>
    </row>
    <row r="153" spans="1:29" ht="15.75" customHeight="1">
      <c r="A153" s="352"/>
      <c r="B153" s="402"/>
      <c r="C153" s="498"/>
      <c r="D153" s="444"/>
      <c r="E153" s="444"/>
      <c r="F153" s="444"/>
      <c r="G153" s="444"/>
      <c r="H153" s="444"/>
      <c r="I153" s="444"/>
      <c r="J153" s="444"/>
      <c r="L153" s="352"/>
      <c r="M153" s="402"/>
      <c r="N153" s="498"/>
      <c r="O153" s="444"/>
      <c r="P153" s="444"/>
      <c r="Q153" s="444"/>
      <c r="R153" s="444"/>
      <c r="S153" s="444"/>
      <c r="T153" s="444"/>
      <c r="U153" s="444"/>
      <c r="V153" s="2"/>
      <c r="W153" s="2"/>
      <c r="X153" s="2"/>
      <c r="Y153" s="2"/>
      <c r="Z153" s="2"/>
      <c r="AA153" s="2"/>
      <c r="AB153" s="2"/>
      <c r="AC153" s="2"/>
    </row>
    <row r="154" spans="1:29" ht="15.75" customHeight="1">
      <c r="A154" s="352"/>
      <c r="B154" s="402"/>
      <c r="C154" s="498"/>
      <c r="D154" s="444"/>
      <c r="E154" s="444"/>
      <c r="F154" s="444"/>
      <c r="G154" s="444"/>
      <c r="H154" s="444"/>
      <c r="I154" s="444"/>
      <c r="J154" s="444"/>
      <c r="L154" s="352"/>
      <c r="M154" s="402"/>
      <c r="N154" s="498"/>
      <c r="O154" s="444"/>
      <c r="P154" s="444"/>
      <c r="Q154" s="444"/>
      <c r="R154" s="444"/>
      <c r="S154" s="444"/>
      <c r="T154" s="444"/>
      <c r="U154" s="444"/>
      <c r="V154" s="2"/>
      <c r="W154" s="2"/>
      <c r="X154" s="2"/>
      <c r="Y154" s="2"/>
      <c r="Z154" s="2"/>
      <c r="AA154" s="2"/>
      <c r="AB154" s="2"/>
      <c r="AC154" s="2"/>
    </row>
    <row r="155" spans="1:29" ht="15.75" customHeight="1">
      <c r="A155" s="369"/>
      <c r="B155" s="402"/>
      <c r="C155" s="498"/>
      <c r="D155" s="498"/>
      <c r="E155" s="498"/>
      <c r="F155" s="498"/>
      <c r="G155" s="498"/>
      <c r="H155" s="498"/>
      <c r="I155" s="498"/>
      <c r="J155" s="498"/>
      <c r="L155" s="369"/>
      <c r="M155" s="402"/>
      <c r="N155" s="498"/>
      <c r="O155" s="498"/>
      <c r="P155" s="498"/>
      <c r="Q155" s="498"/>
      <c r="R155" s="498"/>
      <c r="S155" s="498"/>
      <c r="T155" s="498"/>
      <c r="U155" s="498"/>
      <c r="V155" s="2"/>
      <c r="W155" s="2"/>
      <c r="X155" s="2"/>
      <c r="Y155" s="2"/>
      <c r="Z155" s="2"/>
      <c r="AA155" s="2"/>
      <c r="AB155" s="2"/>
      <c r="AC155" s="2"/>
    </row>
    <row r="156" spans="1:29" ht="15.75" customHeight="1">
      <c r="A156" s="352"/>
      <c r="B156" s="402"/>
      <c r="C156" s="498"/>
      <c r="D156" s="444"/>
      <c r="E156" s="444"/>
      <c r="F156" s="444"/>
      <c r="G156" s="444"/>
      <c r="H156" s="444"/>
      <c r="I156" s="444"/>
      <c r="J156" s="444"/>
      <c r="L156" s="352"/>
      <c r="M156" s="402"/>
      <c r="N156" s="498"/>
      <c r="O156" s="444"/>
      <c r="P156" s="444"/>
      <c r="Q156" s="444"/>
      <c r="R156" s="444"/>
      <c r="S156" s="444"/>
      <c r="T156" s="444"/>
      <c r="U156" s="444"/>
      <c r="V156" s="2"/>
      <c r="W156" s="2"/>
      <c r="X156" s="2"/>
      <c r="Y156" s="2"/>
      <c r="Z156" s="2"/>
      <c r="AA156" s="2"/>
      <c r="AB156" s="2"/>
      <c r="AC156" s="2"/>
    </row>
    <row r="157" spans="1:29" ht="15.75" customHeight="1">
      <c r="A157" s="352"/>
      <c r="B157" s="402"/>
      <c r="C157" s="498"/>
      <c r="D157" s="444"/>
      <c r="E157" s="444"/>
      <c r="F157" s="444"/>
      <c r="G157" s="444"/>
      <c r="H157" s="444"/>
      <c r="I157" s="444"/>
      <c r="J157" s="444"/>
      <c r="L157" s="352"/>
      <c r="M157" s="402"/>
      <c r="N157" s="498"/>
      <c r="O157" s="444"/>
      <c r="P157" s="444"/>
      <c r="Q157" s="444"/>
      <c r="R157" s="444"/>
      <c r="S157" s="444"/>
      <c r="T157" s="444"/>
      <c r="U157" s="444"/>
      <c r="V157" s="2"/>
      <c r="W157" s="2"/>
      <c r="X157" s="2"/>
      <c r="Y157" s="2"/>
      <c r="Z157" s="2"/>
      <c r="AA157" s="2"/>
      <c r="AB157" s="2"/>
      <c r="AC157" s="2"/>
    </row>
    <row r="158" spans="1:29" ht="15.75" customHeight="1">
      <c r="A158" s="352"/>
      <c r="B158" s="402"/>
      <c r="C158" s="498"/>
      <c r="D158" s="444"/>
      <c r="E158" s="444"/>
      <c r="F158" s="444"/>
      <c r="G158" s="444"/>
      <c r="H158" s="444"/>
      <c r="I158" s="444"/>
      <c r="J158" s="444"/>
      <c r="L158" s="352"/>
      <c r="M158" s="402"/>
      <c r="N158" s="498"/>
      <c r="O158" s="444"/>
      <c r="P158" s="444"/>
      <c r="Q158" s="444"/>
      <c r="R158" s="444"/>
      <c r="S158" s="444"/>
      <c r="T158" s="444"/>
      <c r="U158" s="444"/>
      <c r="V158" s="2"/>
      <c r="W158" s="2"/>
      <c r="X158" s="2"/>
      <c r="Y158" s="2"/>
      <c r="Z158" s="2"/>
      <c r="AA158" s="2"/>
      <c r="AB158" s="2"/>
      <c r="AC158" s="2"/>
    </row>
    <row r="159" spans="1:29" ht="15.75" customHeight="1">
      <c r="A159" s="352"/>
      <c r="B159" s="402"/>
      <c r="C159" s="498"/>
      <c r="D159" s="444"/>
      <c r="E159" s="444"/>
      <c r="F159" s="444"/>
      <c r="G159" s="444"/>
      <c r="H159" s="444"/>
      <c r="I159" s="444"/>
      <c r="J159" s="444"/>
      <c r="L159" s="352"/>
      <c r="M159" s="402"/>
      <c r="N159" s="498"/>
      <c r="O159" s="444"/>
      <c r="P159" s="444"/>
      <c r="Q159" s="444"/>
      <c r="R159" s="444"/>
      <c r="S159" s="444"/>
      <c r="T159" s="444"/>
      <c r="U159" s="444"/>
      <c r="V159" s="2"/>
      <c r="W159" s="2"/>
      <c r="X159" s="2"/>
      <c r="Y159" s="2"/>
      <c r="Z159" s="2"/>
      <c r="AA159" s="2"/>
      <c r="AB159" s="2"/>
      <c r="AC159" s="2"/>
    </row>
    <row r="160" spans="1:29" ht="14.25" customHeight="1">
      <c r="A160" s="352"/>
      <c r="B160" s="402"/>
      <c r="C160" s="498"/>
      <c r="D160" s="444"/>
      <c r="E160" s="444"/>
      <c r="F160" s="444"/>
      <c r="G160" s="444"/>
      <c r="H160" s="444"/>
      <c r="I160" s="444"/>
      <c r="J160" s="444"/>
      <c r="L160" s="352"/>
      <c r="M160" s="402"/>
      <c r="N160" s="498"/>
      <c r="O160" s="444"/>
      <c r="P160" s="444"/>
      <c r="Q160" s="444"/>
      <c r="R160" s="444"/>
      <c r="S160" s="444"/>
      <c r="T160" s="444"/>
      <c r="U160" s="444"/>
      <c r="V160" s="2"/>
      <c r="W160" s="2"/>
      <c r="X160" s="2"/>
      <c r="Y160" s="2"/>
      <c r="Z160" s="2"/>
      <c r="AA160" s="2"/>
      <c r="AB160" s="2"/>
      <c r="AC160" s="2"/>
    </row>
    <row r="161" spans="1:29" ht="15.75" customHeight="1">
      <c r="A161" s="352"/>
      <c r="B161" s="402"/>
      <c r="C161" s="498"/>
      <c r="D161" s="444"/>
      <c r="E161" s="444"/>
      <c r="F161" s="444"/>
      <c r="G161" s="444"/>
      <c r="H161" s="444"/>
      <c r="I161" s="444"/>
      <c r="J161" s="444"/>
      <c r="L161" s="352"/>
      <c r="M161" s="402"/>
      <c r="N161" s="498"/>
      <c r="O161" s="444"/>
      <c r="P161" s="444"/>
      <c r="Q161" s="444"/>
      <c r="R161" s="444"/>
      <c r="S161" s="444"/>
      <c r="T161" s="444"/>
      <c r="U161" s="444"/>
      <c r="V161" s="2"/>
      <c r="W161" s="2"/>
      <c r="X161" s="2"/>
      <c r="Y161" s="2"/>
      <c r="Z161" s="2"/>
      <c r="AA161" s="2"/>
      <c r="AB161" s="2"/>
      <c r="AC161" s="2"/>
    </row>
    <row r="162" spans="1:29" ht="15.75" customHeight="1">
      <c r="A162" s="352"/>
      <c r="B162" s="402"/>
      <c r="C162" s="498"/>
      <c r="D162" s="444"/>
      <c r="E162" s="444"/>
      <c r="F162" s="444"/>
      <c r="G162" s="444"/>
      <c r="H162" s="444"/>
      <c r="I162" s="444"/>
      <c r="J162" s="444"/>
      <c r="L162" s="352"/>
      <c r="M162" s="402"/>
      <c r="N162" s="498"/>
      <c r="O162" s="444"/>
      <c r="P162" s="444"/>
      <c r="Q162" s="444"/>
      <c r="R162" s="444"/>
      <c r="S162" s="444"/>
      <c r="T162" s="444"/>
      <c r="U162" s="444"/>
      <c r="V162" s="2"/>
      <c r="W162" s="2"/>
      <c r="X162" s="2"/>
      <c r="Y162" s="2"/>
      <c r="Z162" s="2"/>
      <c r="AA162" s="2"/>
      <c r="AB162" s="2"/>
      <c r="AC162" s="2"/>
    </row>
    <row r="163" spans="1:29" ht="15.75" customHeight="1">
      <c r="L163" s="2"/>
      <c r="M163" s="40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5.75" customHeight="1">
      <c r="L164" s="2"/>
      <c r="M164" s="40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5.75" customHeight="1">
      <c r="L165" s="2"/>
      <c r="M165" s="40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5.75" customHeight="1">
      <c r="L166" s="2"/>
      <c r="M166" s="40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5.75" customHeight="1">
      <c r="L167" s="2"/>
      <c r="M167" s="40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5.75" customHeight="1">
      <c r="L168" s="2"/>
      <c r="M168" s="40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5.75" customHeight="1">
      <c r="L169" s="2"/>
      <c r="M169" s="40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5.75" customHeight="1">
      <c r="L170" s="2"/>
      <c r="M170" s="40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5.75" customHeight="1">
      <c r="L171" s="2"/>
      <c r="M171" s="40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5.75" customHeight="1">
      <c r="L172" s="2"/>
      <c r="M172" s="40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5.75" customHeight="1">
      <c r="L173" s="2"/>
      <c r="M173" s="40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5.75" customHeight="1">
      <c r="L174" s="2"/>
      <c r="M174" s="40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5.75" customHeight="1">
      <c r="L175" s="2"/>
      <c r="M175" s="40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5.75" customHeight="1">
      <c r="L176" s="2"/>
      <c r="M176" s="40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2:29" ht="15.75" customHeight="1">
      <c r="L177" s="2"/>
      <c r="M177" s="40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2:29" ht="15.75" customHeight="1">
      <c r="L178" s="2"/>
      <c r="M178" s="40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2:29" ht="15.75" customHeight="1">
      <c r="L179" s="2"/>
      <c r="M179" s="40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2:29" ht="15.75" customHeight="1">
      <c r="L180" s="2"/>
      <c r="M180" s="40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2:29" ht="15.75" customHeight="1">
      <c r="L181" s="2"/>
      <c r="M181" s="40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2:29" ht="15.75" customHeight="1">
      <c r="L182" s="2"/>
      <c r="M182" s="40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2:29" ht="15.75" customHeight="1">
      <c r="L183" s="2"/>
      <c r="M183" s="40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2:29" ht="15.75" customHeight="1">
      <c r="L184" s="2"/>
      <c r="M184" s="40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2:29" ht="15.75" customHeight="1">
      <c r="L185" s="2"/>
      <c r="M185" s="40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2:29" ht="15.75" customHeight="1">
      <c r="L186" s="2"/>
      <c r="M186" s="40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2:29" ht="15.75" customHeight="1">
      <c r="L187" s="2"/>
      <c r="M187" s="40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2:29" ht="15.75" customHeight="1">
      <c r="L188" s="2"/>
      <c r="M188" s="40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2:29" ht="15.75" customHeight="1">
      <c r="L189" s="2"/>
      <c r="M189" s="40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2:29" ht="15.75" customHeight="1">
      <c r="L190" s="2"/>
      <c r="M190" s="40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2:29" ht="15.75" customHeight="1">
      <c r="L191" s="2"/>
      <c r="M191" s="40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2:29" ht="15.75" customHeight="1">
      <c r="L192" s="2"/>
      <c r="M192" s="40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2:29" ht="15.75" customHeight="1">
      <c r="L193" s="2"/>
      <c r="M193" s="40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2:29" ht="15.75" customHeight="1">
      <c r="L194" s="2"/>
      <c r="M194" s="40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2:29" ht="15.75" customHeight="1">
      <c r="L195" s="2"/>
      <c r="M195" s="40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2:29" ht="15.75" customHeight="1">
      <c r="L196" s="2"/>
      <c r="M196" s="40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2:29" ht="15.75" customHeight="1">
      <c r="L197" s="2"/>
      <c r="M197" s="40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2:29" ht="15.75" customHeight="1">
      <c r="L198" s="2"/>
      <c r="M198" s="40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2:29" ht="15.75" customHeight="1">
      <c r="L199" s="2"/>
      <c r="M199" s="40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2:29" ht="15.75" customHeight="1">
      <c r="L200" s="2"/>
      <c r="M200" s="40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2:29" ht="15.75" customHeight="1">
      <c r="L201" s="2"/>
      <c r="M201" s="40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2:29" ht="15.75" customHeight="1">
      <c r="L202" s="2"/>
      <c r="M202" s="40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2:29" ht="15.75" customHeight="1">
      <c r="L203" s="2"/>
      <c r="M203" s="40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2:29" ht="15.75" customHeight="1">
      <c r="L204" s="2"/>
      <c r="M204" s="40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2:29" ht="15.75" customHeight="1">
      <c r="L205" s="2"/>
      <c r="M205" s="40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2:29" ht="15.75" customHeight="1">
      <c r="L206" s="2"/>
      <c r="M206" s="40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2:29" ht="15.75" customHeight="1">
      <c r="L207" s="2"/>
      <c r="M207" s="40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2:29" ht="15.75" customHeight="1">
      <c r="L208" s="2"/>
      <c r="M208" s="40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2:29" ht="15.75" customHeight="1">
      <c r="L209" s="2"/>
      <c r="M209" s="40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2:29" ht="15.75" customHeight="1">
      <c r="L210" s="2"/>
      <c r="M210" s="40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2:29" ht="15.75" customHeight="1">
      <c r="L211" s="2"/>
      <c r="M211" s="40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2:29" ht="15.75" customHeight="1">
      <c r="L212" s="2"/>
      <c r="M212" s="40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2:29" ht="15.75" customHeight="1">
      <c r="L213" s="2"/>
      <c r="M213" s="40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2:29" ht="15.75" customHeight="1">
      <c r="L214" s="2"/>
      <c r="M214" s="40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2:29" ht="15.75" customHeight="1">
      <c r="L215" s="2"/>
      <c r="M215" s="40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2:29" ht="15.75" customHeight="1">
      <c r="L216" s="2"/>
      <c r="M216" s="40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2:29" ht="15.75" customHeight="1">
      <c r="L217" s="2"/>
      <c r="M217" s="40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2:29" ht="15.75" customHeight="1">
      <c r="L218" s="2"/>
      <c r="M218" s="40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2:29" ht="15.75" customHeight="1">
      <c r="L219" s="2"/>
      <c r="M219" s="40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2:29" ht="15.75" customHeight="1">
      <c r="L220" s="2"/>
      <c r="M220" s="40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2:29" ht="15.75" customHeight="1">
      <c r="L221" s="2"/>
      <c r="M221" s="40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2:29" ht="15.75" customHeight="1">
      <c r="L222" s="2"/>
      <c r="M222" s="40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2:29" ht="15.75" customHeight="1">
      <c r="L223" s="2"/>
      <c r="M223" s="40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2:29" ht="15.75" customHeight="1">
      <c r="L224" s="2"/>
      <c r="M224" s="40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2:29" ht="15.75" customHeight="1">
      <c r="L225" s="2"/>
      <c r="M225" s="40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2:29" ht="15.75" customHeight="1">
      <c r="L226" s="2"/>
      <c r="M226" s="40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2:29" ht="15.75" customHeight="1">
      <c r="L227" s="2"/>
      <c r="M227" s="40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2:29" ht="15.75" customHeight="1">
      <c r="L228" s="2"/>
      <c r="M228" s="40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2:29" ht="15.75" customHeight="1">
      <c r="L229" s="2"/>
      <c r="M229" s="40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2:29" ht="15.75" customHeight="1">
      <c r="L230" s="2"/>
      <c r="M230" s="40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2:29" ht="15.75" customHeight="1">
      <c r="L231" s="2"/>
      <c r="M231" s="40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2:29" ht="15.75" customHeight="1">
      <c r="L232" s="2"/>
      <c r="M232" s="40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2:29" ht="15.75" customHeight="1">
      <c r="L233" s="2"/>
      <c r="M233" s="40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2:29" ht="15.75" customHeight="1">
      <c r="L234" s="2"/>
      <c r="M234" s="40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2:29" ht="15.75" customHeight="1">
      <c r="L235" s="2"/>
      <c r="M235" s="40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2:29" ht="15.75" customHeight="1">
      <c r="L236" s="2"/>
      <c r="M236" s="40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2:29" ht="15.75" customHeight="1">
      <c r="L237" s="2"/>
      <c r="M237" s="40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2:29" ht="15.75" customHeight="1">
      <c r="L238" s="2"/>
      <c r="M238" s="40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2:29" ht="15.75" customHeight="1">
      <c r="L239" s="2"/>
      <c r="M239" s="40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2:29" ht="15.75" customHeight="1">
      <c r="L240" s="2"/>
      <c r="M240" s="40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2:29" ht="15.75" customHeight="1">
      <c r="L241" s="2"/>
      <c r="M241" s="40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2:29" ht="15.75" customHeight="1">
      <c r="L242" s="2"/>
      <c r="M242" s="40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2:29" ht="15.75" customHeight="1">
      <c r="L243" s="2"/>
      <c r="M243" s="40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2:29" ht="15.75" customHeight="1">
      <c r="L244" s="2"/>
      <c r="M244" s="40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2:29" ht="15.75" customHeight="1">
      <c r="L245" s="2"/>
      <c r="M245" s="40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2:29" ht="15.75" customHeight="1">
      <c r="L246" s="2"/>
      <c r="M246" s="40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2:29" ht="15.75" customHeight="1">
      <c r="L247" s="2"/>
      <c r="M247" s="40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2:29" ht="15.75" customHeight="1">
      <c r="L248" s="2"/>
      <c r="M248" s="40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2:29" ht="15.75" customHeight="1">
      <c r="L249" s="2"/>
      <c r="M249" s="40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2:29" ht="15.75" customHeight="1">
      <c r="L250" s="2"/>
      <c r="M250" s="40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2:29" ht="15.75" customHeight="1">
      <c r="L251" s="2"/>
      <c r="M251" s="40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2:29" ht="15.75" customHeight="1">
      <c r="L252" s="2"/>
      <c r="M252" s="40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2:29" ht="15.75" customHeight="1">
      <c r="L253" s="2"/>
      <c r="M253" s="40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2:29" ht="15.75" customHeight="1">
      <c r="L254" s="2"/>
      <c r="M254" s="40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2:29" ht="15.75" customHeight="1">
      <c r="L255" s="2"/>
      <c r="M255" s="40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2:29" ht="15.75" customHeight="1">
      <c r="L256" s="2"/>
      <c r="M256" s="40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2:29" ht="15.75" customHeight="1">
      <c r="L257" s="2"/>
      <c r="M257" s="40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2:29" ht="15.75" customHeight="1">
      <c r="L258" s="2"/>
      <c r="M258" s="40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2:29" ht="15.75" customHeight="1">
      <c r="L259" s="2"/>
      <c r="M259" s="40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2:29" ht="15.75" customHeight="1">
      <c r="L260" s="2"/>
      <c r="M260" s="40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2:29" ht="15.75" customHeight="1">
      <c r="L261" s="2"/>
      <c r="M261" s="40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2:29" ht="15.75" customHeight="1">
      <c r="L262" s="2"/>
      <c r="M262" s="40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2:29" ht="15.75" customHeight="1">
      <c r="L263" s="2"/>
      <c r="M263" s="40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2:29" ht="15.75" customHeight="1">
      <c r="L264" s="2"/>
      <c r="M264" s="40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2:29" ht="15.75" customHeight="1">
      <c r="L265" s="2"/>
      <c r="M265" s="40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2:29" ht="15.75" customHeight="1">
      <c r="L266" s="2"/>
      <c r="M266" s="40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2:29" ht="15.75" customHeight="1">
      <c r="L267" s="2"/>
      <c r="M267" s="40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2:29" ht="15.75" customHeight="1">
      <c r="L268" s="2"/>
      <c r="M268" s="40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2:29" ht="15.75" customHeight="1">
      <c r="L269" s="2"/>
      <c r="M269" s="40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2:29" ht="15.75" customHeight="1">
      <c r="L270" s="2"/>
      <c r="M270" s="40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2:29" ht="15.75" customHeight="1">
      <c r="L271" s="2"/>
      <c r="M271" s="40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2:29" ht="15.75" customHeight="1">
      <c r="L272" s="2"/>
      <c r="M272" s="40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2:29" ht="15.75" customHeight="1">
      <c r="L273" s="2"/>
      <c r="M273" s="40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2:29" ht="15.75" customHeight="1">
      <c r="L274" s="2"/>
      <c r="M274" s="40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2:29" ht="15.75" customHeight="1">
      <c r="L275" s="2"/>
      <c r="M275" s="40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2:29" ht="15.75" customHeight="1">
      <c r="L276" s="2"/>
      <c r="M276" s="40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2:29" ht="15.75" customHeight="1">
      <c r="L277" s="2"/>
      <c r="M277" s="40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2:29" ht="15.75" customHeight="1">
      <c r="L278" s="2"/>
      <c r="M278" s="40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2:29" ht="15.75" customHeight="1">
      <c r="L279" s="2"/>
      <c r="M279" s="40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2:29" ht="15.75" customHeight="1">
      <c r="L280" s="2"/>
      <c r="M280" s="40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2:29" ht="15.75" customHeight="1">
      <c r="L281" s="2"/>
      <c r="M281" s="40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2:29" ht="15.75" customHeight="1">
      <c r="L282" s="2"/>
      <c r="M282" s="40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2:29" ht="15.75" customHeight="1">
      <c r="L283" s="2"/>
      <c r="M283" s="40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2:29" ht="15.75" customHeight="1">
      <c r="L284" s="2"/>
      <c r="M284" s="40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2:29" ht="15.75" customHeight="1">
      <c r="L285" s="2"/>
      <c r="M285" s="40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2:29" ht="15.75" customHeight="1">
      <c r="L286" s="2"/>
      <c r="M286" s="40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2:29" ht="15.75" customHeight="1">
      <c r="L287" s="2"/>
      <c r="M287" s="40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2:29" ht="15.75" customHeight="1">
      <c r="L288" s="2"/>
      <c r="M288" s="40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2:29" ht="15.75" customHeight="1">
      <c r="L289" s="2"/>
      <c r="M289" s="40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2:29" ht="15.75" customHeight="1">
      <c r="L290" s="2"/>
      <c r="M290" s="40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2:29" ht="15.75" customHeight="1">
      <c r="L291" s="2"/>
      <c r="M291" s="40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2:29" ht="15.75" customHeight="1">
      <c r="L292" s="2"/>
      <c r="M292" s="40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2:29" ht="15.75" customHeight="1">
      <c r="L293" s="2"/>
      <c r="M293" s="40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2:29" ht="15.75" customHeight="1">
      <c r="L294" s="2"/>
      <c r="M294" s="40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2:29" ht="15.75" customHeight="1">
      <c r="L295" s="2"/>
      <c r="M295" s="40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2:29" ht="15.75" customHeight="1">
      <c r="L296" s="2"/>
      <c r="M296" s="40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2:29" ht="15.75" customHeight="1">
      <c r="L297" s="2"/>
      <c r="M297" s="40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2:29" ht="15.75" customHeight="1">
      <c r="L298" s="2"/>
      <c r="M298" s="40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2:29" ht="15.75" customHeight="1">
      <c r="L299" s="2"/>
      <c r="M299" s="40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2:29" ht="15.75" customHeight="1">
      <c r="L300" s="2"/>
      <c r="M300" s="40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2:29" ht="15.75" customHeight="1">
      <c r="L301" s="2"/>
      <c r="M301" s="40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2:29" ht="15.75" customHeight="1">
      <c r="L302" s="2"/>
      <c r="M302" s="40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2:29" ht="15.75" customHeight="1">
      <c r="L303" s="2"/>
      <c r="M303" s="40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2:29" ht="15.75" customHeight="1">
      <c r="L304" s="2"/>
      <c r="M304" s="40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2:29" ht="15.75" customHeight="1">
      <c r="L305" s="2"/>
      <c r="M305" s="40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2:29" ht="15.75" customHeight="1">
      <c r="L306" s="2"/>
      <c r="M306" s="40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2:29" ht="15.75" customHeight="1">
      <c r="L307" s="2"/>
      <c r="M307" s="40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2:29" ht="15.75" customHeight="1">
      <c r="L308" s="2"/>
      <c r="M308" s="40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2:29" ht="15.75" customHeight="1">
      <c r="L309" s="2"/>
      <c r="M309" s="40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2:29" ht="15.75" customHeight="1">
      <c r="L310" s="2"/>
      <c r="M310" s="40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2:29" ht="15.75" customHeight="1">
      <c r="L311" s="2"/>
      <c r="M311" s="40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2:29" ht="15.75" customHeight="1">
      <c r="L312" s="2"/>
      <c r="M312" s="40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2:29" ht="15.75" customHeight="1">
      <c r="L313" s="2"/>
      <c r="M313" s="40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2:29" ht="15.75" customHeight="1">
      <c r="L314" s="2"/>
      <c r="M314" s="40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2:29" ht="15.75" customHeight="1">
      <c r="L315" s="2"/>
      <c r="M315" s="40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2:29" ht="15.75" customHeight="1">
      <c r="L316" s="2"/>
      <c r="M316" s="40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2:29" ht="15.75" customHeight="1">
      <c r="L317" s="2"/>
      <c r="M317" s="40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2:29" ht="15.75" customHeight="1">
      <c r="L318" s="2"/>
      <c r="M318" s="40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2:29" ht="15.75" customHeight="1">
      <c r="L319" s="2"/>
      <c r="M319" s="40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2:29" ht="15.75" customHeight="1">
      <c r="L320" s="2"/>
      <c r="M320" s="40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2:29" ht="15.75" customHeight="1">
      <c r="L321" s="2"/>
      <c r="M321" s="40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2:29" ht="15.75" customHeight="1">
      <c r="L322" s="2"/>
      <c r="M322" s="40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2:29" ht="15.75" customHeight="1">
      <c r="L323" s="2"/>
      <c r="M323" s="40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2:29" ht="15.75" customHeight="1">
      <c r="L324" s="2"/>
      <c r="M324" s="40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2:29" ht="15.75" customHeight="1">
      <c r="L325" s="2"/>
      <c r="M325" s="40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2:29" ht="15.75" customHeight="1">
      <c r="L326" s="2"/>
      <c r="M326" s="40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2:29" ht="15.75" customHeight="1">
      <c r="L327" s="2"/>
      <c r="M327" s="40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2:29" ht="15.75" customHeight="1">
      <c r="L328" s="2"/>
      <c r="M328" s="40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2:29" ht="15.75" customHeight="1">
      <c r="L329" s="2"/>
      <c r="M329" s="40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2:29" ht="15.75" customHeight="1">
      <c r="L330" s="2"/>
      <c r="M330" s="40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2:29" ht="15.75" customHeight="1">
      <c r="L331" s="2"/>
      <c r="M331" s="40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2:29" ht="15.75" customHeight="1">
      <c r="L332" s="2"/>
      <c r="M332" s="40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2:29" ht="15.75" customHeight="1">
      <c r="L333" s="2"/>
      <c r="M333" s="40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2:29" ht="15.75" customHeight="1">
      <c r="L334" s="2"/>
      <c r="M334" s="40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2:29" ht="15.75" customHeight="1">
      <c r="L335" s="2"/>
      <c r="M335" s="40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2:29" ht="15.75" customHeight="1">
      <c r="L336" s="2"/>
      <c r="M336" s="40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2:29" ht="15.75" customHeight="1">
      <c r="L337" s="2"/>
      <c r="M337" s="40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2:29" ht="15.75" customHeight="1">
      <c r="L338" s="2"/>
      <c r="M338" s="40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2:29" ht="15.75" customHeight="1">
      <c r="L339" s="2"/>
      <c r="M339" s="40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2:29" ht="15.75" customHeight="1">
      <c r="L340" s="2"/>
      <c r="M340" s="40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2:29" ht="15.75" customHeight="1">
      <c r="L341" s="2"/>
      <c r="M341" s="40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2:29" ht="15.75" customHeight="1">
      <c r="L342" s="2"/>
      <c r="M342" s="40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2:29" ht="15.75" customHeight="1">
      <c r="L343" s="2"/>
      <c r="M343" s="40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2:29" ht="15.75" customHeight="1">
      <c r="L344" s="2"/>
      <c r="M344" s="40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2:29" ht="15.75" customHeight="1">
      <c r="L345" s="2"/>
      <c r="M345" s="40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2:29" ht="15.75" customHeight="1">
      <c r="L346" s="2"/>
      <c r="M346" s="40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2:29" ht="15.75" customHeight="1">
      <c r="L347" s="2"/>
      <c r="M347" s="40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2:29" ht="15.75" customHeight="1">
      <c r="L348" s="2"/>
      <c r="M348" s="40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2:29" ht="15.75" customHeight="1">
      <c r="L349" s="2"/>
      <c r="M349" s="40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2:29" ht="15.75" customHeight="1"/>
    <row r="351" spans="12:29" ht="15.75" customHeight="1"/>
    <row r="352" spans="12:29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I1"/>
    <mergeCell ref="N1:U1"/>
    <mergeCell ref="B51:I51"/>
    <mergeCell ref="N51:U51"/>
    <mergeCell ref="B102:I102"/>
    <mergeCell ref="N102:U10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000"/>
  <sheetViews>
    <sheetView showGridLines="0" workbookViewId="0"/>
  </sheetViews>
  <sheetFormatPr baseColWidth="10" defaultColWidth="12.6640625" defaultRowHeight="15" customHeight="1"/>
  <cols>
    <col min="1" max="1" width="29.33203125" customWidth="1"/>
    <col min="2" max="6" width="12.6640625" customWidth="1"/>
  </cols>
  <sheetData>
    <row r="1" spans="1:6" ht="32">
      <c r="A1" s="502" t="s">
        <v>408</v>
      </c>
      <c r="B1" s="503">
        <v>2020</v>
      </c>
      <c r="C1" s="503" t="s">
        <v>195</v>
      </c>
      <c r="D1" s="503" t="s">
        <v>196</v>
      </c>
      <c r="E1" s="503" t="s">
        <v>197</v>
      </c>
      <c r="F1" s="504" t="s">
        <v>198</v>
      </c>
    </row>
    <row r="2" spans="1:6" ht="16">
      <c r="A2" s="505" t="s">
        <v>409</v>
      </c>
      <c r="B2" s="416">
        <f>TGT_IS!K17</f>
        <v>2224.0254936985375</v>
      </c>
      <c r="C2" s="416">
        <f>TGT_IS!L17</f>
        <v>3820.0386965354692</v>
      </c>
      <c r="D2" s="416">
        <f>TGT_IS!M17</f>
        <v>3881.0375204636894</v>
      </c>
      <c r="E2" s="416">
        <f>TGT_IS!N17</f>
        <v>3943.7333675744949</v>
      </c>
      <c r="F2" s="450">
        <f>TGT_IS!O17</f>
        <v>4008.1757078804785</v>
      </c>
    </row>
    <row r="3" spans="1:6" ht="16">
      <c r="A3" s="506" t="s">
        <v>270</v>
      </c>
      <c r="B3" s="416"/>
      <c r="C3" s="416"/>
      <c r="D3" s="416"/>
      <c r="E3" s="416"/>
      <c r="F3" s="450"/>
    </row>
    <row r="4" spans="1:6" ht="16">
      <c r="A4" s="507" t="s">
        <v>272</v>
      </c>
      <c r="B4" s="508"/>
      <c r="C4" s="508"/>
      <c r="D4" s="508"/>
      <c r="E4" s="508"/>
      <c r="F4" s="509"/>
    </row>
    <row r="5" spans="1:6" ht="16">
      <c r="A5" s="510" t="s">
        <v>274</v>
      </c>
      <c r="B5" s="416">
        <f>TGT_BS!K5</f>
        <v>0</v>
      </c>
      <c r="C5" s="416">
        <f>TGT_BS!L5</f>
        <v>0</v>
      </c>
      <c r="D5" s="416">
        <f>TGT_BS!M5</f>
        <v>0</v>
      </c>
      <c r="E5" s="416">
        <f>TGT_BS!N5</f>
        <v>0</v>
      </c>
      <c r="F5" s="450">
        <f>TGT_BS!O5</f>
        <v>0</v>
      </c>
    </row>
    <row r="6" spans="1:6" ht="16">
      <c r="A6" s="510" t="s">
        <v>279</v>
      </c>
      <c r="B6" s="416">
        <f>TGT_BS!J6-TGT_BS!K6</f>
        <v>-527.61919999999918</v>
      </c>
      <c r="C6" s="416">
        <f>TGT_BS!K6-TGT_BS!L6</f>
        <v>-150.23522400000184</v>
      </c>
      <c r="D6" s="416">
        <f>TGT_BS!L6-TGT_BS!M6</f>
        <v>-154.40936447999957</v>
      </c>
      <c r="E6" s="416">
        <f>TGT_BS!M6-TGT_BS!N6</f>
        <v>-158.70512387760027</v>
      </c>
      <c r="F6" s="450">
        <f>TGT_BS!N6-TGT_BS!O6</f>
        <v>-163.1261091846718</v>
      </c>
    </row>
    <row r="7" spans="1:6" ht="32">
      <c r="A7" s="510" t="s">
        <v>334</v>
      </c>
      <c r="B7" s="416">
        <f>TGT_BS!J7-TGT_BS!K7</f>
        <v>0</v>
      </c>
      <c r="C7" s="416">
        <f>TGT_BS!K7-TGT_BS!L7</f>
        <v>0</v>
      </c>
      <c r="D7" s="416">
        <f>TGT_BS!L7-TGT_BS!M7</f>
        <v>0</v>
      </c>
      <c r="E7" s="416">
        <f>TGT_BS!M7-TGT_BS!N7</f>
        <v>0</v>
      </c>
      <c r="F7" s="450">
        <f>TGT_BS!N7-TGT_BS!O7</f>
        <v>0</v>
      </c>
    </row>
    <row r="8" spans="1:6" ht="16">
      <c r="A8" s="511" t="s">
        <v>315</v>
      </c>
      <c r="B8" s="512">
        <f>TGT_BS!J8-TGT_BS!K8</f>
        <v>-174.27303999999981</v>
      </c>
      <c r="C8" s="512">
        <f>TGT_BS!K8-TGT_BS!L8</f>
        <v>-23.787243800000169</v>
      </c>
      <c r="D8" s="512">
        <f>TGT_BS!L8-TGT_BS!M8</f>
        <v>-24.448149375999947</v>
      </c>
      <c r="E8" s="512">
        <f>TGT_BS!M8-TGT_BS!N8</f>
        <v>-25.12831128062021</v>
      </c>
      <c r="F8" s="513">
        <f>TGT_BS!N8-TGT_BS!O8</f>
        <v>-25.828300620906248</v>
      </c>
    </row>
    <row r="9" spans="1:6">
      <c r="A9" s="514" t="s">
        <v>285</v>
      </c>
      <c r="B9" s="515"/>
      <c r="C9" s="515"/>
      <c r="D9" s="515"/>
      <c r="E9" s="515"/>
      <c r="F9" s="516"/>
    </row>
    <row r="10" spans="1:6">
      <c r="A10" s="517" t="s">
        <v>294</v>
      </c>
      <c r="B10" s="416">
        <f>TGT_BS!J16-TGT_BS!K16</f>
        <v>-882.94468079999933</v>
      </c>
      <c r="C10" s="416">
        <f>TGT_BS!K16-TGT_BS!L16</f>
        <v>-1644.2781626810029</v>
      </c>
      <c r="D10" s="416">
        <f>TGT_BS!L16-TGT_BS!M16</f>
        <v>-1670.534188366124</v>
      </c>
      <c r="E10" s="416">
        <f>TGT_BS!M16-TGT_BS!N16</f>
        <v>-1697.5206721388095</v>
      </c>
      <c r="F10" s="450">
        <f>TGT_BS!N16-TGT_BS!O16</f>
        <v>-1725.2589076214208</v>
      </c>
    </row>
    <row r="11" spans="1:6">
      <c r="A11" s="518" t="s">
        <v>296</v>
      </c>
      <c r="B11" s="512">
        <f>TGT_BS!J17-TGT_BS!K17</f>
        <v>379.21632338239942</v>
      </c>
      <c r="C11" s="512">
        <f>TGT_BS!K17-TGT_BS!L17</f>
        <v>703.75105362746763</v>
      </c>
      <c r="D11" s="512">
        <f>TGT_BS!L17-TGT_BS!M17</f>
        <v>714.98863262070154</v>
      </c>
      <c r="E11" s="512">
        <f>TGT_BS!M17-TGT_BS!N17</f>
        <v>726.5388476754124</v>
      </c>
      <c r="F11" s="513">
        <f>TGT_BS!N17-TGT_BS!O17</f>
        <v>738.410812461967</v>
      </c>
    </row>
    <row r="12" spans="1:6">
      <c r="A12" s="514" t="s">
        <v>298</v>
      </c>
      <c r="B12" s="515"/>
      <c r="C12" s="515"/>
      <c r="D12" s="515"/>
      <c r="E12" s="515"/>
      <c r="F12" s="516"/>
    </row>
    <row r="13" spans="1:6" ht="16">
      <c r="A13" s="510" t="s">
        <v>410</v>
      </c>
      <c r="B13" s="416">
        <f>TGT_BS!J19-TGT_BS!K19</f>
        <v>0</v>
      </c>
      <c r="C13" s="416">
        <f>TGT_BS!K19-TGT_BS!L19</f>
        <v>0</v>
      </c>
      <c r="D13" s="416">
        <f>TGT_BS!L19-TGT_BS!M19</f>
        <v>0</v>
      </c>
      <c r="E13" s="416">
        <f>TGT_BS!M19-TGT_BS!N19</f>
        <v>0</v>
      </c>
      <c r="F13" s="450">
        <f>TGT_BS!N19-TGT_BS!O19</f>
        <v>0</v>
      </c>
    </row>
    <row r="14" spans="1:6" ht="16">
      <c r="A14" s="510" t="s">
        <v>315</v>
      </c>
      <c r="B14" s="416">
        <f>TGT_BS!J20-TGT_BS!K20</f>
        <v>0</v>
      </c>
      <c r="C14" s="416">
        <f>TGT_BS!K20-TGT_BS!L20</f>
        <v>0</v>
      </c>
      <c r="D14" s="416">
        <f>TGT_BS!L20-TGT_BS!M20</f>
        <v>0</v>
      </c>
      <c r="E14" s="416">
        <f>TGT_BS!M20-TGT_BS!N20</f>
        <v>0</v>
      </c>
      <c r="F14" s="450">
        <f>TGT_BS!N20-TGT_BS!O20</f>
        <v>0</v>
      </c>
    </row>
    <row r="15" spans="1:6" ht="16">
      <c r="A15" s="511" t="s">
        <v>338</v>
      </c>
      <c r="B15" s="512">
        <f>TGT_BS!J21-TGT_BS!K21</f>
        <v>163.68340770726832</v>
      </c>
      <c r="C15" s="512">
        <f>TGT_BS!K21-TGT_BS!L21</f>
        <v>-18.848277121212732</v>
      </c>
      <c r="D15" s="512">
        <f>TGT_BS!L21-TGT_BS!M21</f>
        <v>-19.371958282095875</v>
      </c>
      <c r="E15" s="512">
        <f>TGT_BS!M21-TGT_BS!N21</f>
        <v>-19.91089756288693</v>
      </c>
      <c r="F15" s="513">
        <f>TGT_BS!N21-TGT_BS!O21</f>
        <v>-20.465547491165353</v>
      </c>
    </row>
    <row r="16" spans="1:6" ht="16">
      <c r="A16" s="507" t="s">
        <v>304</v>
      </c>
      <c r="B16" s="515"/>
      <c r="C16" s="515"/>
      <c r="D16" s="515"/>
      <c r="E16" s="515"/>
      <c r="F16" s="516"/>
    </row>
    <row r="17" spans="1:6" ht="16">
      <c r="A17" s="506" t="s">
        <v>339</v>
      </c>
      <c r="B17" s="416"/>
      <c r="C17" s="416"/>
      <c r="D17" s="416"/>
      <c r="E17" s="416"/>
      <c r="F17" s="450"/>
    </row>
    <row r="18" spans="1:6" ht="16">
      <c r="A18" s="510" t="s">
        <v>306</v>
      </c>
      <c r="B18" s="416">
        <f>TGT_BS!K24-TGT_BS!J24</f>
        <v>1265.5525599999983</v>
      </c>
      <c r="C18" s="416">
        <f>TGT_BS!L24-TGT_BS!K24</f>
        <v>-1231.6461622949973</v>
      </c>
      <c r="D18" s="416">
        <f>TGT_BS!M24-TGT_BS!L24</f>
        <v>158.9451395615979</v>
      </c>
      <c r="E18" s="416">
        <f>TGT_BS!N24-TGT_BS!M24</f>
        <v>163.36708689150691</v>
      </c>
      <c r="F18" s="450">
        <f>TGT_BS!O24-TGT_BS!N24</f>
        <v>167.91793864197098</v>
      </c>
    </row>
    <row r="19" spans="1:6" ht="15.75" customHeight="1">
      <c r="A19" s="519" t="s">
        <v>308</v>
      </c>
      <c r="B19" s="416">
        <f>TGT_BS!K25-TGT_BS!J25</f>
        <v>-6.3493264000007912</v>
      </c>
      <c r="C19" s="416">
        <f>TGT_BS!L25-TGT_BS!K25</f>
        <v>-49.424914602999706</v>
      </c>
      <c r="D19" s="416">
        <f>TGT_BS!M25-TGT_BS!L25</f>
        <v>69.464912845439358</v>
      </c>
      <c r="E19" s="416">
        <f>TGT_BS!N25-TGT_BS!M25</f>
        <v>71.397467604436315</v>
      </c>
      <c r="F19" s="450">
        <f>TGT_BS!O25-TGT_BS!N25</f>
        <v>73.386358369454683</v>
      </c>
    </row>
    <row r="20" spans="1:6" ht="15.75" customHeight="1">
      <c r="A20" s="519" t="s">
        <v>309</v>
      </c>
      <c r="B20" s="416">
        <f>TGT_BS!K26-TGT_BS!J26</f>
        <v>-11.859299200000009</v>
      </c>
      <c r="C20" s="416">
        <f>TGT_BS!L26-TGT_BS!K26</f>
        <v>-1.6754208339999934</v>
      </c>
      <c r="D20" s="416">
        <f>TGT_BS!M26-TGT_BS!L26</f>
        <v>2.3547428083199975</v>
      </c>
      <c r="E20" s="416">
        <f>TGT_BS!N26-TGT_BS!M26</f>
        <v>2.4202531391333935</v>
      </c>
      <c r="F20" s="450">
        <f>TGT_BS!O26-TGT_BS!N26</f>
        <v>2.4876731650662691</v>
      </c>
    </row>
    <row r="21" spans="1:6" ht="15.75" customHeight="1">
      <c r="A21" s="511" t="s">
        <v>411</v>
      </c>
      <c r="B21" s="512">
        <f>TGT_BS!K27-TGT_BS!J27</f>
        <v>0</v>
      </c>
      <c r="C21" s="512">
        <f>TGT_BS!L27-TGT_BS!K27</f>
        <v>0</v>
      </c>
      <c r="D21" s="512">
        <f>TGT_BS!M27-TGT_BS!L27</f>
        <v>0</v>
      </c>
      <c r="E21" s="512">
        <f>TGT_BS!N27-TGT_BS!M27</f>
        <v>0</v>
      </c>
      <c r="F21" s="513">
        <f>TGT_BS!O27-TGT_BS!N27</f>
        <v>0</v>
      </c>
    </row>
    <row r="22" spans="1:6" ht="15.75" customHeight="1">
      <c r="A22" s="507" t="s">
        <v>312</v>
      </c>
      <c r="B22" s="515"/>
      <c r="C22" s="515"/>
      <c r="D22" s="515"/>
      <c r="E22" s="515"/>
      <c r="F22" s="516"/>
    </row>
    <row r="23" spans="1:6" ht="15.75" customHeight="1">
      <c r="A23" s="506" t="s">
        <v>412</v>
      </c>
      <c r="B23" s="416">
        <f>TGT_BS!K29-TGT_BS!J29</f>
        <v>593.25606399999924</v>
      </c>
      <c r="C23" s="416">
        <f>TGT_BS!L29-TGT_BS!K29</f>
        <v>-134.03366671999902</v>
      </c>
      <c r="D23" s="416">
        <f>TGT_BS!M29-TGT_BS!L29</f>
        <v>188.37942466559798</v>
      </c>
      <c r="E23" s="416">
        <f>TGT_BS!N29-TGT_BS!M29</f>
        <v>193.62025113067466</v>
      </c>
      <c r="F23" s="450">
        <f>TGT_BS!O29-TGT_BS!N29</f>
        <v>199.01385320530062</v>
      </c>
    </row>
    <row r="24" spans="1:6" ht="15.75" customHeight="1">
      <c r="A24" s="510" t="s">
        <v>315</v>
      </c>
      <c r="B24" s="416">
        <f>TGT_BS!K30-TGT_BS!J30</f>
        <v>-574.62189599999977</v>
      </c>
      <c r="C24" s="416">
        <f>TGT_BS!L30-TGT_BS!K30</f>
        <v>471.98571652999976</v>
      </c>
      <c r="D24" s="416">
        <f>TGT_BS!M30-TGT_BS!L30</f>
        <v>16.277320505601324</v>
      </c>
      <c r="E24" s="416">
        <f>TGT_BS!N30-TGT_BS!M30</f>
        <v>16.730165142095984</v>
      </c>
      <c r="F24" s="450">
        <f>TGT_BS!O30-TGT_BS!N30</f>
        <v>17.196210676551345</v>
      </c>
    </row>
    <row r="25" spans="1:6" ht="15.75" customHeight="1">
      <c r="A25" s="510"/>
      <c r="B25" s="416">
        <f>TGT_BS!K31-TGT_BS!J31</f>
        <v>111.25121279999985</v>
      </c>
      <c r="C25" s="416">
        <f>TGT_BS!L31-TGT_BS!K31</f>
        <v>-26.806733343999895</v>
      </c>
      <c r="D25" s="416">
        <f>TGT_BS!M31-TGT_BS!L31</f>
        <v>37.67588493311996</v>
      </c>
      <c r="E25" s="416">
        <f>TGT_BS!N31-TGT_BS!M31</f>
        <v>38.724050226134295</v>
      </c>
      <c r="F25" s="450">
        <f>TGT_BS!O31-TGT_BS!N31</f>
        <v>39.802770641060306</v>
      </c>
    </row>
    <row r="26" spans="1:6" ht="15.75" customHeight="1">
      <c r="A26" s="510" t="s">
        <v>413</v>
      </c>
      <c r="B26" s="416">
        <f>TGT_BS!K32-TGT_BS!J32</f>
        <v>0</v>
      </c>
      <c r="C26" s="416">
        <f>TGT_BS!L32-TGT_BS!K32</f>
        <v>0</v>
      </c>
      <c r="D26" s="416">
        <f>TGT_BS!M32-TGT_BS!L32</f>
        <v>0</v>
      </c>
      <c r="E26" s="416">
        <f>TGT_BS!N32-TGT_BS!M32</f>
        <v>0</v>
      </c>
      <c r="F26" s="450">
        <f>TGT_BS!O32-TGT_BS!N32</f>
        <v>0</v>
      </c>
    </row>
    <row r="27" spans="1:6" ht="15.75" customHeight="1">
      <c r="A27" s="511" t="s">
        <v>343</v>
      </c>
      <c r="B27" s="512">
        <f>TGT_BS!K33-TGT_BS!J33</f>
        <v>140.25875999999994</v>
      </c>
      <c r="C27" s="512">
        <f>TGT_BS!L33-TGT_BS!K33</f>
        <v>-20.942760424999733</v>
      </c>
      <c r="D27" s="512">
        <f>TGT_BS!M33-TGT_BS!L33</f>
        <v>29.434285103999628</v>
      </c>
      <c r="E27" s="512">
        <f>TGT_BS!N33-TGT_BS!M33</f>
        <v>30.253164239167745</v>
      </c>
      <c r="F27" s="513">
        <f>TGT_BS!O33-TGT_BS!N33</f>
        <v>31.095914563328279</v>
      </c>
    </row>
    <row r="28" spans="1:6" ht="15.75" customHeight="1">
      <c r="A28" s="507" t="s">
        <v>414</v>
      </c>
      <c r="B28" s="515"/>
      <c r="C28" s="515"/>
      <c r="D28" s="515"/>
      <c r="E28" s="515"/>
      <c r="F28" s="516"/>
    </row>
    <row r="29" spans="1:6" ht="15.75" customHeight="1">
      <c r="A29" s="506" t="s">
        <v>415</v>
      </c>
      <c r="B29" s="416"/>
      <c r="C29" s="416"/>
      <c r="D29" s="416"/>
      <c r="E29" s="416"/>
      <c r="F29" s="450"/>
    </row>
    <row r="30" spans="1:6" ht="15.75" customHeight="1">
      <c r="A30" s="510"/>
      <c r="B30" s="416">
        <f>TGT_BS!K36-TGT_BS!J36</f>
        <v>0</v>
      </c>
      <c r="C30" s="416">
        <f>TGT_BS!L36-TGT_BS!K36</f>
        <v>0</v>
      </c>
      <c r="D30" s="416">
        <f>TGT_BS!M36-TGT_BS!L36</f>
        <v>0</v>
      </c>
      <c r="E30" s="416">
        <f>TGT_BS!N36-TGT_BS!M36</f>
        <v>0</v>
      </c>
      <c r="F30" s="450">
        <f>TGT_BS!O36-TGT_BS!N36</f>
        <v>0</v>
      </c>
    </row>
    <row r="31" spans="1:6" ht="15.75" customHeight="1">
      <c r="A31" s="511" t="s">
        <v>322</v>
      </c>
      <c r="B31" s="512">
        <f>TGT_BS!K37-TGT_BS!J37</f>
        <v>0</v>
      </c>
      <c r="C31" s="512">
        <f>TGT_BS!L37-TGT_BS!K37</f>
        <v>0</v>
      </c>
      <c r="D31" s="512">
        <f>TGT_BS!M37-TGT_BS!L37</f>
        <v>0</v>
      </c>
      <c r="E31" s="512">
        <f>TGT_BS!N37-TGT_BS!M37</f>
        <v>0</v>
      </c>
      <c r="F31" s="513">
        <f>TGT_BS!O37-TGT_BS!N37</f>
        <v>0</v>
      </c>
    </row>
    <row r="32" spans="1:6" ht="15.75" customHeight="1">
      <c r="A32" s="521" t="s">
        <v>325</v>
      </c>
      <c r="B32" s="515"/>
      <c r="C32" s="515"/>
      <c r="D32" s="515"/>
      <c r="E32" s="515"/>
      <c r="F32" s="516"/>
    </row>
    <row r="33" spans="1:6" ht="15.75" customHeight="1">
      <c r="A33" s="511" t="s">
        <v>416</v>
      </c>
      <c r="B33" s="512">
        <f>TGT_BS!K39-TGT_BS!J39</f>
        <v>0</v>
      </c>
      <c r="C33" s="512">
        <f>TGT_BS!L39-TGT_BS!K39</f>
        <v>0</v>
      </c>
      <c r="D33" s="512">
        <f>TGT_BS!M39-TGT_BS!L39</f>
        <v>0</v>
      </c>
      <c r="E33" s="512">
        <f>TGT_BS!N39-TGT_BS!M39</f>
        <v>0</v>
      </c>
      <c r="F33" s="513">
        <f>TGT_BS!O39-TGT_BS!N39</f>
        <v>0</v>
      </c>
    </row>
    <row r="34" spans="1:6" ht="15.75" customHeight="1">
      <c r="A34" s="522" t="s">
        <v>417</v>
      </c>
      <c r="B34" s="523"/>
      <c r="C34" s="523"/>
      <c r="D34" s="523"/>
      <c r="E34" s="523"/>
      <c r="F34" s="524"/>
    </row>
    <row r="35" spans="1:6" ht="15.75" customHeight="1">
      <c r="A35" s="525" t="s">
        <v>330</v>
      </c>
      <c r="B35" s="515"/>
      <c r="C35" s="515"/>
      <c r="D35" s="515"/>
      <c r="E35" s="515"/>
      <c r="F35" s="516"/>
    </row>
    <row r="36" spans="1:6" ht="15.75" customHeight="1">
      <c r="A36" s="526"/>
      <c r="B36" s="527"/>
      <c r="C36" s="527"/>
      <c r="D36" s="527"/>
      <c r="E36" s="527"/>
      <c r="F36" s="528"/>
    </row>
    <row r="37" spans="1:6" ht="15.75" customHeight="1">
      <c r="A37" s="529" t="s">
        <v>418</v>
      </c>
      <c r="B37" s="416">
        <f>TGT_BS!K69</f>
        <v>-1337.6043199999999</v>
      </c>
      <c r="C37" s="416">
        <f>TGT_BS!L69</f>
        <v>-1334.4326528000001</v>
      </c>
      <c r="D37" s="416">
        <f>TGT_BS!M69</f>
        <v>-1328.8670853120002</v>
      </c>
      <c r="E37" s="416">
        <f>TGT_BS!N69</f>
        <v>-1320.7211801804801</v>
      </c>
      <c r="F37" s="450">
        <f>TGT_BS!O69</f>
        <v>-1309.7974153019395</v>
      </c>
    </row>
    <row r="38" spans="1:6" ht="15.75" customHeight="1">
      <c r="A38" s="529" t="s">
        <v>419</v>
      </c>
      <c r="B38" s="416">
        <f>TGT_BS!K70</f>
        <v>-1537</v>
      </c>
      <c r="C38" s="416">
        <f>TGT_BS!L70</f>
        <v>-1537</v>
      </c>
      <c r="D38" s="416">
        <f>TGT_BS!M70</f>
        <v>-1537</v>
      </c>
      <c r="E38" s="416">
        <f>TGT_BS!N70</f>
        <v>-1537</v>
      </c>
      <c r="F38" s="450">
        <f>TGT_BS!O70</f>
        <v>-1537</v>
      </c>
    </row>
    <row r="39" spans="1:6" ht="15.75" customHeight="1">
      <c r="A39" s="530"/>
      <c r="B39" s="416"/>
      <c r="C39" s="416"/>
      <c r="D39" s="416"/>
      <c r="E39" s="416"/>
      <c r="F39" s="450"/>
    </row>
    <row r="40" spans="1:6" ht="15.75" customHeight="1">
      <c r="A40" s="531" t="s">
        <v>420</v>
      </c>
      <c r="B40" s="532">
        <f t="shared" ref="B40:F40" si="0">SUM(B2:B38)</f>
        <v>-175.02794081179627</v>
      </c>
      <c r="C40" s="532">
        <f t="shared" si="0"/>
        <v>-1177.3357519302774</v>
      </c>
      <c r="D40" s="532">
        <f t="shared" si="0"/>
        <v>363.92711769184734</v>
      </c>
      <c r="E40" s="532">
        <f t="shared" si="0"/>
        <v>427.79846858265955</v>
      </c>
      <c r="F40" s="533">
        <f t="shared" si="0"/>
        <v>496.01095938507387</v>
      </c>
    </row>
    <row r="41" spans="1:6" ht="15.75" customHeight="1">
      <c r="A41" s="530"/>
      <c r="B41" s="416"/>
      <c r="C41" s="416"/>
      <c r="D41" s="416"/>
      <c r="E41" s="416"/>
      <c r="F41" s="450"/>
    </row>
    <row r="42" spans="1:6" ht="15.75" customHeight="1">
      <c r="A42" s="534" t="s">
        <v>421</v>
      </c>
      <c r="B42" s="535">
        <f>TGT_BS!J4</f>
        <v>2577</v>
      </c>
      <c r="C42" s="535">
        <f>TGT_BS!K4</f>
        <v>2401.9720591882037</v>
      </c>
      <c r="D42" s="535">
        <f>TGT_BS!L4</f>
        <v>1224.6363072579263</v>
      </c>
      <c r="E42" s="535">
        <f>TGT_BS!M4</f>
        <v>1588.5634249497737</v>
      </c>
      <c r="F42" s="536">
        <f>TGT_BS!N4</f>
        <v>2016.3618935324332</v>
      </c>
    </row>
    <row r="43" spans="1:6" ht="15.75" customHeight="1">
      <c r="A43" s="537" t="s">
        <v>422</v>
      </c>
      <c r="B43" s="512">
        <f t="shared" ref="B43:F43" si="1">B40+B42</f>
        <v>2401.9720591882037</v>
      </c>
      <c r="C43" s="512">
        <f t="shared" si="1"/>
        <v>1224.6363072579263</v>
      </c>
      <c r="D43" s="512">
        <f t="shared" si="1"/>
        <v>1588.5634249497737</v>
      </c>
      <c r="E43" s="512">
        <f t="shared" si="1"/>
        <v>2016.3618935324332</v>
      </c>
      <c r="F43" s="513">
        <f t="shared" si="1"/>
        <v>2512.3728529175069</v>
      </c>
    </row>
    <row r="44" spans="1:6" ht="15.75" customHeight="1">
      <c r="A44" s="530"/>
      <c r="B44" s="416"/>
      <c r="C44" s="416"/>
      <c r="D44" s="416"/>
      <c r="E44" s="416"/>
      <c r="F44" s="450"/>
    </row>
    <row r="45" spans="1:6" ht="15.75" customHeight="1">
      <c r="A45" s="538" t="s">
        <v>423</v>
      </c>
      <c r="B45" s="539">
        <f t="shared" ref="B45:F45" si="2">B40-B38-B37</f>
        <v>2699.5763791882036</v>
      </c>
      <c r="C45" s="539">
        <f t="shared" si="2"/>
        <v>1694.0969008697227</v>
      </c>
      <c r="D45" s="539">
        <f t="shared" si="2"/>
        <v>3229.7942030038475</v>
      </c>
      <c r="E45" s="539">
        <f t="shared" si="2"/>
        <v>3285.5196487631397</v>
      </c>
      <c r="F45" s="540">
        <f t="shared" si="2"/>
        <v>3342.8083746870134</v>
      </c>
    </row>
    <row r="46" spans="1:6" ht="15.75" customHeight="1">
      <c r="A46" s="27"/>
      <c r="B46" s="416"/>
      <c r="C46" s="416"/>
      <c r="D46" s="416"/>
      <c r="E46" s="416"/>
      <c r="F46" s="450"/>
    </row>
    <row r="47" spans="1:6" ht="15.75" customHeight="1">
      <c r="A47" s="541" t="s">
        <v>424</v>
      </c>
      <c r="B47" s="542">
        <f>TGT_BS!K22-TGT_BS!K41</f>
        <v>0</v>
      </c>
      <c r="C47" s="542">
        <f>TGT_BS!L22-TGT_BS!L41</f>
        <v>0</v>
      </c>
      <c r="D47" s="542">
        <f>TGT_BS!M22-TGT_BS!M41</f>
        <v>0</v>
      </c>
      <c r="E47" s="542">
        <f>TGT_BS!N22-TGT_BS!N41</f>
        <v>0</v>
      </c>
      <c r="F47" s="542">
        <f>TGT_BS!O22-TGT_BS!O41</f>
        <v>0</v>
      </c>
    </row>
    <row r="48" spans="1:6" ht="15.75" customHeight="1">
      <c r="F48" s="543"/>
    </row>
    <row r="49" spans="6:6" ht="15.75" customHeight="1">
      <c r="F49" s="543"/>
    </row>
    <row r="50" spans="6:6" ht="15.75" customHeight="1">
      <c r="F50" s="543"/>
    </row>
    <row r="51" spans="6:6" ht="15.75" customHeight="1">
      <c r="F51" s="543"/>
    </row>
    <row r="52" spans="6:6" ht="15.75" customHeight="1">
      <c r="F52" s="543"/>
    </row>
    <row r="53" spans="6:6" ht="15.75" customHeight="1">
      <c r="F53" s="543"/>
    </row>
    <row r="54" spans="6:6" ht="15.75" customHeight="1">
      <c r="F54" s="543"/>
    </row>
    <row r="55" spans="6:6" ht="15.75" customHeight="1">
      <c r="F55" s="543"/>
    </row>
    <row r="56" spans="6:6" ht="15.75" customHeight="1">
      <c r="F56" s="543"/>
    </row>
    <row r="57" spans="6:6" ht="15.75" customHeight="1">
      <c r="F57" s="543"/>
    </row>
    <row r="58" spans="6:6" ht="15.75" customHeight="1">
      <c r="F58" s="543"/>
    </row>
    <row r="59" spans="6:6" ht="15.75" customHeight="1">
      <c r="F59" s="543"/>
    </row>
    <row r="60" spans="6:6" ht="15.75" customHeight="1">
      <c r="F60" s="543"/>
    </row>
    <row r="61" spans="6:6" ht="15.75" customHeight="1">
      <c r="F61" s="543"/>
    </row>
    <row r="62" spans="6:6" ht="15.75" customHeight="1">
      <c r="F62" s="543"/>
    </row>
    <row r="63" spans="6:6" ht="15.75" customHeight="1">
      <c r="F63" s="543"/>
    </row>
    <row r="64" spans="6:6" ht="15.75" customHeight="1">
      <c r="F64" s="543"/>
    </row>
    <row r="65" spans="6:6" ht="15.75" customHeight="1">
      <c r="F65" s="543"/>
    </row>
    <row r="66" spans="6:6" ht="15.75" customHeight="1">
      <c r="F66" s="543"/>
    </row>
    <row r="67" spans="6:6" ht="15.75" customHeight="1">
      <c r="F67" s="543"/>
    </row>
    <row r="68" spans="6:6" ht="15.75" customHeight="1">
      <c r="F68" s="543"/>
    </row>
    <row r="69" spans="6:6" ht="15.75" customHeight="1">
      <c r="F69" s="543"/>
    </row>
    <row r="70" spans="6:6" ht="15.75" customHeight="1">
      <c r="F70" s="543"/>
    </row>
    <row r="71" spans="6:6" ht="15.75" customHeight="1">
      <c r="F71" s="543"/>
    </row>
    <row r="72" spans="6:6" ht="15.75" customHeight="1">
      <c r="F72" s="543"/>
    </row>
    <row r="73" spans="6:6" ht="15.75" customHeight="1">
      <c r="F73" s="543"/>
    </row>
    <row r="74" spans="6:6" ht="15.75" customHeight="1">
      <c r="F74" s="543"/>
    </row>
    <row r="75" spans="6:6" ht="15.75" customHeight="1">
      <c r="F75" s="543"/>
    </row>
    <row r="76" spans="6:6" ht="15.75" customHeight="1">
      <c r="F76" s="543"/>
    </row>
    <row r="77" spans="6:6" ht="15.75" customHeight="1">
      <c r="F77" s="543"/>
    </row>
    <row r="78" spans="6:6" ht="15.75" customHeight="1">
      <c r="F78" s="543"/>
    </row>
    <row r="79" spans="6:6" ht="15.75" customHeight="1">
      <c r="F79" s="543"/>
    </row>
    <row r="80" spans="6:6" ht="15.75" customHeight="1">
      <c r="F80" s="543"/>
    </row>
    <row r="81" spans="6:6" ht="15.75" customHeight="1">
      <c r="F81" s="543"/>
    </row>
    <row r="82" spans="6:6" ht="15.75" customHeight="1">
      <c r="F82" s="543"/>
    </row>
    <row r="83" spans="6:6" ht="15.75" customHeight="1">
      <c r="F83" s="543"/>
    </row>
    <row r="84" spans="6:6" ht="15.75" customHeight="1">
      <c r="F84" s="543"/>
    </row>
    <row r="85" spans="6:6" ht="15.75" customHeight="1">
      <c r="F85" s="543"/>
    </row>
    <row r="86" spans="6:6" ht="15.75" customHeight="1">
      <c r="F86" s="543"/>
    </row>
    <row r="87" spans="6:6" ht="15.75" customHeight="1">
      <c r="F87" s="543"/>
    </row>
    <row r="88" spans="6:6" ht="15.75" customHeight="1">
      <c r="F88" s="543"/>
    </row>
    <row r="89" spans="6:6" ht="15.75" customHeight="1">
      <c r="F89" s="543"/>
    </row>
    <row r="90" spans="6:6" ht="15.75" customHeight="1">
      <c r="F90" s="543"/>
    </row>
    <row r="91" spans="6:6" ht="15.75" customHeight="1">
      <c r="F91" s="543"/>
    </row>
    <row r="92" spans="6:6" ht="15.75" customHeight="1">
      <c r="F92" s="543"/>
    </row>
    <row r="93" spans="6:6" ht="15.75" customHeight="1">
      <c r="F93" s="543"/>
    </row>
    <row r="94" spans="6:6" ht="15.75" customHeight="1">
      <c r="F94" s="543"/>
    </row>
    <row r="95" spans="6:6" ht="15.75" customHeight="1">
      <c r="F95" s="543"/>
    </row>
    <row r="96" spans="6:6" ht="15.75" customHeight="1">
      <c r="F96" s="543"/>
    </row>
    <row r="97" spans="6:6" ht="15.75" customHeight="1">
      <c r="F97" s="543"/>
    </row>
    <row r="98" spans="6:6" ht="15.75" customHeight="1">
      <c r="F98" s="543"/>
    </row>
    <row r="99" spans="6:6" ht="15.75" customHeight="1">
      <c r="F99" s="543"/>
    </row>
    <row r="100" spans="6:6" ht="15.75" customHeight="1">
      <c r="F100" s="543"/>
    </row>
    <row r="101" spans="6:6" ht="15.75" customHeight="1">
      <c r="F101" s="543"/>
    </row>
    <row r="102" spans="6:6" ht="15.75" customHeight="1">
      <c r="F102" s="543"/>
    </row>
    <row r="103" spans="6:6" ht="15.75" customHeight="1">
      <c r="F103" s="543"/>
    </row>
    <row r="104" spans="6:6" ht="15.75" customHeight="1">
      <c r="F104" s="543"/>
    </row>
    <row r="105" spans="6:6" ht="15.75" customHeight="1">
      <c r="F105" s="543"/>
    </row>
    <row r="106" spans="6:6" ht="15.75" customHeight="1">
      <c r="F106" s="543"/>
    </row>
    <row r="107" spans="6:6" ht="15.75" customHeight="1">
      <c r="F107" s="543"/>
    </row>
    <row r="108" spans="6:6" ht="15.75" customHeight="1">
      <c r="F108" s="543"/>
    </row>
    <row r="109" spans="6:6" ht="15.75" customHeight="1">
      <c r="F109" s="543"/>
    </row>
    <row r="110" spans="6:6" ht="15.75" customHeight="1">
      <c r="F110" s="543"/>
    </row>
    <row r="111" spans="6:6" ht="15.75" customHeight="1">
      <c r="F111" s="543"/>
    </row>
    <row r="112" spans="6:6" ht="15.75" customHeight="1">
      <c r="F112" s="543"/>
    </row>
    <row r="113" spans="6:6" ht="15.75" customHeight="1">
      <c r="F113" s="543"/>
    </row>
    <row r="114" spans="6:6" ht="15.75" customHeight="1">
      <c r="F114" s="543"/>
    </row>
    <row r="115" spans="6:6" ht="15.75" customHeight="1">
      <c r="F115" s="543"/>
    </row>
    <row r="116" spans="6:6" ht="15.75" customHeight="1">
      <c r="F116" s="543"/>
    </row>
    <row r="117" spans="6:6" ht="15.75" customHeight="1">
      <c r="F117" s="543"/>
    </row>
    <row r="118" spans="6:6" ht="15.75" customHeight="1">
      <c r="F118" s="543"/>
    </row>
    <row r="119" spans="6:6" ht="15.75" customHeight="1">
      <c r="F119" s="543"/>
    </row>
    <row r="120" spans="6:6" ht="15.75" customHeight="1">
      <c r="F120" s="543"/>
    </row>
    <row r="121" spans="6:6" ht="15.75" customHeight="1">
      <c r="F121" s="543"/>
    </row>
    <row r="122" spans="6:6" ht="15.75" customHeight="1">
      <c r="F122" s="543"/>
    </row>
    <row r="123" spans="6:6" ht="15.75" customHeight="1">
      <c r="F123" s="543"/>
    </row>
    <row r="124" spans="6:6" ht="15.75" customHeight="1">
      <c r="F124" s="543"/>
    </row>
    <row r="125" spans="6:6" ht="15.75" customHeight="1">
      <c r="F125" s="543"/>
    </row>
    <row r="126" spans="6:6" ht="15.75" customHeight="1">
      <c r="F126" s="543"/>
    </row>
    <row r="127" spans="6:6" ht="15.75" customHeight="1">
      <c r="F127" s="543"/>
    </row>
    <row r="128" spans="6:6" ht="15.75" customHeight="1">
      <c r="F128" s="543"/>
    </row>
    <row r="129" spans="6:6" ht="15.75" customHeight="1">
      <c r="F129" s="543"/>
    </row>
    <row r="130" spans="6:6" ht="15.75" customHeight="1">
      <c r="F130" s="543"/>
    </row>
    <row r="131" spans="6:6" ht="15.75" customHeight="1">
      <c r="F131" s="543"/>
    </row>
    <row r="132" spans="6:6" ht="15.75" customHeight="1">
      <c r="F132" s="543"/>
    </row>
    <row r="133" spans="6:6" ht="15.75" customHeight="1">
      <c r="F133" s="543"/>
    </row>
    <row r="134" spans="6:6" ht="15.75" customHeight="1">
      <c r="F134" s="543"/>
    </row>
    <row r="135" spans="6:6" ht="15.75" customHeight="1">
      <c r="F135" s="543"/>
    </row>
    <row r="136" spans="6:6" ht="15.75" customHeight="1">
      <c r="F136" s="543"/>
    </row>
    <row r="137" spans="6:6" ht="15.75" customHeight="1">
      <c r="F137" s="543"/>
    </row>
    <row r="138" spans="6:6" ht="15.75" customHeight="1">
      <c r="F138" s="543"/>
    </row>
    <row r="139" spans="6:6" ht="15.75" customHeight="1">
      <c r="F139" s="543"/>
    </row>
    <row r="140" spans="6:6" ht="15.75" customHeight="1">
      <c r="F140" s="543"/>
    </row>
    <row r="141" spans="6:6" ht="15.75" customHeight="1">
      <c r="F141" s="543"/>
    </row>
    <row r="142" spans="6:6" ht="15.75" customHeight="1">
      <c r="F142" s="543"/>
    </row>
    <row r="143" spans="6:6" ht="15.75" customHeight="1">
      <c r="F143" s="543"/>
    </row>
    <row r="144" spans="6:6" ht="15.75" customHeight="1">
      <c r="F144" s="543"/>
    </row>
    <row r="145" spans="6:6" ht="15.75" customHeight="1">
      <c r="F145" s="543"/>
    </row>
    <row r="146" spans="6:6" ht="15.75" customHeight="1">
      <c r="F146" s="543"/>
    </row>
    <row r="147" spans="6:6" ht="15.75" customHeight="1">
      <c r="F147" s="543"/>
    </row>
    <row r="148" spans="6:6" ht="15.75" customHeight="1">
      <c r="F148" s="543"/>
    </row>
    <row r="149" spans="6:6" ht="15.75" customHeight="1">
      <c r="F149" s="543"/>
    </row>
    <row r="150" spans="6:6" ht="15.75" customHeight="1">
      <c r="F150" s="543"/>
    </row>
    <row r="151" spans="6:6" ht="15.75" customHeight="1">
      <c r="F151" s="543"/>
    </row>
    <row r="152" spans="6:6" ht="15.75" customHeight="1">
      <c r="F152" s="543"/>
    </row>
    <row r="153" spans="6:6" ht="15.75" customHeight="1">
      <c r="F153" s="543"/>
    </row>
    <row r="154" spans="6:6" ht="15.75" customHeight="1">
      <c r="F154" s="543"/>
    </row>
    <row r="155" spans="6:6" ht="15.75" customHeight="1">
      <c r="F155" s="543"/>
    </row>
    <row r="156" spans="6:6" ht="15.75" customHeight="1">
      <c r="F156" s="543"/>
    </row>
    <row r="157" spans="6:6" ht="15.75" customHeight="1">
      <c r="F157" s="543"/>
    </row>
    <row r="158" spans="6:6" ht="15.75" customHeight="1">
      <c r="F158" s="543"/>
    </row>
    <row r="159" spans="6:6" ht="15.75" customHeight="1">
      <c r="F159" s="543"/>
    </row>
    <row r="160" spans="6:6" ht="15.75" customHeight="1">
      <c r="F160" s="543"/>
    </row>
    <row r="161" spans="6:6" ht="15.75" customHeight="1">
      <c r="F161" s="543"/>
    </row>
    <row r="162" spans="6:6" ht="15.75" customHeight="1">
      <c r="F162" s="543"/>
    </row>
    <row r="163" spans="6:6" ht="15.75" customHeight="1">
      <c r="F163" s="543"/>
    </row>
    <row r="164" spans="6:6" ht="15.75" customHeight="1">
      <c r="F164" s="543"/>
    </row>
    <row r="165" spans="6:6" ht="15.75" customHeight="1">
      <c r="F165" s="543"/>
    </row>
    <row r="166" spans="6:6" ht="15.75" customHeight="1">
      <c r="F166" s="543"/>
    </row>
    <row r="167" spans="6:6" ht="15.75" customHeight="1">
      <c r="F167" s="543"/>
    </row>
    <row r="168" spans="6:6" ht="15.75" customHeight="1">
      <c r="F168" s="543"/>
    </row>
    <row r="169" spans="6:6" ht="15.75" customHeight="1">
      <c r="F169" s="543"/>
    </row>
    <row r="170" spans="6:6" ht="15.75" customHeight="1">
      <c r="F170" s="543"/>
    </row>
    <row r="171" spans="6:6" ht="15.75" customHeight="1">
      <c r="F171" s="543"/>
    </row>
    <row r="172" spans="6:6" ht="15.75" customHeight="1">
      <c r="F172" s="543"/>
    </row>
    <row r="173" spans="6:6" ht="15.75" customHeight="1">
      <c r="F173" s="543"/>
    </row>
    <row r="174" spans="6:6" ht="15.75" customHeight="1">
      <c r="F174" s="543"/>
    </row>
    <row r="175" spans="6:6" ht="15.75" customHeight="1">
      <c r="F175" s="543"/>
    </row>
    <row r="176" spans="6:6" ht="15.75" customHeight="1">
      <c r="F176" s="543"/>
    </row>
    <row r="177" spans="6:6" ht="15.75" customHeight="1">
      <c r="F177" s="543"/>
    </row>
    <row r="178" spans="6:6" ht="15.75" customHeight="1">
      <c r="F178" s="543"/>
    </row>
    <row r="179" spans="6:6" ht="15.75" customHeight="1">
      <c r="F179" s="543"/>
    </row>
    <row r="180" spans="6:6" ht="15.75" customHeight="1">
      <c r="F180" s="543"/>
    </row>
    <row r="181" spans="6:6" ht="15.75" customHeight="1">
      <c r="F181" s="543"/>
    </row>
    <row r="182" spans="6:6" ht="15.75" customHeight="1">
      <c r="F182" s="543"/>
    </row>
    <row r="183" spans="6:6" ht="15.75" customHeight="1">
      <c r="F183" s="543"/>
    </row>
    <row r="184" spans="6:6" ht="15.75" customHeight="1">
      <c r="F184" s="543"/>
    </row>
    <row r="185" spans="6:6" ht="15.75" customHeight="1">
      <c r="F185" s="543"/>
    </row>
    <row r="186" spans="6:6" ht="15.75" customHeight="1">
      <c r="F186" s="543"/>
    </row>
    <row r="187" spans="6:6" ht="15.75" customHeight="1">
      <c r="F187" s="543"/>
    </row>
    <row r="188" spans="6:6" ht="15.75" customHeight="1">
      <c r="F188" s="543"/>
    </row>
    <row r="189" spans="6:6" ht="15.75" customHeight="1">
      <c r="F189" s="543"/>
    </row>
    <row r="190" spans="6:6" ht="15.75" customHeight="1">
      <c r="F190" s="543"/>
    </row>
    <row r="191" spans="6:6" ht="15.75" customHeight="1">
      <c r="F191" s="543"/>
    </row>
    <row r="192" spans="6:6" ht="15.75" customHeight="1">
      <c r="F192" s="543"/>
    </row>
    <row r="193" spans="6:6" ht="15.75" customHeight="1">
      <c r="F193" s="543"/>
    </row>
    <row r="194" spans="6:6" ht="15.75" customHeight="1">
      <c r="F194" s="543"/>
    </row>
    <row r="195" spans="6:6" ht="15.75" customHeight="1">
      <c r="F195" s="543"/>
    </row>
    <row r="196" spans="6:6" ht="15.75" customHeight="1">
      <c r="F196" s="543"/>
    </row>
    <row r="197" spans="6:6" ht="15.75" customHeight="1">
      <c r="F197" s="543"/>
    </row>
    <row r="198" spans="6:6" ht="15.75" customHeight="1">
      <c r="F198" s="543"/>
    </row>
    <row r="199" spans="6:6" ht="15.75" customHeight="1">
      <c r="F199" s="543"/>
    </row>
    <row r="200" spans="6:6" ht="15.75" customHeight="1">
      <c r="F200" s="543"/>
    </row>
    <row r="201" spans="6:6" ht="15.75" customHeight="1">
      <c r="F201" s="543"/>
    </row>
    <row r="202" spans="6:6" ht="15.75" customHeight="1">
      <c r="F202" s="543"/>
    </row>
    <row r="203" spans="6:6" ht="15.75" customHeight="1">
      <c r="F203" s="543"/>
    </row>
    <row r="204" spans="6:6" ht="15.75" customHeight="1">
      <c r="F204" s="543"/>
    </row>
    <row r="205" spans="6:6" ht="15.75" customHeight="1">
      <c r="F205" s="543"/>
    </row>
    <row r="206" spans="6:6" ht="15.75" customHeight="1">
      <c r="F206" s="543"/>
    </row>
    <row r="207" spans="6:6" ht="15.75" customHeight="1">
      <c r="F207" s="543"/>
    </row>
    <row r="208" spans="6:6" ht="15.75" customHeight="1">
      <c r="F208" s="543"/>
    </row>
    <row r="209" spans="6:6" ht="15.75" customHeight="1">
      <c r="F209" s="543"/>
    </row>
    <row r="210" spans="6:6" ht="15.75" customHeight="1">
      <c r="F210" s="543"/>
    </row>
    <row r="211" spans="6:6" ht="15.75" customHeight="1">
      <c r="F211" s="543"/>
    </row>
    <row r="212" spans="6:6" ht="15.75" customHeight="1">
      <c r="F212" s="543"/>
    </row>
    <row r="213" spans="6:6" ht="15.75" customHeight="1">
      <c r="F213" s="543"/>
    </row>
    <row r="214" spans="6:6" ht="15.75" customHeight="1">
      <c r="F214" s="543"/>
    </row>
    <row r="215" spans="6:6" ht="15.75" customHeight="1">
      <c r="F215" s="543"/>
    </row>
    <row r="216" spans="6:6" ht="15.75" customHeight="1">
      <c r="F216" s="543"/>
    </row>
    <row r="217" spans="6:6" ht="15.75" customHeight="1">
      <c r="F217" s="543"/>
    </row>
    <row r="218" spans="6:6" ht="15.75" customHeight="1">
      <c r="F218" s="543"/>
    </row>
    <row r="219" spans="6:6" ht="15.75" customHeight="1">
      <c r="F219" s="543"/>
    </row>
    <row r="220" spans="6:6" ht="15.75" customHeight="1">
      <c r="F220" s="543"/>
    </row>
    <row r="221" spans="6:6" ht="15.75" customHeight="1">
      <c r="F221" s="543"/>
    </row>
    <row r="222" spans="6:6" ht="15.75" customHeight="1">
      <c r="F222" s="543"/>
    </row>
    <row r="223" spans="6:6" ht="15.75" customHeight="1">
      <c r="F223" s="543"/>
    </row>
    <row r="224" spans="6:6" ht="15.75" customHeight="1">
      <c r="F224" s="543"/>
    </row>
    <row r="225" spans="6:6" ht="15.75" customHeight="1">
      <c r="F225" s="543"/>
    </row>
    <row r="226" spans="6:6" ht="15.75" customHeight="1">
      <c r="F226" s="543"/>
    </row>
    <row r="227" spans="6:6" ht="15.75" customHeight="1">
      <c r="F227" s="543"/>
    </row>
    <row r="228" spans="6:6" ht="15.75" customHeight="1">
      <c r="F228" s="543"/>
    </row>
    <row r="229" spans="6:6" ht="15.75" customHeight="1">
      <c r="F229" s="543"/>
    </row>
    <row r="230" spans="6:6" ht="15.75" customHeight="1">
      <c r="F230" s="543"/>
    </row>
    <row r="231" spans="6:6" ht="15.75" customHeight="1">
      <c r="F231" s="543"/>
    </row>
    <row r="232" spans="6:6" ht="15.75" customHeight="1">
      <c r="F232" s="543"/>
    </row>
    <row r="233" spans="6:6" ht="15.75" customHeight="1">
      <c r="F233" s="543"/>
    </row>
    <row r="234" spans="6:6" ht="15.75" customHeight="1">
      <c r="F234" s="543"/>
    </row>
    <row r="235" spans="6:6" ht="15.75" customHeight="1">
      <c r="F235" s="543"/>
    </row>
    <row r="236" spans="6:6" ht="15.75" customHeight="1">
      <c r="F236" s="543"/>
    </row>
    <row r="237" spans="6:6" ht="15.75" customHeight="1">
      <c r="F237" s="543"/>
    </row>
    <row r="238" spans="6:6" ht="15.75" customHeight="1">
      <c r="F238" s="543"/>
    </row>
    <row r="239" spans="6:6" ht="15.75" customHeight="1">
      <c r="F239" s="543"/>
    </row>
    <row r="240" spans="6:6" ht="15.75" customHeight="1">
      <c r="F240" s="543"/>
    </row>
    <row r="241" spans="6:6" ht="15.75" customHeight="1">
      <c r="F241" s="543"/>
    </row>
    <row r="242" spans="6:6" ht="15.75" customHeight="1">
      <c r="F242" s="543"/>
    </row>
    <row r="243" spans="6:6" ht="15.75" customHeight="1">
      <c r="F243" s="543"/>
    </row>
    <row r="244" spans="6:6" ht="15.75" customHeight="1">
      <c r="F244" s="543"/>
    </row>
    <row r="245" spans="6:6" ht="15.75" customHeight="1">
      <c r="F245" s="543"/>
    </row>
    <row r="246" spans="6:6" ht="15.75" customHeight="1">
      <c r="F246" s="543"/>
    </row>
    <row r="247" spans="6:6" ht="15.75" customHeight="1">
      <c r="F247" s="543"/>
    </row>
    <row r="248" spans="6:6" ht="15.75" customHeight="1"/>
    <row r="249" spans="6:6" ht="15.75" customHeight="1"/>
    <row r="250" spans="6:6" ht="15.75" customHeight="1"/>
    <row r="251" spans="6:6" ht="15.75" customHeight="1"/>
    <row r="252" spans="6:6" ht="15.75" customHeight="1"/>
    <row r="253" spans="6:6" ht="15.75" customHeight="1"/>
    <row r="254" spans="6:6" ht="15.75" customHeight="1"/>
    <row r="255" spans="6:6" ht="15.75" customHeight="1"/>
    <row r="256" spans="6: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topLeftCell="A31" workbookViewId="0"/>
  </sheetViews>
  <sheetFormatPr baseColWidth="10" defaultColWidth="12.6640625" defaultRowHeight="15" customHeight="1"/>
  <cols>
    <col min="1" max="1" width="0.6640625" customWidth="1"/>
    <col min="2" max="2" width="32.6640625" customWidth="1"/>
    <col min="3" max="3" width="1.5" customWidth="1"/>
    <col min="4" max="5" width="6.1640625" customWidth="1"/>
    <col min="6" max="6" width="6.6640625" bestFit="1" customWidth="1"/>
    <col min="7" max="11" width="6.1640625" customWidth="1"/>
    <col min="12" max="12" width="15.5" customWidth="1"/>
    <col min="13" max="13" width="65.5" customWidth="1"/>
    <col min="14" max="26" width="7.6640625" customWidth="1"/>
  </cols>
  <sheetData>
    <row r="1" spans="1:26" ht="15" customHeight="1">
      <c r="A1" s="544"/>
      <c r="B1" s="544"/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4"/>
      <c r="R1" s="544"/>
      <c r="S1" s="544"/>
      <c r="T1" s="544"/>
      <c r="U1" s="544"/>
      <c r="V1" s="544"/>
      <c r="W1" s="544"/>
      <c r="X1" s="544"/>
      <c r="Y1" s="544"/>
      <c r="Z1" s="544"/>
    </row>
    <row r="2" spans="1:26" ht="18">
      <c r="A2" s="544"/>
      <c r="B2" s="545" t="s">
        <v>425</v>
      </c>
      <c r="C2" s="546"/>
      <c r="D2" s="546"/>
      <c r="E2" s="546"/>
      <c r="F2" s="546"/>
      <c r="G2" s="546"/>
      <c r="H2" s="547"/>
      <c r="I2" s="547"/>
      <c r="J2" s="546"/>
      <c r="K2" s="546"/>
      <c r="L2" s="546"/>
      <c r="M2" s="548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</row>
    <row r="3" spans="1:26" ht="15" customHeight="1">
      <c r="A3" s="544"/>
      <c r="B3" s="129"/>
      <c r="C3" s="544"/>
      <c r="D3" s="544"/>
      <c r="E3" s="544"/>
      <c r="F3" s="544"/>
      <c r="G3" s="544"/>
      <c r="H3" s="544"/>
      <c r="I3" s="544"/>
      <c r="J3" s="544"/>
      <c r="K3" s="544"/>
      <c r="L3" s="544"/>
      <c r="M3" s="549"/>
      <c r="N3" s="544"/>
      <c r="O3" s="544"/>
      <c r="P3" s="544"/>
      <c r="Q3" s="544"/>
      <c r="R3" s="544"/>
      <c r="S3" s="544"/>
      <c r="T3" s="544"/>
      <c r="U3" s="544"/>
      <c r="V3" s="544"/>
      <c r="W3" s="544"/>
      <c r="X3" s="544"/>
      <c r="Y3" s="544"/>
      <c r="Z3" s="544"/>
    </row>
    <row r="4" spans="1:26" ht="15" customHeight="1">
      <c r="A4" s="544"/>
      <c r="B4" s="550" t="s">
        <v>426</v>
      </c>
      <c r="C4" s="551"/>
      <c r="D4" s="552">
        <v>2012</v>
      </c>
      <c r="E4" s="552">
        <v>2013</v>
      </c>
      <c r="F4" s="552">
        <v>2014</v>
      </c>
      <c r="G4" s="552">
        <v>2015</v>
      </c>
      <c r="H4" s="552">
        <v>2016</v>
      </c>
      <c r="I4" s="552">
        <v>2017</v>
      </c>
      <c r="J4" s="552">
        <v>2018</v>
      </c>
      <c r="K4" s="552">
        <v>2019</v>
      </c>
      <c r="L4" s="553"/>
      <c r="M4" s="554" t="s">
        <v>427</v>
      </c>
      <c r="N4" s="544"/>
      <c r="O4" s="544"/>
      <c r="P4" s="544"/>
      <c r="Q4" s="544"/>
      <c r="R4" s="544"/>
      <c r="S4" s="544"/>
      <c r="T4" s="544"/>
      <c r="U4" s="544"/>
      <c r="V4" s="544"/>
      <c r="W4" s="544"/>
      <c r="X4" s="544"/>
      <c r="Y4" s="544"/>
      <c r="Z4" s="544"/>
    </row>
    <row r="5" spans="1:26" ht="15" customHeight="1">
      <c r="A5" s="544"/>
      <c r="B5" s="129" t="s">
        <v>428</v>
      </c>
      <c r="C5" s="544"/>
      <c r="D5" s="555">
        <f>TGT_IS!C6/TGT_IS!C$4</f>
        <v>0.31013219464945907</v>
      </c>
      <c r="E5" s="555">
        <f>TGT_IS!D6/TGT_IS!D$4</f>
        <v>0.29798397845087615</v>
      </c>
      <c r="F5" s="555">
        <f>TGT_IS!E6/TGT_IS!E$4</f>
        <v>0.29386653446803823</v>
      </c>
      <c r="G5" s="555">
        <f>TGT_IS!F6/TGT_IS!F$4</f>
        <v>0.29198346547401233</v>
      </c>
      <c r="H5" s="555">
        <f>TGT_IS!G6/TGT_IS!G$4</f>
        <v>0.30063610877887037</v>
      </c>
      <c r="I5" s="555">
        <f>TGT_IS!H6/TGT_IS!H$4</f>
        <v>0.29690293478559837</v>
      </c>
      <c r="J5" s="555">
        <f>TGT_IS!I6/TGT_IS!I$4</f>
        <v>0.2927039651786188</v>
      </c>
      <c r="K5" s="555">
        <f>TGT_IS!J6/TGT_IS!J$4</f>
        <v>0.29762392462105697</v>
      </c>
      <c r="L5" s="555"/>
      <c r="M5" s="549" t="s">
        <v>429</v>
      </c>
      <c r="N5" s="544"/>
      <c r="O5" s="544"/>
      <c r="P5" s="544"/>
      <c r="Q5" s="544"/>
      <c r="R5" s="544"/>
      <c r="S5" s="544"/>
      <c r="T5" s="544"/>
      <c r="U5" s="544"/>
      <c r="V5" s="544"/>
      <c r="W5" s="544"/>
      <c r="X5" s="544"/>
      <c r="Y5" s="544"/>
      <c r="Z5" s="544"/>
    </row>
    <row r="6" spans="1:26" ht="15" customHeight="1">
      <c r="A6" s="544"/>
      <c r="B6" s="129" t="s">
        <v>430</v>
      </c>
      <c r="C6" s="544"/>
      <c r="D6" s="555">
        <f>TGT_IS!C13/TGT_IS!C$4</f>
        <v>6.8975866632105975E-2</v>
      </c>
      <c r="E6" s="555">
        <f>TGT_IS!D13/TGT_IS!D$4</f>
        <v>5.7815064745577238E-2</v>
      </c>
      <c r="F6" s="555">
        <f>TGT_IS!E13/TGT_IS!E$4</f>
        <v>5.0304332259219479E-2</v>
      </c>
      <c r="G6" s="555">
        <f>TGT_IS!F13/TGT_IS!F$4</f>
        <v>6.6720878227281968E-2</v>
      </c>
      <c r="H6" s="555">
        <f>TGT_IS!G13/TGT_IS!G$4</f>
        <v>5.6367491568356791E-2</v>
      </c>
      <c r="I6" s="555">
        <f>TGT_IS!H13/TGT_IS!H$4</f>
        <v>4.9921610693951644E-2</v>
      </c>
      <c r="J6" s="555">
        <f>TGT_IS!I13/TGT_IS!I$4</f>
        <v>4.8781782472530393E-2</v>
      </c>
      <c r="K6" s="555">
        <f>TGT_IS!J13/TGT_IS!J$4</f>
        <v>5.3640925850061451E-2</v>
      </c>
      <c r="L6" s="555"/>
      <c r="M6" s="549" t="s">
        <v>431</v>
      </c>
      <c r="N6" s="544"/>
      <c r="O6" s="544"/>
      <c r="P6" s="544"/>
      <c r="Q6" s="544"/>
      <c r="R6" s="544"/>
      <c r="S6" s="544"/>
      <c r="T6" s="544"/>
      <c r="U6" s="544"/>
      <c r="V6" s="544"/>
      <c r="W6" s="544"/>
      <c r="X6" s="544"/>
      <c r="Y6" s="544"/>
      <c r="Z6" s="544"/>
    </row>
    <row r="7" spans="1:26" ht="15" customHeight="1">
      <c r="A7" s="544"/>
      <c r="B7" s="129" t="s">
        <v>432</v>
      </c>
      <c r="C7" s="544"/>
      <c r="D7" s="555">
        <f>(TGT_IS!C13-TGT_IS!C11+TGT_CF!B7)/TGT_IS!C$4</f>
        <v>8.7529501643906632E-2</v>
      </c>
      <c r="E7" s="555">
        <f>(TGT_IS!D13-TGT_IS!D11+TGT_CF!C7)/TGT_IS!D$4</f>
        <v>7.1100885253721297E-2</v>
      </c>
      <c r="F7" s="555">
        <f>(TGT_IS!E13-TGT_IS!E11+TGT_CF!D7)/TGT_IS!E$4</f>
        <v>6.7476383265856948E-2</v>
      </c>
      <c r="G7" s="555">
        <f>(TGT_IS!F13-TGT_IS!F11+TGT_CF!E7)/TGT_IS!F$4</f>
        <v>8.8486819814325407E-2</v>
      </c>
      <c r="H7" s="555">
        <f>(TGT_IS!G13-TGT_IS!G11+TGT_CF!F7)/TGT_IS!G$4</f>
        <v>7.4966913805125865E-2</v>
      </c>
      <c r="I7" s="555">
        <f>(TGT_IS!H13-TGT_IS!H11+TGT_CF!G7)/TGT_IS!H$4</f>
        <v>7.456610831476744E-2</v>
      </c>
      <c r="J7" s="555">
        <f>(TGT_IS!I13-TGT_IS!I11+TGT_CF!H7)/TGT_IS!I$4</f>
        <v>7.5494983810181007E-2</v>
      </c>
      <c r="K7" s="555">
        <f>(TGT_IS!J13-TGT_IS!J11+TGT_CF!I7)/TGT_IS!J$4</f>
        <v>8.0871056943875461E-2</v>
      </c>
      <c r="L7" s="555"/>
      <c r="M7" s="549" t="s">
        <v>433</v>
      </c>
      <c r="N7" s="544"/>
      <c r="O7" s="544"/>
      <c r="P7" s="544"/>
      <c r="Q7" s="544"/>
      <c r="R7" s="544"/>
      <c r="S7" s="544"/>
      <c r="T7" s="544"/>
      <c r="U7" s="544"/>
      <c r="V7" s="544"/>
      <c r="W7" s="544"/>
      <c r="X7" s="544"/>
      <c r="Y7" s="544"/>
      <c r="Z7" s="544"/>
    </row>
    <row r="8" spans="1:26" ht="15" customHeight="1">
      <c r="A8" s="544"/>
      <c r="B8" s="129" t="s">
        <v>434</v>
      </c>
      <c r="C8" s="544"/>
      <c r="D8" s="555">
        <f>TGT_IS!C17/TGT_IS!C$4</f>
        <v>4.0913493676757479E-2</v>
      </c>
      <c r="E8" s="555">
        <f>TGT_IS!D17/TGT_IS!D$4</f>
        <v>2.7651903085060117E-2</v>
      </c>
      <c r="F8" s="555">
        <f>TGT_IS!E17/TGT_IS!E$4</f>
        <v>-2.2528849596518769E-2</v>
      </c>
      <c r="G8" s="555">
        <f>TGT_IS!F17/TGT_IS!F$4</f>
        <v>4.5578369587314496E-2</v>
      </c>
      <c r="H8" s="555">
        <f>TGT_IS!G17/TGT_IS!G$4</f>
        <v>3.8906519047686813E-2</v>
      </c>
      <c r="I8" s="555">
        <f>TGT_IS!H17/TGT_IS!H$4</f>
        <v>4.0074813653491762E-2</v>
      </c>
      <c r="J8" s="555">
        <f>TGT_IS!I17/TGT_IS!I$4</f>
        <v>3.8974998672965659E-2</v>
      </c>
      <c r="K8" s="555">
        <f>TGT_IS!J17/TGT_IS!J$4</f>
        <v>4.2003789430561246E-2</v>
      </c>
      <c r="L8" s="555"/>
      <c r="M8" s="549" t="s">
        <v>435</v>
      </c>
      <c r="N8" s="544"/>
      <c r="O8" s="544"/>
      <c r="P8" s="544"/>
      <c r="Q8" s="544"/>
      <c r="R8" s="544"/>
      <c r="S8" s="544"/>
      <c r="T8" s="544"/>
      <c r="U8" s="544"/>
      <c r="V8" s="544"/>
      <c r="W8" s="544"/>
      <c r="X8" s="544"/>
      <c r="Y8" s="544"/>
      <c r="Z8" s="544"/>
    </row>
    <row r="9" spans="1:26" ht="15" customHeight="1">
      <c r="A9" s="544"/>
      <c r="B9" s="129" t="s">
        <v>182</v>
      </c>
      <c r="C9" s="544"/>
      <c r="D9" s="555">
        <f>(TGT_IS!C13-TGT_IS!C11)/TGT_BS!C22</f>
        <v>9.0775076303386423E-2</v>
      </c>
      <c r="E9" s="555">
        <f>(TGT_IS!D13-TGT_IS!D11)/TGT_BS!D22</f>
        <v>6.8951585751801228E-2</v>
      </c>
      <c r="F9" s="555">
        <f>(TGT_IS!E13-TGT_IS!E11)/TGT_BS!E22</f>
        <v>6.7303021470902558E-2</v>
      </c>
      <c r="G9" s="555">
        <f>(TGT_IS!F13-TGT_IS!F11)/TGT_BS!F22</f>
        <v>0.10719785405593363</v>
      </c>
      <c r="H9" s="555">
        <f>(TGT_IS!G13-TGT_IS!G11)/TGT_BS!G22</f>
        <v>7.9345996633806204E-2</v>
      </c>
      <c r="I9" s="555">
        <f>(TGT_IS!H13-TGT_IS!H11)/TGT_BS!H22</f>
        <v>7.3865469071781251E-2</v>
      </c>
      <c r="J9" s="555">
        <f>(TGT_IS!I13-TGT_IS!I11)/TGT_BS!I22</f>
        <v>7.7863889561637201E-2</v>
      </c>
      <c r="K9" s="555">
        <f>(TGT_IS!J13-TGT_IS!J11)/TGT_BS!J22</f>
        <v>8.6794922742467098E-2</v>
      </c>
      <c r="L9" s="555"/>
      <c r="M9" s="549" t="s">
        <v>436</v>
      </c>
      <c r="N9" s="544"/>
      <c r="O9" s="544"/>
      <c r="P9" s="544"/>
      <c r="Q9" s="544"/>
      <c r="R9" s="544"/>
      <c r="S9" s="544"/>
      <c r="T9" s="544"/>
      <c r="U9" s="544"/>
      <c r="V9" s="544"/>
      <c r="W9" s="544"/>
      <c r="X9" s="544"/>
      <c r="Y9" s="544"/>
      <c r="Z9" s="544"/>
    </row>
    <row r="10" spans="1:26" ht="15" customHeight="1">
      <c r="A10" s="544"/>
      <c r="B10" s="129" t="s">
        <v>183</v>
      </c>
      <c r="C10" s="544"/>
      <c r="D10" s="555">
        <f>TGT_IS!C17/TGT_BS!C40</f>
        <v>0.18112090832226113</v>
      </c>
      <c r="E10" s="555">
        <f>TGT_IS!D17/TGT_BS!D40</f>
        <v>0.12143429240342554</v>
      </c>
      <c r="F10" s="555">
        <f>TGT_IS!E17/TGT_BS!E40</f>
        <v>-0.11688218904050868</v>
      </c>
      <c r="G10" s="555">
        <f>TGT_IS!F17/TGT_BS!F40</f>
        <v>0.25955082194952533</v>
      </c>
      <c r="H10" s="555">
        <f>TGT_IS!G17/TGT_BS!G40</f>
        <v>0.24961197845339175</v>
      </c>
      <c r="I10" s="555">
        <f>TGT_IS!H17/TGT_BS!H40</f>
        <v>0.2501072869281607</v>
      </c>
      <c r="J10" s="555">
        <f>TGT_IS!I17/TGT_BS!I40</f>
        <v>0.2599805258033106</v>
      </c>
      <c r="K10" s="555">
        <f>TGT_IS!J17/TGT_BS!J40</f>
        <v>0.27727541620890728</v>
      </c>
      <c r="L10" s="555"/>
      <c r="M10" s="549" t="s">
        <v>437</v>
      </c>
      <c r="N10" s="544"/>
      <c r="O10" s="544"/>
      <c r="P10" s="544"/>
      <c r="Q10" s="544"/>
      <c r="R10" s="544"/>
      <c r="S10" s="544"/>
      <c r="T10" s="544"/>
      <c r="U10" s="544"/>
      <c r="V10" s="544"/>
      <c r="W10" s="544"/>
      <c r="X10" s="544"/>
      <c r="Y10" s="544"/>
      <c r="Z10" s="544"/>
    </row>
    <row r="11" spans="1:26" ht="15" customHeight="1">
      <c r="A11" s="544"/>
      <c r="B11" s="129" t="s">
        <v>438</v>
      </c>
      <c r="C11" s="544"/>
      <c r="D11" s="555">
        <f>(TGT_IS!C17-0)/TGT_BS!C40</f>
        <v>0.18112090832226113</v>
      </c>
      <c r="E11" s="555">
        <f>TGT_IS!D17/TGT_BS!D40</f>
        <v>0.12143429240342554</v>
      </c>
      <c r="F11" s="555">
        <f>TGT_IS!E17/TGT_BS!E40</f>
        <v>-0.11688218904050868</v>
      </c>
      <c r="G11" s="555">
        <f>TGT_IS!F17/TGT_BS!F40</f>
        <v>0.25955082194952533</v>
      </c>
      <c r="H11" s="555">
        <f>TGT_IS!G17/TGT_BS!G40</f>
        <v>0.24961197845339175</v>
      </c>
      <c r="I11" s="555">
        <f>TGT_IS!H17/TGT_BS!H40</f>
        <v>0.2501072869281607</v>
      </c>
      <c r="J11" s="555">
        <f>TGT_IS!I17/TGT_BS!I40</f>
        <v>0.2599805258033106</v>
      </c>
      <c r="K11" s="555">
        <f>TGT_IS!J17/TGT_BS!J40</f>
        <v>0.27727541620890728</v>
      </c>
      <c r="L11" s="555"/>
      <c r="M11" s="549" t="s">
        <v>439</v>
      </c>
      <c r="N11" s="544"/>
      <c r="O11" s="544"/>
      <c r="P11" s="544"/>
      <c r="Q11" s="544"/>
      <c r="R11" s="544"/>
      <c r="S11" s="544"/>
      <c r="T11" s="544"/>
      <c r="U11" s="544"/>
      <c r="V11" s="544"/>
      <c r="W11" s="544"/>
      <c r="X11" s="544"/>
      <c r="Y11" s="544"/>
      <c r="Z11" s="544"/>
    </row>
    <row r="12" spans="1:26">
      <c r="A12" s="544"/>
      <c r="B12" s="129"/>
      <c r="C12" s="544"/>
      <c r="D12" s="2"/>
      <c r="E12" s="2"/>
      <c r="F12" s="2"/>
      <c r="G12" s="2"/>
      <c r="H12" s="2"/>
      <c r="I12" s="2"/>
      <c r="J12" s="2"/>
      <c r="K12" s="2"/>
      <c r="L12" s="2"/>
      <c r="M12" s="556" t="s">
        <v>440</v>
      </c>
      <c r="N12" s="544"/>
      <c r="O12" s="544"/>
      <c r="P12" s="544"/>
      <c r="Q12" s="544"/>
      <c r="R12" s="544"/>
      <c r="S12" s="544"/>
      <c r="T12" s="544"/>
      <c r="U12" s="544"/>
      <c r="V12" s="544"/>
      <c r="W12" s="544"/>
      <c r="X12" s="544"/>
      <c r="Y12" s="544"/>
      <c r="Z12" s="544"/>
    </row>
    <row r="13" spans="1:26" ht="15" customHeight="1">
      <c r="A13" s="544"/>
      <c r="B13" s="129"/>
      <c r="C13" s="544"/>
      <c r="D13" s="544"/>
      <c r="E13" s="544"/>
      <c r="F13" s="544"/>
      <c r="G13" s="544"/>
      <c r="H13" s="544"/>
      <c r="I13" s="544"/>
      <c r="J13" s="544"/>
      <c r="K13" s="544"/>
      <c r="L13" s="544"/>
      <c r="M13" s="549"/>
      <c r="N13" s="544"/>
      <c r="O13" s="544"/>
      <c r="P13" s="544"/>
      <c r="Q13" s="544"/>
      <c r="R13" s="544"/>
      <c r="S13" s="544"/>
      <c r="T13" s="544"/>
      <c r="U13" s="544"/>
      <c r="V13" s="544"/>
      <c r="W13" s="544"/>
      <c r="X13" s="544"/>
      <c r="Y13" s="544"/>
      <c r="Z13" s="544"/>
    </row>
    <row r="14" spans="1:26" ht="15" customHeight="1">
      <c r="A14" s="544"/>
      <c r="B14" s="550" t="s">
        <v>441</v>
      </c>
      <c r="C14" s="551"/>
      <c r="D14" s="557"/>
      <c r="E14" s="557"/>
      <c r="F14" s="557"/>
      <c r="G14" s="557"/>
      <c r="H14" s="557"/>
      <c r="I14" s="557"/>
      <c r="J14" s="557"/>
      <c r="K14" s="557"/>
      <c r="L14" s="557"/>
      <c r="M14" s="558"/>
      <c r="N14" s="544"/>
      <c r="O14" s="544"/>
      <c r="P14" s="544"/>
      <c r="Q14" s="544"/>
      <c r="R14" s="544"/>
      <c r="S14" s="544"/>
      <c r="T14" s="544"/>
      <c r="U14" s="544"/>
      <c r="V14" s="544"/>
      <c r="W14" s="544"/>
      <c r="X14" s="544"/>
      <c r="Y14" s="544"/>
      <c r="Z14" s="544"/>
    </row>
    <row r="15" spans="1:26" ht="15" customHeight="1">
      <c r="A15" s="544"/>
      <c r="B15" s="129" t="s">
        <v>442</v>
      </c>
      <c r="C15" s="544"/>
      <c r="D15" s="559">
        <f>TGT_BS!C9/TGT_BS!C28</f>
        <v>1.1679851756824176</v>
      </c>
      <c r="E15" s="559">
        <f>TGT_BS!D9/TGT_BS!D28</f>
        <v>0.90576817719339442</v>
      </c>
      <c r="F15" s="559">
        <f>TGT_BS!E9/TGT_BS!E28</f>
        <v>1.1608725289706885</v>
      </c>
      <c r="G15" s="559">
        <f>TGT_BS!F9/TGT_BS!F28</f>
        <v>1.1194739344002536</v>
      </c>
      <c r="H15" s="559">
        <f>TGT_BS!G9/TGT_BS!G28</f>
        <v>0.94357440780672075</v>
      </c>
      <c r="I15" s="559">
        <f>TGT_BS!H9/TGT_BS!H28</f>
        <v>0.96077229543365006</v>
      </c>
      <c r="J15" s="559">
        <f>TGT_BS!I9/TGT_BS!I28</f>
        <v>0.83382176635140537</v>
      </c>
      <c r="K15" s="559">
        <f>TGT_BS!J9/TGT_BS!J28</f>
        <v>0.89059156485124591</v>
      </c>
      <c r="L15" s="555"/>
      <c r="M15" s="549" t="s">
        <v>443</v>
      </c>
      <c r="N15" s="544"/>
      <c r="O15" s="544"/>
      <c r="P15" s="544"/>
      <c r="Q15" s="544"/>
      <c r="R15" s="544"/>
      <c r="S15" s="544"/>
      <c r="T15" s="544"/>
      <c r="U15" s="544"/>
      <c r="V15" s="544"/>
      <c r="W15" s="544"/>
      <c r="X15" s="544"/>
      <c r="Y15" s="544"/>
      <c r="Z15" s="544"/>
    </row>
    <row r="16" spans="1:26" ht="15" customHeight="1">
      <c r="A16" s="544"/>
      <c r="B16" s="129" t="s">
        <v>444</v>
      </c>
      <c r="C16" s="544"/>
      <c r="D16" s="559">
        <f>(TGT_BS!C4+TGT_BS!C5)/TGT_BS!C28</f>
        <v>0.47216876915401612</v>
      </c>
      <c r="E16" s="559">
        <f>(TGT_BS!D4+TGT_BS!D5)/TGT_BS!D28</f>
        <v>5.4394615324411054E-2</v>
      </c>
      <c r="F16" s="559">
        <f>(TGT_BS!E4+TGT_BS!E5)/TGT_BS!E28</f>
        <v>0.18830947511929108</v>
      </c>
      <c r="G16" s="559">
        <f>(TGT_BS!F4+TGT_BS!F5)/TGT_BS!F28</f>
        <v>0.32055141815877042</v>
      </c>
      <c r="H16" s="559">
        <f>(TGT_BS!G4+TGT_BS!G5)/TGT_BS!G28</f>
        <v>0.19768631462973166</v>
      </c>
      <c r="I16" s="559">
        <f>(TGT_BS!H4+TGT_BS!H5)/TGT_BS!H28</f>
        <v>0.20249770150168556</v>
      </c>
      <c r="J16" s="559">
        <f>(TGT_BS!I4+TGT_BS!I5)/TGT_BS!I28</f>
        <v>0.10363660583455442</v>
      </c>
      <c r="K16" s="559">
        <f>(TGT_BS!J4+TGT_BS!J5)/TGT_BS!J28</f>
        <v>0.17788361979705944</v>
      </c>
      <c r="L16" s="555"/>
      <c r="M16" s="549" t="s">
        <v>445</v>
      </c>
      <c r="N16" s="544"/>
      <c r="O16" s="544"/>
      <c r="P16" s="544"/>
      <c r="Q16" s="544"/>
      <c r="R16" s="544"/>
      <c r="S16" s="544"/>
      <c r="T16" s="544"/>
      <c r="U16" s="544"/>
      <c r="V16" s="544"/>
      <c r="W16" s="544"/>
      <c r="X16" s="544"/>
      <c r="Y16" s="544"/>
      <c r="Z16" s="544"/>
    </row>
    <row r="17" spans="1:26" ht="15" customHeight="1">
      <c r="A17" s="544"/>
      <c r="B17" s="129"/>
      <c r="C17" s="560"/>
      <c r="D17" s="560"/>
      <c r="E17" s="560"/>
      <c r="F17" s="560"/>
      <c r="G17" s="560"/>
      <c r="H17" s="560"/>
      <c r="I17" s="560"/>
      <c r="J17" s="560"/>
      <c r="K17" s="560"/>
      <c r="L17" s="560"/>
      <c r="M17" s="549"/>
      <c r="N17" s="544"/>
      <c r="O17" s="544"/>
      <c r="P17" s="544"/>
      <c r="Q17" s="544"/>
      <c r="R17" s="544"/>
      <c r="S17" s="544"/>
      <c r="T17" s="544"/>
      <c r="U17" s="544"/>
      <c r="V17" s="544"/>
      <c r="W17" s="544"/>
      <c r="X17" s="544"/>
      <c r="Y17" s="544"/>
      <c r="Z17" s="544"/>
    </row>
    <row r="18" spans="1:26" ht="15" customHeight="1">
      <c r="A18" s="544"/>
      <c r="B18" s="550" t="s">
        <v>446</v>
      </c>
      <c r="C18" s="551"/>
      <c r="D18" s="561"/>
      <c r="E18" s="561"/>
      <c r="F18" s="561"/>
      <c r="G18" s="561"/>
      <c r="H18" s="561"/>
      <c r="I18" s="561"/>
      <c r="J18" s="561"/>
      <c r="K18" s="561"/>
      <c r="L18" s="561"/>
      <c r="M18" s="558"/>
      <c r="N18" s="544"/>
      <c r="O18" s="544"/>
      <c r="P18" s="544"/>
      <c r="Q18" s="544"/>
      <c r="R18" s="544"/>
      <c r="S18" s="544"/>
      <c r="T18" s="544"/>
      <c r="U18" s="544"/>
      <c r="V18" s="544"/>
      <c r="W18" s="544"/>
      <c r="X18" s="544"/>
      <c r="Y18" s="544"/>
      <c r="Z18" s="544"/>
    </row>
    <row r="19" spans="1:26" ht="15" customHeight="1">
      <c r="A19" s="544"/>
      <c r="B19" s="129" t="s">
        <v>447</v>
      </c>
      <c r="C19" s="544"/>
      <c r="D19" s="560">
        <f>TGT_BS!C22/TGT_BS!C40</f>
        <v>2.9087450175141925</v>
      </c>
      <c r="E19" s="560">
        <f>TGT_BS!D22/TGT_BS!D40</f>
        <v>2.7449325365042205</v>
      </c>
      <c r="F19" s="560">
        <f>TGT_BS!E22/TGT_BS!E40</f>
        <v>2.9414874615989142</v>
      </c>
      <c r="G19" s="560">
        <f>TGT_BS!F22/TGT_BS!F40</f>
        <v>3.1073550976306246</v>
      </c>
      <c r="H19" s="560">
        <f>TGT_BS!G22/TGT_BS!G40</f>
        <v>3.417419884963024</v>
      </c>
      <c r="I19" s="560">
        <f>TGT_BS!H22/TGT_BS!H40</f>
        <v>3.4591880525276801</v>
      </c>
      <c r="J19" s="560">
        <f>TGT_BS!I22/TGT_BS!I40</f>
        <v>3.6549526422944143</v>
      </c>
      <c r="K19" s="560">
        <f>TGT_BS!J22/TGT_BS!J40</f>
        <v>3.6152285979886756</v>
      </c>
      <c r="L19" s="555"/>
      <c r="M19" s="549" t="s">
        <v>448</v>
      </c>
      <c r="N19" s="544"/>
      <c r="O19" s="544"/>
      <c r="P19" s="544"/>
      <c r="Q19" s="544"/>
      <c r="R19" s="544"/>
      <c r="S19" s="544"/>
      <c r="T19" s="544"/>
      <c r="U19" s="544"/>
      <c r="V19" s="544"/>
      <c r="W19" s="544"/>
      <c r="X19" s="544"/>
      <c r="Y19" s="544"/>
      <c r="Z19" s="544"/>
    </row>
    <row r="20" spans="1:26" ht="15" customHeight="1">
      <c r="A20" s="544"/>
      <c r="B20" s="129" t="s">
        <v>449</v>
      </c>
      <c r="C20" s="544"/>
      <c r="D20" s="560">
        <f>(TGT_BS!C26+TGT_BS!C29)/TGT_BS!C40</f>
        <v>1.065829206425897</v>
      </c>
      <c r="E20" s="560">
        <f>(TGT_BS!D26+TGT_BS!D29)/TGT_BS!D40</f>
        <v>0.84911588934754478</v>
      </c>
      <c r="F20" s="560">
        <f>(TGT_BS!E26+TGT_BS!E29)/TGT_BS!E40</f>
        <v>0.90912338358219613</v>
      </c>
      <c r="G20" s="560">
        <f>(TGT_BS!F26+TGT_BS!F29)/TGT_BS!F40</f>
        <v>0.9847958632399475</v>
      </c>
      <c r="H20" s="560">
        <f>(TGT_BS!G26+TGT_BS!G29)/TGT_BS!G40</f>
        <v>1.1639733406372683</v>
      </c>
      <c r="I20" s="560">
        <f>(TGT_BS!H26+TGT_BS!H29)/TGT_BS!H40</f>
        <v>0.97828512574027982</v>
      </c>
      <c r="J20" s="560">
        <f>(TGT_BS!I26+TGT_BS!I29)/TGT_BS!I40</f>
        <v>0.99805258033106137</v>
      </c>
      <c r="K20" s="560">
        <f>(TGT_BS!J26+TGT_BS!J29)/TGT_BS!J40</f>
        <v>0.9717738527845855</v>
      </c>
      <c r="L20" s="555"/>
      <c r="M20" s="549" t="s">
        <v>450</v>
      </c>
      <c r="N20" s="544"/>
      <c r="O20" s="544"/>
      <c r="P20" s="544"/>
      <c r="Q20" s="544"/>
      <c r="R20" s="544"/>
      <c r="S20" s="544"/>
      <c r="T20" s="544"/>
      <c r="U20" s="544"/>
      <c r="V20" s="544"/>
      <c r="W20" s="544"/>
      <c r="X20" s="544"/>
      <c r="Y20" s="544"/>
      <c r="Z20" s="544"/>
    </row>
    <row r="21" spans="1:26" ht="15" customHeight="1">
      <c r="A21" s="544"/>
      <c r="B21" s="129" t="s">
        <v>451</v>
      </c>
      <c r="C21" s="544"/>
      <c r="D21" s="560">
        <f>TGT_BS!C29/(TGT_BS!C29+TGT_BS!C40)</f>
        <v>0.46949891067538124</v>
      </c>
      <c r="E21" s="560">
        <f>TGT_BS!D29/(TGT_BS!D29+TGT_BS!D40)</f>
        <v>0.43745884310123728</v>
      </c>
      <c r="F21" s="560">
        <f>TGT_BS!E29/(TGT_BS!E29+TGT_BS!E40)</f>
        <v>0.47440952273666026</v>
      </c>
      <c r="G21" s="560">
        <f>TGT_BS!F29/(TGT_BS!F29+TGT_BS!F40)</f>
        <v>0.47968034696008355</v>
      </c>
      <c r="H21" s="560">
        <f>TGT_BS!G29/(TGT_BS!G29+TGT_BS!G40)</f>
        <v>0.50177401746724892</v>
      </c>
      <c r="I21" s="560">
        <f>TGT_BS!H29/(TGT_BS!H29+TGT_BS!H40)</f>
        <v>0.48827301475755447</v>
      </c>
      <c r="J21" s="560">
        <f>TGT_BS!I29/(TGT_BS!I29+TGT_BS!I40)</f>
        <v>0.47504646840148701</v>
      </c>
      <c r="K21" s="560">
        <f>TGT_BS!J29/(TGT_BS!J29+TGT_BS!J40)</f>
        <v>0.48931854473263992</v>
      </c>
      <c r="L21" s="555"/>
      <c r="M21" s="549" t="s">
        <v>452</v>
      </c>
      <c r="N21" s="544"/>
      <c r="O21" s="544"/>
      <c r="P21" s="544"/>
      <c r="Q21" s="544"/>
      <c r="R21" s="544"/>
      <c r="S21" s="544"/>
      <c r="T21" s="544"/>
      <c r="U21" s="544"/>
      <c r="V21" s="544"/>
      <c r="W21" s="544"/>
      <c r="X21" s="544"/>
      <c r="Y21" s="544"/>
      <c r="Z21" s="544"/>
    </row>
    <row r="22" spans="1:26" ht="15" customHeight="1">
      <c r="A22" s="544"/>
      <c r="B22" s="129" t="s">
        <v>453</v>
      </c>
      <c r="C22" s="544"/>
      <c r="D22" s="560">
        <f>(TGT_BS!C34+TGT_BS!C28)/TGT_BS!C40</f>
        <v>1.9087450175141925</v>
      </c>
      <c r="E22" s="560">
        <f>(TGT_BS!D34+TGT_BS!D28)/TGT_BS!D40</f>
        <v>1.7449325365042203</v>
      </c>
      <c r="F22" s="560">
        <f>(TGT_BS!E34+TGT_BS!E28)/TGT_BS!E40</f>
        <v>1.9414874615989139</v>
      </c>
      <c r="G22" s="560">
        <f>(TGT_BS!F34+TGT_BS!F28)/TGT_BS!F40</f>
        <v>2.1073550976306246</v>
      </c>
      <c r="H22" s="560">
        <f>(TGT_BS!G34+TGT_BS!G28)/TGT_BS!G40</f>
        <v>2.417419884963024</v>
      </c>
      <c r="I22" s="560">
        <f>(TGT_BS!H34+TGT_BS!H28)/TGT_BS!H40</f>
        <v>2.4591880525276801</v>
      </c>
      <c r="J22" s="560">
        <f>(TGT_BS!I34+TGT_BS!I28)/TGT_BS!I40</f>
        <v>2.6549526422944143</v>
      </c>
      <c r="K22" s="560">
        <f>(TGT_BS!J34+TGT_BS!J28)/TGT_BS!J40</f>
        <v>2.6152285979886756</v>
      </c>
      <c r="L22" s="555"/>
      <c r="M22" s="549" t="s">
        <v>455</v>
      </c>
      <c r="N22" s="544"/>
      <c r="O22" s="544"/>
      <c r="P22" s="544"/>
      <c r="Q22" s="544"/>
      <c r="R22" s="544"/>
      <c r="S22" s="544"/>
      <c r="T22" s="544"/>
      <c r="U22" s="544"/>
      <c r="V22" s="544"/>
      <c r="W22" s="544"/>
      <c r="X22" s="544"/>
      <c r="Y22" s="544"/>
      <c r="Z22" s="544"/>
    </row>
    <row r="23" spans="1:26" ht="15" customHeight="1">
      <c r="A23" s="544"/>
      <c r="B23" s="129" t="s">
        <v>456</v>
      </c>
      <c r="C23" s="544"/>
      <c r="D23" s="560">
        <f>(TGT_BS!C26+TGT_BS!C29)/(TGT_BS!C40+TGT_BS!C26+TGT_BS!C29)</f>
        <v>0.51593287727299308</v>
      </c>
      <c r="E23" s="560">
        <f>(TGT_BS!D26+TGT_BS!D29)/(TGT_BS!D40+TGT_BS!D26+TGT_BS!D29)</f>
        <v>0.4592010128944124</v>
      </c>
      <c r="F23" s="560">
        <f>(TGT_BS!E26+TGT_BS!E29)/(TGT_BS!E40+TGT_BS!E26+TGT_BS!E29)</f>
        <v>0.47619938627348252</v>
      </c>
      <c r="G23" s="560">
        <f>(TGT_BS!F26+TGT_BS!F29)/(TGT_BS!F40+TGT_BS!F26+TGT_BS!F29)</f>
        <v>0.49616984873818876</v>
      </c>
      <c r="H23" s="560">
        <f>(TGT_BS!G26+TGT_BS!G29)/(TGT_BS!G40+TGT_BS!G26+TGT_BS!G29)</f>
        <v>0.53788709813517843</v>
      </c>
      <c r="I23" s="560">
        <f>(TGT_BS!H26+TGT_BS!H29)/(TGT_BS!H40+TGT_BS!H26+TGT_BS!H29)</f>
        <v>0.49451169248123561</v>
      </c>
      <c r="J23" s="560">
        <f>(TGT_BS!I26+TGT_BS!I29)/(TGT_BS!I40+TGT_BS!I26+TGT_BS!I29)</f>
        <v>0.49951267056530213</v>
      </c>
      <c r="K23" s="560">
        <f>(TGT_BS!J26+TGT_BS!J29)/(TGT_BS!J40+TGT_BS!J26+TGT_BS!J29)</f>
        <v>0.4928424481398937</v>
      </c>
      <c r="L23" s="555"/>
      <c r="M23" s="549" t="s">
        <v>457</v>
      </c>
      <c r="N23" s="544"/>
      <c r="O23" s="544"/>
      <c r="P23" s="544"/>
      <c r="Q23" s="544"/>
      <c r="R23" s="544"/>
      <c r="S23" s="544"/>
      <c r="T23" s="544"/>
      <c r="U23" s="544"/>
      <c r="V23" s="544"/>
      <c r="W23" s="544"/>
      <c r="X23" s="544"/>
      <c r="Y23" s="544"/>
      <c r="Z23" s="544"/>
    </row>
    <row r="24" spans="1:26" ht="15.75" customHeight="1">
      <c r="A24" s="544"/>
      <c r="B24" s="27" t="s">
        <v>458</v>
      </c>
      <c r="C24" s="2"/>
      <c r="D24" s="564">
        <f>(TGT_BS!C9-TGT_BS!C28)/(TGT_BS!C40+TGT_BS!C26+TGT_BS!C29)</f>
        <v>6.8906039876045141E-2</v>
      </c>
      <c r="E24" s="564">
        <f>(TGT_BS!D9-TGT_BS!D28)/(TGT_BS!D40+TGT_BS!D26+TGT_BS!D29)</f>
        <v>-4.0115949755106121E-2</v>
      </c>
      <c r="F24" s="564">
        <f>(TGT_BS!E9-TGT_BS!E28)/(TGT_BS!E40+TGT_BS!E26+TGT_BS!E29)</f>
        <v>7.0653394207020437E-2</v>
      </c>
      <c r="G24" s="564">
        <f>(TGT_BS!F9-TGT_BS!F28)/(TGT_BS!F40+TGT_BS!F26+TGT_BS!F29)</f>
        <v>5.8638254850876849E-2</v>
      </c>
      <c r="H24" s="564">
        <f>(TGT_BS!G9-TGT_BS!G28)/(TGT_BS!G40+TGT_BS!G26+TGT_BS!G29)</f>
        <v>-3.0250611762720446E-2</v>
      </c>
      <c r="I24" s="564">
        <f>(TGT_BS!H9-TGT_BS!H28)/(TGT_BS!H40+TGT_BS!H26+TGT_BS!H29)</f>
        <v>-2.2213545056184648E-2</v>
      </c>
      <c r="J24" s="564">
        <f>(TGT_BS!I9-TGT_BS!I28)/(TGT_BS!I40+TGT_BS!I26+TGT_BS!I29)</f>
        <v>-0.11053517632465001</v>
      </c>
      <c r="K24" s="564">
        <f>(TGT_BS!J9-TGT_BS!J28)/(TGT_BS!J40+TGT_BS!J26+TGT_BS!J29)</f>
        <v>-6.7932453283044744E-2</v>
      </c>
      <c r="L24" s="555"/>
      <c r="M24" s="77" t="s">
        <v>465</v>
      </c>
      <c r="N24" s="544"/>
      <c r="O24" s="544"/>
      <c r="P24" s="544"/>
      <c r="Q24" s="544"/>
      <c r="R24" s="544"/>
      <c r="S24" s="544"/>
      <c r="T24" s="544"/>
      <c r="U24" s="544"/>
      <c r="V24" s="544"/>
      <c r="W24" s="544"/>
      <c r="X24" s="544"/>
      <c r="Y24" s="544"/>
      <c r="Z24" s="544"/>
    </row>
    <row r="25" spans="1:26" ht="15" customHeight="1">
      <c r="A25" s="544"/>
      <c r="B25" s="129"/>
      <c r="C25" s="560"/>
      <c r="D25" s="560"/>
      <c r="E25" s="560"/>
      <c r="F25" s="560"/>
      <c r="G25" s="560"/>
      <c r="H25" s="560"/>
      <c r="I25" s="560"/>
      <c r="J25" s="560"/>
      <c r="K25" s="560"/>
      <c r="L25" s="560"/>
      <c r="M25" s="549"/>
      <c r="N25" s="544"/>
      <c r="O25" s="544"/>
      <c r="P25" s="544"/>
      <c r="Q25" s="544"/>
      <c r="R25" s="544"/>
      <c r="S25" s="544"/>
      <c r="T25" s="544"/>
      <c r="U25" s="544"/>
      <c r="V25" s="544"/>
      <c r="W25" s="544"/>
      <c r="X25" s="544"/>
      <c r="Y25" s="544"/>
      <c r="Z25" s="544"/>
    </row>
    <row r="26" spans="1:26" ht="15" customHeight="1">
      <c r="A26" s="544"/>
      <c r="B26" s="550" t="s">
        <v>188</v>
      </c>
      <c r="C26" s="561"/>
      <c r="D26" s="561"/>
      <c r="E26" s="561"/>
      <c r="F26" s="561"/>
      <c r="G26" s="561"/>
      <c r="H26" s="561"/>
      <c r="I26" s="561"/>
      <c r="J26" s="561"/>
      <c r="K26" s="561"/>
      <c r="L26" s="561"/>
      <c r="M26" s="558"/>
      <c r="N26" s="544"/>
      <c r="O26" s="544"/>
      <c r="P26" s="544"/>
      <c r="Q26" s="544"/>
      <c r="R26" s="544"/>
      <c r="S26" s="544"/>
      <c r="T26" s="544"/>
      <c r="U26" s="544"/>
      <c r="V26" s="544"/>
      <c r="W26" s="544"/>
      <c r="X26" s="544"/>
      <c r="Y26" s="544"/>
      <c r="Z26" s="544"/>
    </row>
    <row r="27" spans="1:26" ht="15" customHeight="1">
      <c r="A27" s="544"/>
      <c r="B27" s="129" t="s">
        <v>467</v>
      </c>
      <c r="C27" s="560"/>
      <c r="D27" s="573">
        <f>TGT_CF!B20/(TGT_BS!C28+TGT_BS!C34)</f>
        <v>0.1684859990507831</v>
      </c>
      <c r="E27" s="573">
        <f>TGT_CF!C20/(TGT_BS!D28+TGT_BS!D34)</f>
        <v>0.23020973095120401</v>
      </c>
      <c r="F27" s="573">
        <f>TGT_CF!D20/(TGT_BS!E28+TGT_BS!E34)</f>
        <v>0.16334866605335788</v>
      </c>
      <c r="G27" s="573">
        <f>TGT_CF!E20/(TGT_BS!F28+TGT_BS!F34)</f>
        <v>0.21820179454312397</v>
      </c>
      <c r="H27" s="573">
        <f>TGT_CF!F20/(TGT_BS!G28+TGT_BS!G34)</f>
        <v>0.20530251529571719</v>
      </c>
      <c r="I27" s="573">
        <f>TGT_CF!G20/(TGT_BS!H28+TGT_BS!H34)</f>
        <v>0.24162362138768673</v>
      </c>
      <c r="J27" s="573">
        <f>TGT_CF!H20/(TGT_BS!I28+TGT_BS!I34)</f>
        <v>0.19914646750908546</v>
      </c>
      <c r="K27" s="573">
        <f>TGT_CF!I20/(TGT_BS!J28+TGT_BS!J34)</f>
        <v>0.22998125767465907</v>
      </c>
      <c r="L27" s="555"/>
      <c r="M27" s="549" t="s">
        <v>474</v>
      </c>
      <c r="N27" s="544"/>
      <c r="O27" s="544"/>
      <c r="P27" s="544"/>
      <c r="Q27" s="544"/>
      <c r="R27" s="544"/>
      <c r="S27" s="544"/>
      <c r="T27" s="544"/>
      <c r="U27" s="544"/>
      <c r="V27" s="544"/>
      <c r="W27" s="544"/>
      <c r="X27" s="544"/>
      <c r="Y27" s="544"/>
      <c r="Z27" s="544"/>
    </row>
    <row r="28" spans="1:26" ht="15" customHeight="1">
      <c r="A28" s="544"/>
      <c r="B28" s="129" t="s">
        <v>477</v>
      </c>
      <c r="C28" s="560"/>
      <c r="D28" s="573">
        <f>TGT_CF!B20/(TGT_BS!C26+TGT_BS!C29)</f>
        <v>0.30173390752493201</v>
      </c>
      <c r="E28" s="573">
        <f>TGT_CF!C20/(TGT_BS!D26+TGT_BS!D29)</f>
        <v>0.47308083006820489</v>
      </c>
      <c r="F28" s="573">
        <f>TGT_CF!D20/(TGT_BS!E26+TGT_BS!E29)</f>
        <v>0.34884086444007861</v>
      </c>
      <c r="G28" s="573">
        <f>TGT_CF!E20/(TGT_BS!F26+TGT_BS!F29)</f>
        <v>0.46692789968652038</v>
      </c>
      <c r="H28" s="573">
        <f>TGT_CF!F20/(TGT_BS!G26+TGT_BS!G29)</f>
        <v>0.42638638324574474</v>
      </c>
      <c r="I28" s="573">
        <f>TGT_CF!G20/(TGT_BS!H26+TGT_BS!H29)</f>
        <v>0.60738726092296891</v>
      </c>
      <c r="J28" s="573">
        <f>TGT_CF!H20/(TGT_BS!I26+TGT_BS!I29)</f>
        <v>0.52975609756097564</v>
      </c>
      <c r="K28" s="573">
        <f>TGT_CF!I20/(TGT_BS!J26+TGT_BS!J29)</f>
        <v>0.6189233846421428</v>
      </c>
      <c r="L28" s="555" t="str">
        <f ca="1">IFERROR(__xludf.DUMMYFUNCTION("ARRAY_CONSTRAIN(ARRAYFORMULA(SPARKLINE(TGT_Ratio!D28:J28, {""charttype"",""column"";""color"",""#376092"";""empty"",""ignore"";""nan"",""convert""})), 1, 1)"),"")</f>
        <v/>
      </c>
      <c r="M28" s="549" t="s">
        <v>480</v>
      </c>
      <c r="N28" s="544"/>
      <c r="O28" s="544"/>
      <c r="P28" s="544"/>
      <c r="Q28" s="544"/>
      <c r="R28" s="544"/>
      <c r="S28" s="544"/>
      <c r="T28" s="544"/>
      <c r="U28" s="544"/>
      <c r="V28" s="544"/>
      <c r="W28" s="544"/>
      <c r="X28" s="544"/>
      <c r="Y28" s="544"/>
      <c r="Z28" s="544"/>
    </row>
    <row r="29" spans="1:26" ht="15" customHeight="1">
      <c r="A29" s="544"/>
      <c r="B29" s="129" t="s">
        <v>481</v>
      </c>
      <c r="C29" s="560"/>
      <c r="D29" s="573">
        <f>-TGT_CF!B20/TGT_CF!B22</f>
        <v>2.2698209718670075</v>
      </c>
      <c r="E29" s="573">
        <f>-TGT_CF!C20/TGT_CF!C22</f>
        <v>3.4570519618239661</v>
      </c>
      <c r="F29" s="573">
        <f>-TGT_CF!D20/TGT_CF!D22</f>
        <v>2.4854423292273236</v>
      </c>
      <c r="G29" s="573">
        <f>-TGT_CF!E20/TGT_CF!E22</f>
        <v>4.1432545201668987</v>
      </c>
      <c r="H29" s="573">
        <f>-TGT_CF!F20/TGT_CF!F22</f>
        <v>3.5138978668390433</v>
      </c>
      <c r="I29" s="573">
        <f>-TGT_CF!G20/TGT_CF!G22</f>
        <v>2.7331227793130677</v>
      </c>
      <c r="J29" s="573">
        <f>-TGT_CF!H20/TGT_CF!H22</f>
        <v>1.6988054607508531</v>
      </c>
      <c r="K29" s="573">
        <f>-TGT_CF!I20/TGT_CF!I22</f>
        <v>2.3511727783283778</v>
      </c>
      <c r="L29" s="555"/>
      <c r="M29" s="549" t="s">
        <v>487</v>
      </c>
      <c r="N29" s="544"/>
      <c r="O29" s="544"/>
      <c r="P29" s="544"/>
      <c r="Q29" s="544"/>
      <c r="R29" s="544"/>
      <c r="S29" s="544"/>
      <c r="T29" s="544"/>
      <c r="U29" s="544"/>
      <c r="V29" s="544"/>
      <c r="W29" s="544"/>
      <c r="X29" s="544"/>
      <c r="Y29" s="544"/>
      <c r="Z29" s="544"/>
    </row>
    <row r="30" spans="1:26" ht="15.75" customHeight="1">
      <c r="A30" s="544"/>
      <c r="B30" s="129" t="s">
        <v>488</v>
      </c>
      <c r="C30" s="560"/>
      <c r="D30" s="574">
        <f>TGT_IS!C13/TGT_IS!C11</f>
        <v>7.3918128654970756</v>
      </c>
      <c r="E30" s="574">
        <f>TGT_IS!D13/TGT_IS!D11</f>
        <v>3.9285033365109627</v>
      </c>
      <c r="F30" s="574">
        <f>TGT_IS!E13/TGT_IS!E11</f>
        <v>4.14172335600907</v>
      </c>
      <c r="G30" s="574">
        <f>TGT_IS!F13/TGT_IS!F11</f>
        <v>8.1103789126853378</v>
      </c>
      <c r="H30" s="574">
        <f>TGT_IS!G13/TGT_IS!G11</f>
        <v>3.9969727547931382</v>
      </c>
      <c r="I30" s="574">
        <f>TGT_IS!H13/TGT_IS!H11</f>
        <v>5.5589586523736596</v>
      </c>
      <c r="J30" s="574">
        <f>TGT_IS!I13/TGT_IS!I11</f>
        <v>7.9739696312364421</v>
      </c>
      <c r="K30" s="574">
        <f>TGT_IS!J13/TGT_IS!J11</f>
        <v>8.784067085953879</v>
      </c>
      <c r="L30" s="555"/>
      <c r="M30" s="549" t="s">
        <v>491</v>
      </c>
      <c r="N30" s="544"/>
      <c r="O30" s="544"/>
      <c r="P30" s="544"/>
      <c r="Q30" s="544"/>
      <c r="R30" s="544"/>
      <c r="S30" s="544"/>
      <c r="T30" s="544"/>
      <c r="U30" s="544"/>
      <c r="V30" s="544"/>
      <c r="W30" s="544"/>
      <c r="X30" s="544"/>
      <c r="Y30" s="544"/>
      <c r="Z30" s="544"/>
    </row>
    <row r="31" spans="1:26" ht="15" customHeight="1">
      <c r="A31" s="544"/>
      <c r="B31" s="129"/>
      <c r="C31" s="560"/>
      <c r="D31" s="560"/>
      <c r="E31" s="560"/>
      <c r="F31" s="560"/>
      <c r="G31" s="560"/>
      <c r="H31" s="560"/>
      <c r="I31" s="560"/>
      <c r="J31" s="560"/>
      <c r="K31" s="560"/>
      <c r="L31" s="560"/>
      <c r="M31" s="549"/>
      <c r="N31" s="544"/>
      <c r="O31" s="544"/>
      <c r="P31" s="544"/>
      <c r="Q31" s="544"/>
      <c r="R31" s="544"/>
      <c r="S31" s="544"/>
      <c r="T31" s="544"/>
      <c r="U31" s="544"/>
      <c r="V31" s="544"/>
      <c r="W31" s="544"/>
      <c r="X31" s="544"/>
      <c r="Y31" s="544"/>
      <c r="Z31" s="544"/>
    </row>
    <row r="32" spans="1:26" ht="15" customHeight="1">
      <c r="A32" s="544"/>
      <c r="B32" s="581" t="s">
        <v>492</v>
      </c>
      <c r="C32" s="560"/>
      <c r="D32" s="560"/>
      <c r="E32" s="560"/>
      <c r="F32" s="560"/>
      <c r="G32" s="560"/>
      <c r="H32" s="560"/>
      <c r="I32" s="560"/>
      <c r="J32" s="560"/>
      <c r="K32" s="560"/>
      <c r="L32" s="560"/>
      <c r="M32" s="549"/>
      <c r="N32" s="544"/>
      <c r="O32" s="544"/>
      <c r="P32" s="544"/>
      <c r="Q32" s="544"/>
      <c r="R32" s="544"/>
      <c r="S32" s="544"/>
      <c r="T32" s="544"/>
      <c r="U32" s="544"/>
      <c r="V32" s="544"/>
      <c r="W32" s="544"/>
      <c r="X32" s="544"/>
      <c r="Y32" s="544"/>
      <c r="Z32" s="544"/>
    </row>
    <row r="33" spans="1:26" ht="15" customHeight="1">
      <c r="A33" s="544"/>
      <c r="B33" s="129" t="s">
        <v>492</v>
      </c>
      <c r="C33" s="560"/>
      <c r="D33" s="560"/>
      <c r="E33" s="560">
        <f>TGT_IS!D73/TGT_IS!D67</f>
        <v>3.5999105656592838</v>
      </c>
      <c r="F33" s="560">
        <f>TGT_IS!E73/TGT_IS!E67</f>
        <v>-6.5382903607443854</v>
      </c>
      <c r="G33" s="560">
        <f>TGT_IS!F73/TGT_IS!F67</f>
        <v>13.652721052765767</v>
      </c>
      <c r="H33" s="560">
        <f>TGT_IS!G73/TGT_IS!G67</f>
        <v>2.5288054704457812</v>
      </c>
      <c r="I33" s="560">
        <f>TGT_IS!H73/TGT_IS!H67</f>
        <v>-3.7847663571536283</v>
      </c>
      <c r="J33" s="560">
        <f>TGT_IS!I73/TGT_IS!I67</f>
        <v>-0.74279019854105111</v>
      </c>
      <c r="K33" s="560">
        <f>TGT_IS!J73/TGT_IS!J67</f>
        <v>3.6456700532172155</v>
      </c>
      <c r="L33" s="555"/>
      <c r="M33" s="549" t="s">
        <v>493</v>
      </c>
      <c r="N33" s="544"/>
      <c r="O33" s="544"/>
      <c r="P33" s="544"/>
      <c r="Q33" s="544"/>
      <c r="R33" s="544"/>
      <c r="S33" s="544"/>
      <c r="T33" s="544"/>
      <c r="U33" s="544"/>
      <c r="V33" s="544"/>
      <c r="W33" s="544"/>
      <c r="X33" s="544"/>
      <c r="Y33" s="544"/>
      <c r="Z33" s="544"/>
    </row>
    <row r="34" spans="1:26" ht="15" customHeight="1">
      <c r="A34" s="544"/>
      <c r="B34" s="129"/>
      <c r="C34" s="560"/>
      <c r="D34" s="560"/>
      <c r="E34" s="560"/>
      <c r="F34" s="560"/>
      <c r="G34" s="560"/>
      <c r="H34" s="560"/>
      <c r="I34" s="560"/>
      <c r="J34" s="560"/>
      <c r="K34" s="560"/>
      <c r="L34" s="560"/>
      <c r="M34" s="549"/>
      <c r="N34" s="544"/>
      <c r="O34" s="544"/>
      <c r="P34" s="544"/>
      <c r="Q34" s="544"/>
      <c r="R34" s="544"/>
      <c r="S34" s="544"/>
      <c r="T34" s="544"/>
      <c r="U34" s="544"/>
      <c r="V34" s="544"/>
      <c r="W34" s="544"/>
      <c r="X34" s="544"/>
      <c r="Y34" s="544"/>
      <c r="Z34" s="544"/>
    </row>
    <row r="35" spans="1:26" ht="15" customHeight="1">
      <c r="A35" s="544"/>
      <c r="B35" s="550" t="s">
        <v>494</v>
      </c>
      <c r="C35" s="561"/>
      <c r="D35" s="561"/>
      <c r="E35" s="561"/>
      <c r="F35" s="561"/>
      <c r="G35" s="561"/>
      <c r="H35" s="561"/>
      <c r="I35" s="561"/>
      <c r="J35" s="561"/>
      <c r="K35" s="561"/>
      <c r="L35" s="561"/>
      <c r="M35" s="558"/>
      <c r="N35" s="544"/>
      <c r="O35" s="544"/>
      <c r="P35" s="544"/>
      <c r="Q35" s="544"/>
      <c r="R35" s="544"/>
      <c r="S35" s="544"/>
      <c r="T35" s="544"/>
      <c r="U35" s="544"/>
      <c r="V35" s="544"/>
      <c r="W35" s="544"/>
      <c r="X35" s="544"/>
      <c r="Y35" s="544"/>
      <c r="Z35" s="544"/>
    </row>
    <row r="36" spans="1:26" ht="15" customHeight="1">
      <c r="A36" s="544"/>
      <c r="B36" s="129" t="s">
        <v>498</v>
      </c>
      <c r="C36" s="560"/>
      <c r="D36" s="560">
        <f>TGT_IS!C$4/TGT_BS!C22</f>
        <v>1.5219359259182359</v>
      </c>
      <c r="E36" s="560">
        <f>TGT_IS!D$4/TGT_BS!D22</f>
        <v>1.5998698179696091</v>
      </c>
      <c r="F36" s="560">
        <f>TGT_IS!E$4/TGT_BS!E22</f>
        <v>1.7637714951909065</v>
      </c>
      <c r="G36" s="560">
        <f>TGT_IS!F$4/TGT_BS!F22</f>
        <v>1.8326213302866226</v>
      </c>
      <c r="H36" s="560">
        <f>TGT_IS!G$4/TGT_BS!G22</f>
        <v>1.8773476530148807</v>
      </c>
      <c r="I36" s="560">
        <f>TGT_IS!H$4/TGT_BS!H22</f>
        <v>1.8041833114160237</v>
      </c>
      <c r="J36" s="560">
        <f>TGT_IS!I$4/TGT_BS!I22</f>
        <v>1.8250423831436182</v>
      </c>
      <c r="K36" s="560">
        <f>TGT_IS!J$4/TGT_BS!J22</f>
        <v>1.8259426354052222</v>
      </c>
      <c r="L36" s="555"/>
      <c r="M36" s="549" t="s">
        <v>499</v>
      </c>
      <c r="N36" s="544"/>
      <c r="O36" s="544"/>
      <c r="P36" s="544"/>
      <c r="Q36" s="544"/>
      <c r="R36" s="544"/>
      <c r="S36" s="544"/>
      <c r="T36" s="544"/>
      <c r="U36" s="544"/>
      <c r="V36" s="544"/>
      <c r="W36" s="544"/>
      <c r="X36" s="544"/>
      <c r="Y36" s="544"/>
      <c r="Z36" s="544"/>
    </row>
    <row r="37" spans="1:26" ht="15" customHeight="1">
      <c r="A37" s="544"/>
      <c r="B37" s="584" t="s">
        <v>500</v>
      </c>
      <c r="C37" s="560"/>
      <c r="D37" s="560">
        <f>TGT_IS!C4/TGT_BS!C5</f>
        <v>12.549392227358329</v>
      </c>
      <c r="E37" s="560"/>
      <c r="F37" s="560"/>
      <c r="G37" s="560"/>
      <c r="H37" s="560"/>
      <c r="I37" s="560"/>
      <c r="J37" s="560"/>
      <c r="K37" s="560"/>
      <c r="L37" s="555" t="str">
        <f ca="1">IFERROR(__xludf.DUMMYFUNCTION("ARRAY_CONSTRAIN(ARRAYFORMULA(SPARKLINE(TGT_Ratio!D37:J37, {""charttype"",""column"";""color"",""#376092"";""empty"",""ignore"";""nan"",""convert""})), 1, 1)"),"")</f>
        <v/>
      </c>
      <c r="M37" s="549" t="s">
        <v>501</v>
      </c>
      <c r="N37" s="588" t="s">
        <v>502</v>
      </c>
      <c r="O37" s="544"/>
      <c r="P37" s="544"/>
      <c r="Q37" s="544"/>
      <c r="R37" s="544"/>
      <c r="S37" s="544"/>
      <c r="T37" s="544"/>
      <c r="U37" s="544"/>
      <c r="V37" s="544"/>
      <c r="W37" s="544"/>
      <c r="X37" s="544"/>
      <c r="Y37" s="544"/>
      <c r="Z37" s="544"/>
    </row>
    <row r="38" spans="1:26" ht="15" customHeight="1">
      <c r="A38" s="544"/>
      <c r="B38" s="129" t="s">
        <v>503</v>
      </c>
      <c r="C38" s="560"/>
      <c r="D38" s="560">
        <f>TGT_IS!C5/TGT_BS!C6</f>
        <v>6.3985828166519045</v>
      </c>
      <c r="E38" s="560">
        <f>TGT_IS!D5/TGT_BS!D6</f>
        <v>5.7083048140543005</v>
      </c>
      <c r="F38" s="560">
        <f>TGT_IS!E5/TGT_BS!E6</f>
        <v>6.1914996377686551</v>
      </c>
      <c r="G38" s="560">
        <f>TGT_IS!F5/TGT_BS!F6</f>
        <v>6.0738286245785371</v>
      </c>
      <c r="H38" s="560">
        <f>TGT_IS!G5/TGT_BS!G6</f>
        <v>5.9146708388494407</v>
      </c>
      <c r="I38" s="560">
        <f>TGT_IS!H5/TGT_BS!H6</f>
        <v>5.9468419216005586</v>
      </c>
      <c r="J38" s="560">
        <f>TGT_IS!I5/TGT_BS!I6</f>
        <v>5.6121933242076443</v>
      </c>
      <c r="K38" s="560">
        <f>TGT_IS!J5/TGT_BS!J6</f>
        <v>6.1014234875444844</v>
      </c>
      <c r="L38" s="555"/>
      <c r="M38" s="549" t="s">
        <v>504</v>
      </c>
      <c r="N38" s="544"/>
      <c r="O38" s="544"/>
      <c r="P38" s="544"/>
      <c r="Q38" s="544"/>
      <c r="R38" s="544"/>
      <c r="S38" s="544"/>
      <c r="T38" s="544"/>
      <c r="U38" s="544"/>
      <c r="V38" s="544"/>
      <c r="W38" s="544"/>
      <c r="X38" s="544"/>
      <c r="Y38" s="544"/>
      <c r="Z38" s="544"/>
    </row>
    <row r="39" spans="1:26" ht="15" customHeight="1">
      <c r="A39" s="544"/>
      <c r="B39" s="129"/>
      <c r="C39" s="560"/>
      <c r="D39" s="560"/>
      <c r="E39" s="560"/>
      <c r="F39" s="560"/>
      <c r="G39" s="560"/>
      <c r="H39" s="560"/>
      <c r="I39" s="560"/>
      <c r="J39" s="560"/>
      <c r="K39" s="560"/>
      <c r="L39" s="560"/>
      <c r="M39" s="549"/>
      <c r="N39" s="544"/>
      <c r="O39" s="544"/>
      <c r="P39" s="544"/>
      <c r="Q39" s="544"/>
      <c r="R39" s="544"/>
      <c r="S39" s="544"/>
      <c r="T39" s="544"/>
      <c r="U39" s="544"/>
      <c r="V39" s="544"/>
      <c r="W39" s="544"/>
      <c r="X39" s="544"/>
      <c r="Y39" s="544"/>
      <c r="Z39" s="544"/>
    </row>
    <row r="40" spans="1:26" ht="15" customHeight="1">
      <c r="A40" s="544"/>
      <c r="B40" s="584" t="s">
        <v>505</v>
      </c>
      <c r="C40" s="560"/>
      <c r="D40" s="560">
        <f t="shared" ref="D40:D41" si="0">365/D37</f>
        <v>29.085073873480582</v>
      </c>
      <c r="E40" s="560"/>
      <c r="F40" s="560"/>
      <c r="G40" s="560"/>
      <c r="H40" s="560"/>
      <c r="I40" s="560"/>
      <c r="J40" s="560"/>
      <c r="K40" s="560"/>
      <c r="L40" s="555" t="str">
        <f ca="1">IFERROR(__xludf.DUMMYFUNCTION("ARRAY_CONSTRAIN(ARRAYFORMULA(SPARKLINE(TGT_Ratio!D40:J40, {""charttype"",""column"";""color"",""#376092"";""empty"",""ignore"";""nan"",""convert""})), 1, 1)"),"")</f>
        <v/>
      </c>
      <c r="M40" s="593" t="s">
        <v>506</v>
      </c>
      <c r="N40" s="544"/>
      <c r="O40" s="544"/>
      <c r="P40" s="544"/>
      <c r="Q40" s="544"/>
      <c r="R40" s="544"/>
      <c r="S40" s="544"/>
      <c r="T40" s="544"/>
      <c r="U40" s="544"/>
      <c r="V40" s="544"/>
      <c r="W40" s="544"/>
      <c r="X40" s="544"/>
      <c r="Y40" s="544"/>
      <c r="Z40" s="544"/>
    </row>
    <row r="41" spans="1:26" ht="15" customHeight="1">
      <c r="A41" s="544"/>
      <c r="B41" s="594" t="s">
        <v>507</v>
      </c>
      <c r="C41" s="595"/>
      <c r="D41" s="595">
        <f t="shared" si="0"/>
        <v>57.043881506090806</v>
      </c>
      <c r="E41" s="595">
        <f t="shared" ref="E41:K41" si="1">365/E38</f>
        <v>63.941925298267357</v>
      </c>
      <c r="F41" s="595">
        <f t="shared" si="1"/>
        <v>58.951792191583131</v>
      </c>
      <c r="G41" s="595">
        <f t="shared" si="1"/>
        <v>60.093891770831341</v>
      </c>
      <c r="H41" s="595">
        <f t="shared" si="1"/>
        <v>61.710957371044863</v>
      </c>
      <c r="I41" s="595">
        <f t="shared" si="1"/>
        <v>61.377114914425427</v>
      </c>
      <c r="J41" s="595">
        <f t="shared" si="1"/>
        <v>65.036961293832903</v>
      </c>
      <c r="K41" s="595">
        <f t="shared" si="1"/>
        <v>59.822105570137062</v>
      </c>
      <c r="L41" s="597"/>
      <c r="M41" s="598" t="s">
        <v>508</v>
      </c>
      <c r="N41" s="544"/>
      <c r="O41" s="544"/>
      <c r="P41" s="544"/>
      <c r="Q41" s="544"/>
      <c r="R41" s="544"/>
      <c r="S41" s="544"/>
      <c r="T41" s="544"/>
      <c r="U41" s="544"/>
      <c r="V41" s="544"/>
      <c r="W41" s="544"/>
      <c r="X41" s="544"/>
      <c r="Y41" s="544"/>
      <c r="Z41" s="544"/>
    </row>
    <row r="42" spans="1:26" ht="15" customHeight="1">
      <c r="A42" s="544"/>
      <c r="B42" s="544"/>
      <c r="C42" s="560"/>
      <c r="D42" s="560"/>
      <c r="E42" s="560"/>
      <c r="F42" s="560"/>
      <c r="G42" s="560"/>
      <c r="H42" s="560"/>
      <c r="I42" s="560"/>
      <c r="J42" s="560"/>
      <c r="K42" s="560"/>
      <c r="L42" s="560"/>
      <c r="M42" s="544"/>
      <c r="N42" s="544"/>
      <c r="O42" s="544"/>
      <c r="P42" s="544"/>
      <c r="Q42" s="544"/>
      <c r="R42" s="544"/>
      <c r="S42" s="544"/>
      <c r="T42" s="544"/>
      <c r="U42" s="544"/>
      <c r="V42" s="544"/>
      <c r="W42" s="544"/>
      <c r="X42" s="544"/>
      <c r="Y42" s="544"/>
      <c r="Z42" s="544"/>
    </row>
    <row r="43" spans="1:26" ht="15" customHeight="1">
      <c r="A43" s="544"/>
      <c r="B43" s="544"/>
      <c r="C43" s="560"/>
      <c r="D43" s="560"/>
      <c r="E43" s="560"/>
      <c r="F43" s="560"/>
      <c r="G43" s="560"/>
      <c r="H43" s="560"/>
      <c r="I43" s="560"/>
      <c r="J43" s="560"/>
      <c r="K43" s="560"/>
      <c r="L43" s="560"/>
      <c r="M43" s="544"/>
      <c r="N43" s="544"/>
      <c r="O43" s="544"/>
      <c r="P43" s="544"/>
      <c r="Q43" s="544"/>
      <c r="R43" s="544"/>
      <c r="S43" s="544"/>
      <c r="T43" s="544"/>
      <c r="U43" s="544"/>
      <c r="V43" s="544"/>
      <c r="W43" s="544"/>
      <c r="X43" s="544"/>
      <c r="Y43" s="544"/>
      <c r="Z43" s="544"/>
    </row>
    <row r="44" spans="1:26" ht="15" customHeight="1">
      <c r="A44" s="544"/>
      <c r="B44" s="544"/>
      <c r="C44" s="560"/>
      <c r="D44" s="560"/>
      <c r="E44" s="560"/>
      <c r="F44" s="560"/>
      <c r="G44" s="560"/>
      <c r="H44" s="560"/>
      <c r="I44" s="560"/>
      <c r="J44" s="560"/>
      <c r="K44" s="560"/>
      <c r="L44" s="560"/>
      <c r="M44" s="544"/>
      <c r="N44" s="544"/>
      <c r="O44" s="544"/>
      <c r="P44" s="544"/>
      <c r="Q44" s="544"/>
      <c r="R44" s="544"/>
      <c r="S44" s="544"/>
      <c r="T44" s="544"/>
      <c r="U44" s="544"/>
      <c r="V44" s="544"/>
      <c r="W44" s="544"/>
      <c r="X44" s="544"/>
      <c r="Y44" s="544"/>
      <c r="Z44" s="544"/>
    </row>
    <row r="45" spans="1:26" ht="15" customHeight="1">
      <c r="A45" s="544"/>
      <c r="B45" s="544"/>
      <c r="C45" s="544"/>
      <c r="D45" s="544"/>
      <c r="E45" s="544"/>
      <c r="F45" s="544"/>
      <c r="G45" s="544"/>
      <c r="H45" s="544"/>
      <c r="I45" s="544"/>
      <c r="J45" s="544"/>
      <c r="K45" s="544"/>
      <c r="L45" s="544"/>
      <c r="M45" s="544"/>
      <c r="N45" s="544"/>
      <c r="O45" s="544"/>
      <c r="P45" s="544"/>
      <c r="Q45" s="544"/>
      <c r="R45" s="544"/>
      <c r="S45" s="544"/>
      <c r="T45" s="544"/>
      <c r="U45" s="544"/>
      <c r="V45" s="544"/>
      <c r="W45" s="544"/>
      <c r="X45" s="544"/>
      <c r="Y45" s="544"/>
      <c r="Z45" s="544"/>
    </row>
    <row r="46" spans="1:26" ht="15" customHeight="1">
      <c r="A46" s="544"/>
      <c r="B46" s="544"/>
      <c r="C46" s="544"/>
      <c r="D46" s="544"/>
      <c r="E46" s="544"/>
      <c r="F46" s="544"/>
      <c r="G46" s="544"/>
      <c r="H46" s="544"/>
      <c r="I46" s="544"/>
      <c r="J46" s="544"/>
      <c r="K46" s="544"/>
      <c r="L46" s="544"/>
      <c r="M46" s="544"/>
      <c r="N46" s="544"/>
      <c r="O46" s="544"/>
      <c r="P46" s="544"/>
      <c r="Q46" s="544"/>
      <c r="R46" s="544"/>
      <c r="S46" s="544"/>
      <c r="T46" s="544"/>
      <c r="U46" s="544"/>
      <c r="V46" s="544"/>
      <c r="W46" s="544"/>
      <c r="X46" s="544"/>
      <c r="Y46" s="544"/>
      <c r="Z46" s="544"/>
    </row>
    <row r="47" spans="1:26" ht="15" customHeight="1">
      <c r="A47" s="544"/>
      <c r="B47" s="544"/>
      <c r="C47" s="544"/>
      <c r="D47" s="544"/>
      <c r="E47" s="544"/>
      <c r="F47" s="544"/>
      <c r="G47" s="544"/>
      <c r="H47" s="544"/>
      <c r="I47" s="544"/>
      <c r="J47" s="544"/>
      <c r="K47" s="544"/>
      <c r="L47" s="544"/>
      <c r="M47" s="544"/>
      <c r="N47" s="544"/>
      <c r="O47" s="544"/>
      <c r="P47" s="544"/>
      <c r="Q47" s="544"/>
      <c r="R47" s="544"/>
      <c r="S47" s="544"/>
      <c r="T47" s="544"/>
      <c r="U47" s="544"/>
      <c r="V47" s="544"/>
      <c r="W47" s="544"/>
      <c r="X47" s="544"/>
      <c r="Y47" s="544"/>
      <c r="Z47" s="544"/>
    </row>
    <row r="48" spans="1:26" ht="15.75" customHeight="1">
      <c r="A48" s="544"/>
      <c r="B48" s="544"/>
      <c r="C48" s="544"/>
      <c r="D48" s="544"/>
      <c r="E48" s="544"/>
      <c r="F48" s="544"/>
      <c r="G48" s="544"/>
      <c r="H48" s="544"/>
      <c r="I48" s="544"/>
      <c r="J48" s="544"/>
      <c r="K48" s="544"/>
      <c r="L48" s="544"/>
      <c r="M48" s="544"/>
      <c r="N48" s="544"/>
      <c r="O48" s="544"/>
      <c r="P48" s="544"/>
      <c r="Q48" s="544"/>
      <c r="R48" s="544"/>
      <c r="S48" s="544"/>
      <c r="T48" s="544"/>
      <c r="U48" s="544"/>
      <c r="V48" s="544"/>
      <c r="W48" s="544"/>
      <c r="X48" s="544"/>
      <c r="Y48" s="544"/>
      <c r="Z48" s="544"/>
    </row>
    <row r="49" spans="1:26" ht="15.75" customHeight="1">
      <c r="A49" s="544"/>
      <c r="B49" s="544"/>
      <c r="C49" s="544"/>
      <c r="D49" s="544"/>
      <c r="E49" s="544"/>
      <c r="F49" s="544"/>
      <c r="G49" s="544"/>
      <c r="H49" s="544"/>
      <c r="I49" s="544"/>
      <c r="J49" s="544"/>
      <c r="K49" s="544"/>
      <c r="L49" s="544"/>
      <c r="M49" s="544"/>
      <c r="N49" s="544"/>
      <c r="O49" s="544"/>
      <c r="P49" s="544"/>
      <c r="Q49" s="544"/>
      <c r="R49" s="544"/>
      <c r="S49" s="544"/>
      <c r="T49" s="544"/>
      <c r="U49" s="544"/>
      <c r="V49" s="544"/>
      <c r="W49" s="544"/>
      <c r="X49" s="544"/>
      <c r="Y49" s="544"/>
      <c r="Z49" s="544"/>
    </row>
    <row r="50" spans="1:26" ht="15.75" customHeight="1">
      <c r="A50" s="544"/>
      <c r="B50" s="544"/>
      <c r="C50" s="544"/>
      <c r="D50" s="544"/>
      <c r="E50" s="544"/>
      <c r="F50" s="544"/>
      <c r="G50" s="544"/>
      <c r="H50" s="544"/>
      <c r="I50" s="544"/>
      <c r="J50" s="544"/>
      <c r="K50" s="544"/>
      <c r="L50" s="544"/>
      <c r="M50" s="544"/>
      <c r="N50" s="544"/>
      <c r="O50" s="544"/>
      <c r="P50" s="544"/>
      <c r="Q50" s="544"/>
      <c r="R50" s="544"/>
      <c r="S50" s="544"/>
      <c r="T50" s="544"/>
      <c r="U50" s="544"/>
      <c r="V50" s="544"/>
      <c r="W50" s="544"/>
      <c r="X50" s="544"/>
      <c r="Y50" s="544"/>
      <c r="Z50" s="544"/>
    </row>
    <row r="51" spans="1:26" ht="15.75" customHeight="1">
      <c r="A51" s="544"/>
      <c r="B51" s="544"/>
      <c r="C51" s="544"/>
      <c r="D51" s="544"/>
      <c r="E51" s="544"/>
      <c r="F51" s="544"/>
      <c r="G51" s="544"/>
      <c r="H51" s="544"/>
      <c r="I51" s="544"/>
      <c r="J51" s="544"/>
      <c r="K51" s="544"/>
      <c r="L51" s="544"/>
      <c r="M51" s="544"/>
      <c r="N51" s="544"/>
      <c r="O51" s="544"/>
      <c r="P51" s="544"/>
      <c r="Q51" s="544"/>
      <c r="R51" s="544"/>
      <c r="S51" s="544"/>
      <c r="T51" s="544"/>
      <c r="U51" s="544"/>
      <c r="V51" s="544"/>
      <c r="W51" s="544"/>
      <c r="X51" s="544"/>
      <c r="Y51" s="544"/>
      <c r="Z51" s="544"/>
    </row>
    <row r="52" spans="1:26" ht="15.75" customHeight="1">
      <c r="A52" s="544"/>
      <c r="B52" s="544"/>
      <c r="C52" s="544"/>
      <c r="D52" s="544"/>
      <c r="E52" s="544"/>
      <c r="F52" s="544"/>
      <c r="G52" s="544"/>
      <c r="H52" s="544"/>
      <c r="I52" s="544"/>
      <c r="J52" s="544"/>
      <c r="K52" s="544"/>
      <c r="L52" s="544"/>
      <c r="M52" s="544"/>
      <c r="N52" s="544"/>
      <c r="O52" s="544"/>
      <c r="P52" s="544"/>
      <c r="Q52" s="544"/>
      <c r="R52" s="544"/>
      <c r="S52" s="544"/>
      <c r="T52" s="544"/>
      <c r="U52" s="544"/>
      <c r="V52" s="544"/>
      <c r="W52" s="544"/>
      <c r="X52" s="544"/>
      <c r="Y52" s="544"/>
      <c r="Z52" s="544"/>
    </row>
    <row r="53" spans="1:26" ht="15.75" customHeight="1">
      <c r="A53" s="544"/>
      <c r="B53" s="544"/>
      <c r="C53" s="544"/>
      <c r="D53" s="544"/>
      <c r="E53" s="544"/>
      <c r="F53" s="544"/>
      <c r="G53" s="544"/>
      <c r="H53" s="544"/>
      <c r="I53" s="544"/>
      <c r="J53" s="544"/>
      <c r="K53" s="544"/>
      <c r="L53" s="544"/>
      <c r="M53" s="544"/>
      <c r="N53" s="544"/>
      <c r="O53" s="544"/>
      <c r="P53" s="544"/>
      <c r="Q53" s="544"/>
      <c r="R53" s="544"/>
      <c r="S53" s="544"/>
      <c r="T53" s="544"/>
      <c r="U53" s="544"/>
      <c r="V53" s="544"/>
      <c r="W53" s="544"/>
      <c r="X53" s="544"/>
      <c r="Y53" s="544"/>
      <c r="Z53" s="544"/>
    </row>
    <row r="54" spans="1:26" ht="15.75" customHeight="1">
      <c r="A54" s="544"/>
      <c r="B54" s="544"/>
      <c r="C54" s="544"/>
      <c r="D54" s="544"/>
      <c r="E54" s="544"/>
      <c r="F54" s="544"/>
      <c r="G54" s="544"/>
      <c r="H54" s="544"/>
      <c r="I54" s="544"/>
      <c r="J54" s="544"/>
      <c r="K54" s="544"/>
      <c r="L54" s="544"/>
      <c r="M54" s="544"/>
      <c r="N54" s="544"/>
      <c r="O54" s="544"/>
      <c r="P54" s="544"/>
      <c r="Q54" s="544"/>
      <c r="R54" s="544"/>
      <c r="S54" s="544"/>
      <c r="T54" s="544"/>
      <c r="U54" s="544"/>
      <c r="V54" s="544"/>
      <c r="W54" s="544"/>
      <c r="X54" s="544"/>
      <c r="Y54" s="544"/>
      <c r="Z54" s="544"/>
    </row>
    <row r="55" spans="1:26" ht="15.75" customHeight="1">
      <c r="A55" s="544"/>
      <c r="B55" s="544"/>
      <c r="C55" s="544"/>
      <c r="D55" s="544"/>
      <c r="E55" s="544"/>
      <c r="F55" s="544"/>
      <c r="G55" s="544"/>
      <c r="H55" s="544"/>
      <c r="I55" s="544"/>
      <c r="J55" s="544"/>
      <c r="K55" s="544"/>
      <c r="L55" s="544"/>
      <c r="M55" s="544"/>
      <c r="N55" s="544"/>
      <c r="O55" s="544"/>
      <c r="P55" s="544"/>
      <c r="Q55" s="544"/>
      <c r="R55" s="544"/>
      <c r="S55" s="544"/>
      <c r="T55" s="544"/>
      <c r="U55" s="544"/>
      <c r="V55" s="544"/>
      <c r="W55" s="544"/>
      <c r="X55" s="544"/>
      <c r="Y55" s="544"/>
      <c r="Z55" s="544"/>
    </row>
    <row r="56" spans="1:26" ht="15.75" customHeight="1">
      <c r="A56" s="544"/>
      <c r="B56" s="544"/>
      <c r="C56" s="544"/>
      <c r="D56" s="544"/>
      <c r="E56" s="544"/>
      <c r="F56" s="544"/>
      <c r="G56" s="544"/>
      <c r="H56" s="544"/>
      <c r="I56" s="544"/>
      <c r="J56" s="544"/>
      <c r="K56" s="544"/>
      <c r="L56" s="544"/>
      <c r="M56" s="544"/>
      <c r="N56" s="544"/>
      <c r="O56" s="544"/>
      <c r="P56" s="544"/>
      <c r="Q56" s="544"/>
      <c r="R56" s="544"/>
      <c r="S56" s="544"/>
      <c r="T56" s="544"/>
      <c r="U56" s="544"/>
      <c r="V56" s="544"/>
      <c r="W56" s="544"/>
      <c r="X56" s="544"/>
      <c r="Y56" s="544"/>
      <c r="Z56" s="544"/>
    </row>
    <row r="57" spans="1:26" ht="15.75" customHeight="1">
      <c r="A57" s="544"/>
      <c r="B57" s="544"/>
      <c r="C57" s="544"/>
      <c r="D57" s="544"/>
      <c r="E57" s="544"/>
      <c r="F57" s="544"/>
      <c r="G57" s="544"/>
      <c r="H57" s="544"/>
      <c r="I57" s="544"/>
      <c r="J57" s="544"/>
      <c r="K57" s="544"/>
      <c r="L57" s="544"/>
      <c r="M57" s="544"/>
      <c r="N57" s="544"/>
      <c r="O57" s="544"/>
      <c r="P57" s="544"/>
      <c r="Q57" s="544"/>
      <c r="R57" s="544"/>
      <c r="S57" s="544"/>
      <c r="T57" s="544"/>
      <c r="U57" s="544"/>
      <c r="V57" s="544"/>
      <c r="W57" s="544"/>
      <c r="X57" s="544"/>
      <c r="Y57" s="544"/>
      <c r="Z57" s="544"/>
    </row>
    <row r="58" spans="1:26" ht="15.75" customHeight="1">
      <c r="A58" s="544"/>
      <c r="B58" s="544"/>
      <c r="C58" s="544"/>
      <c r="D58" s="544"/>
      <c r="E58" s="544"/>
      <c r="F58" s="544"/>
      <c r="G58" s="544"/>
      <c r="H58" s="544"/>
      <c r="I58" s="544"/>
      <c r="J58" s="544"/>
      <c r="K58" s="544"/>
      <c r="L58" s="544"/>
      <c r="M58" s="544"/>
      <c r="N58" s="544"/>
      <c r="O58" s="544"/>
      <c r="P58" s="544"/>
      <c r="Q58" s="544"/>
      <c r="R58" s="544"/>
      <c r="S58" s="544"/>
      <c r="T58" s="544"/>
      <c r="U58" s="544"/>
      <c r="V58" s="544"/>
      <c r="W58" s="544"/>
      <c r="X58" s="544"/>
      <c r="Y58" s="544"/>
      <c r="Z58" s="544"/>
    </row>
    <row r="59" spans="1:26" ht="15.75" customHeight="1">
      <c r="A59" s="544"/>
      <c r="B59" s="544"/>
      <c r="C59" s="544"/>
      <c r="D59" s="544"/>
      <c r="E59" s="544"/>
      <c r="F59" s="544"/>
      <c r="G59" s="544"/>
      <c r="H59" s="544"/>
      <c r="I59" s="544"/>
      <c r="J59" s="544"/>
      <c r="K59" s="544"/>
      <c r="L59" s="544"/>
      <c r="M59" s="544"/>
      <c r="N59" s="544"/>
      <c r="O59" s="544"/>
      <c r="P59" s="544"/>
      <c r="Q59" s="544"/>
      <c r="R59" s="544"/>
      <c r="S59" s="544"/>
      <c r="T59" s="544"/>
      <c r="U59" s="544"/>
      <c r="V59" s="544"/>
      <c r="W59" s="544"/>
      <c r="X59" s="544"/>
      <c r="Y59" s="544"/>
      <c r="Z59" s="544"/>
    </row>
    <row r="60" spans="1:26" ht="15.75" customHeight="1">
      <c r="A60" s="544"/>
      <c r="B60" s="544"/>
      <c r="C60" s="544"/>
      <c r="D60" s="544"/>
      <c r="E60" s="544"/>
      <c r="F60" s="544"/>
      <c r="G60" s="544"/>
      <c r="H60" s="544"/>
      <c r="I60" s="544"/>
      <c r="J60" s="544"/>
      <c r="K60" s="544"/>
      <c r="L60" s="544"/>
      <c r="M60" s="544"/>
      <c r="N60" s="544"/>
      <c r="O60" s="544"/>
      <c r="P60" s="544"/>
      <c r="Q60" s="544"/>
      <c r="R60" s="544"/>
      <c r="S60" s="544"/>
      <c r="T60" s="544"/>
      <c r="U60" s="544"/>
      <c r="V60" s="544"/>
      <c r="W60" s="544"/>
      <c r="X60" s="544"/>
      <c r="Y60" s="544"/>
      <c r="Z60" s="544"/>
    </row>
    <row r="61" spans="1:26" ht="15.75" customHeight="1">
      <c r="A61" s="544"/>
      <c r="B61" s="544"/>
      <c r="C61" s="544"/>
      <c r="D61" s="544"/>
      <c r="E61" s="544"/>
      <c r="F61" s="544"/>
      <c r="G61" s="544"/>
      <c r="H61" s="544"/>
      <c r="I61" s="544"/>
      <c r="J61" s="544"/>
      <c r="K61" s="544"/>
      <c r="L61" s="544"/>
      <c r="M61" s="544"/>
      <c r="N61" s="544"/>
      <c r="O61" s="544"/>
      <c r="P61" s="544"/>
      <c r="Q61" s="544"/>
      <c r="R61" s="544"/>
      <c r="S61" s="544"/>
      <c r="T61" s="544"/>
      <c r="U61" s="544"/>
      <c r="V61" s="544"/>
      <c r="W61" s="544"/>
      <c r="X61" s="544"/>
      <c r="Y61" s="544"/>
      <c r="Z61" s="544"/>
    </row>
    <row r="62" spans="1:26" ht="15.75" customHeight="1">
      <c r="A62" s="544"/>
      <c r="B62" s="544"/>
      <c r="C62" s="544"/>
      <c r="D62" s="544"/>
      <c r="E62" s="544"/>
      <c r="F62" s="544"/>
      <c r="G62" s="544"/>
      <c r="H62" s="544"/>
      <c r="I62" s="544"/>
      <c r="J62" s="544"/>
      <c r="K62" s="544"/>
      <c r="L62" s="544"/>
      <c r="M62" s="544"/>
      <c r="N62" s="544"/>
      <c r="O62" s="544"/>
      <c r="P62" s="544"/>
      <c r="Q62" s="544"/>
      <c r="R62" s="544"/>
      <c r="S62" s="544"/>
      <c r="T62" s="544"/>
      <c r="U62" s="544"/>
      <c r="V62" s="544"/>
      <c r="W62" s="544"/>
      <c r="X62" s="544"/>
      <c r="Y62" s="544"/>
      <c r="Z62" s="544"/>
    </row>
    <row r="63" spans="1:26" ht="15.75" customHeight="1">
      <c r="A63" s="544"/>
      <c r="B63" s="544"/>
      <c r="C63" s="544"/>
      <c r="D63" s="544"/>
      <c r="E63" s="544"/>
      <c r="F63" s="544"/>
      <c r="G63" s="544"/>
      <c r="H63" s="544"/>
      <c r="I63" s="544"/>
      <c r="J63" s="544"/>
      <c r="K63" s="544"/>
      <c r="L63" s="544"/>
      <c r="M63" s="544"/>
      <c r="N63" s="544"/>
      <c r="O63" s="544"/>
      <c r="P63" s="544"/>
      <c r="Q63" s="544"/>
      <c r="R63" s="544"/>
      <c r="S63" s="544"/>
      <c r="T63" s="544"/>
      <c r="U63" s="544"/>
      <c r="V63" s="544"/>
      <c r="W63" s="544"/>
      <c r="X63" s="544"/>
      <c r="Y63" s="544"/>
      <c r="Z63" s="544"/>
    </row>
    <row r="64" spans="1:26" ht="15.75" customHeight="1">
      <c r="A64" s="544"/>
      <c r="B64" s="544"/>
      <c r="C64" s="544"/>
      <c r="D64" s="544"/>
      <c r="E64" s="544"/>
      <c r="F64" s="544"/>
      <c r="G64" s="544"/>
      <c r="H64" s="544"/>
      <c r="I64" s="544"/>
      <c r="J64" s="544"/>
      <c r="K64" s="544"/>
      <c r="L64" s="544"/>
      <c r="M64" s="544"/>
      <c r="N64" s="544"/>
      <c r="O64" s="544"/>
      <c r="P64" s="544"/>
      <c r="Q64" s="544"/>
      <c r="R64" s="544"/>
      <c r="S64" s="544"/>
      <c r="T64" s="544"/>
      <c r="U64" s="544"/>
      <c r="V64" s="544"/>
      <c r="W64" s="544"/>
      <c r="X64" s="544"/>
      <c r="Y64" s="544"/>
      <c r="Z64" s="544"/>
    </row>
    <row r="65" spans="1:26" ht="15.75" customHeight="1">
      <c r="A65" s="544"/>
      <c r="B65" s="544"/>
      <c r="C65" s="544"/>
      <c r="D65" s="544"/>
      <c r="E65" s="544"/>
      <c r="F65" s="544"/>
      <c r="G65" s="544"/>
      <c r="H65" s="544"/>
      <c r="I65" s="544"/>
      <c r="J65" s="544"/>
      <c r="K65" s="544"/>
      <c r="L65" s="544"/>
      <c r="M65" s="544"/>
      <c r="N65" s="544"/>
      <c r="O65" s="544"/>
      <c r="P65" s="544"/>
      <c r="Q65" s="544"/>
      <c r="R65" s="544"/>
      <c r="S65" s="544"/>
      <c r="T65" s="544"/>
      <c r="U65" s="544"/>
      <c r="V65" s="544"/>
      <c r="W65" s="544"/>
      <c r="X65" s="544"/>
      <c r="Y65" s="544"/>
      <c r="Z65" s="544"/>
    </row>
    <row r="66" spans="1:26" ht="15.75" customHeight="1">
      <c r="A66" s="544"/>
      <c r="B66" s="544"/>
      <c r="C66" s="544"/>
      <c r="D66" s="544"/>
      <c r="E66" s="544"/>
      <c r="F66" s="544"/>
      <c r="G66" s="544"/>
      <c r="H66" s="544"/>
      <c r="I66" s="544"/>
      <c r="J66" s="544"/>
      <c r="K66" s="544"/>
      <c r="L66" s="544"/>
      <c r="M66" s="544"/>
      <c r="N66" s="544"/>
      <c r="O66" s="544"/>
      <c r="P66" s="544"/>
      <c r="Q66" s="544"/>
      <c r="R66" s="544"/>
      <c r="S66" s="544"/>
      <c r="T66" s="544"/>
      <c r="U66" s="544"/>
      <c r="V66" s="544"/>
      <c r="W66" s="544"/>
      <c r="X66" s="544"/>
      <c r="Y66" s="544"/>
      <c r="Z66" s="544"/>
    </row>
    <row r="67" spans="1:26" ht="15.75" customHeight="1">
      <c r="A67" s="544"/>
      <c r="B67" s="544"/>
      <c r="C67" s="544"/>
      <c r="D67" s="544"/>
      <c r="E67" s="544"/>
      <c r="F67" s="544"/>
      <c r="G67" s="544"/>
      <c r="H67" s="544"/>
      <c r="I67" s="544"/>
      <c r="J67" s="544"/>
      <c r="K67" s="544"/>
      <c r="L67" s="544"/>
      <c r="M67" s="544"/>
      <c r="N67" s="544"/>
      <c r="O67" s="544"/>
      <c r="P67" s="544"/>
      <c r="Q67" s="544"/>
      <c r="R67" s="544"/>
      <c r="S67" s="544"/>
      <c r="T67" s="544"/>
      <c r="U67" s="544"/>
      <c r="V67" s="544"/>
      <c r="W67" s="544"/>
      <c r="X67" s="544"/>
      <c r="Y67" s="544"/>
      <c r="Z67" s="544"/>
    </row>
    <row r="68" spans="1:26" ht="15.75" customHeight="1">
      <c r="A68" s="544"/>
      <c r="B68" s="544"/>
      <c r="C68" s="544"/>
      <c r="D68" s="544"/>
      <c r="E68" s="544"/>
      <c r="F68" s="544"/>
      <c r="G68" s="544"/>
      <c r="H68" s="544"/>
      <c r="I68" s="544"/>
      <c r="J68" s="544"/>
      <c r="K68" s="544"/>
      <c r="L68" s="544"/>
      <c r="M68" s="544"/>
      <c r="N68" s="544"/>
      <c r="O68" s="544"/>
      <c r="P68" s="544"/>
      <c r="Q68" s="544"/>
      <c r="R68" s="544"/>
      <c r="S68" s="544"/>
      <c r="T68" s="544"/>
      <c r="U68" s="544"/>
      <c r="V68" s="544"/>
      <c r="W68" s="544"/>
      <c r="X68" s="544"/>
      <c r="Y68" s="544"/>
      <c r="Z68" s="544"/>
    </row>
    <row r="69" spans="1:26" ht="15.75" customHeight="1">
      <c r="A69" s="544"/>
      <c r="B69" s="544"/>
      <c r="C69" s="544"/>
      <c r="D69" s="544"/>
      <c r="E69" s="544"/>
      <c r="F69" s="544"/>
      <c r="G69" s="544"/>
      <c r="H69" s="544"/>
      <c r="I69" s="544"/>
      <c r="J69" s="544"/>
      <c r="K69" s="544"/>
      <c r="L69" s="544"/>
      <c r="M69" s="544"/>
      <c r="N69" s="544"/>
      <c r="O69" s="544"/>
      <c r="P69" s="544"/>
      <c r="Q69" s="544"/>
      <c r="R69" s="544"/>
      <c r="S69" s="544"/>
      <c r="T69" s="544"/>
      <c r="U69" s="544"/>
      <c r="V69" s="544"/>
      <c r="W69" s="544"/>
      <c r="X69" s="544"/>
      <c r="Y69" s="544"/>
      <c r="Z69" s="544"/>
    </row>
    <row r="70" spans="1:26" ht="15.75" customHeight="1">
      <c r="A70" s="544"/>
      <c r="B70" s="544"/>
      <c r="C70" s="544"/>
      <c r="D70" s="544"/>
      <c r="E70" s="544"/>
      <c r="F70" s="544"/>
      <c r="G70" s="544"/>
      <c r="H70" s="544"/>
      <c r="I70" s="544"/>
      <c r="J70" s="544"/>
      <c r="K70" s="544"/>
      <c r="L70" s="544"/>
      <c r="M70" s="544"/>
      <c r="N70" s="544"/>
      <c r="O70" s="544"/>
      <c r="P70" s="544"/>
      <c r="Q70" s="544"/>
      <c r="R70" s="544"/>
      <c r="S70" s="544"/>
      <c r="T70" s="544"/>
      <c r="U70" s="544"/>
      <c r="V70" s="544"/>
      <c r="W70" s="544"/>
      <c r="X70" s="544"/>
      <c r="Y70" s="544"/>
      <c r="Z70" s="544"/>
    </row>
    <row r="71" spans="1:26" ht="15.75" customHeight="1">
      <c r="A71" s="544"/>
      <c r="B71" s="544"/>
      <c r="C71" s="544"/>
      <c r="D71" s="544"/>
      <c r="E71" s="544"/>
      <c r="F71" s="544"/>
      <c r="G71" s="544"/>
      <c r="H71" s="544"/>
      <c r="I71" s="544"/>
      <c r="J71" s="544"/>
      <c r="K71" s="544"/>
      <c r="L71" s="544"/>
      <c r="M71" s="544"/>
      <c r="N71" s="544"/>
      <c r="O71" s="544"/>
      <c r="P71" s="544"/>
      <c r="Q71" s="544"/>
      <c r="R71" s="544"/>
      <c r="S71" s="544"/>
      <c r="T71" s="544"/>
      <c r="U71" s="544"/>
      <c r="V71" s="544"/>
      <c r="W71" s="544"/>
      <c r="X71" s="544"/>
      <c r="Y71" s="544"/>
      <c r="Z71" s="544"/>
    </row>
    <row r="72" spans="1:26" ht="15.75" customHeight="1">
      <c r="A72" s="544"/>
      <c r="B72" s="544"/>
      <c r="C72" s="544"/>
      <c r="D72" s="544"/>
      <c r="E72" s="544"/>
      <c r="F72" s="544"/>
      <c r="G72" s="544"/>
      <c r="H72" s="544"/>
      <c r="I72" s="544"/>
      <c r="J72" s="544"/>
      <c r="K72" s="544"/>
      <c r="L72" s="544"/>
      <c r="M72" s="544"/>
      <c r="N72" s="544"/>
      <c r="O72" s="544"/>
      <c r="P72" s="544"/>
      <c r="Q72" s="544"/>
      <c r="R72" s="544"/>
      <c r="S72" s="544"/>
      <c r="T72" s="544"/>
      <c r="U72" s="544"/>
      <c r="V72" s="544"/>
      <c r="W72" s="544"/>
      <c r="X72" s="544"/>
      <c r="Y72" s="544"/>
      <c r="Z72" s="544"/>
    </row>
    <row r="73" spans="1:26" ht="15.75" customHeight="1">
      <c r="A73" s="544"/>
      <c r="B73" s="544"/>
      <c r="C73" s="544"/>
      <c r="D73" s="544"/>
      <c r="E73" s="544"/>
      <c r="F73" s="544"/>
      <c r="G73" s="544"/>
      <c r="H73" s="544"/>
      <c r="I73" s="544"/>
      <c r="J73" s="544"/>
      <c r="K73" s="544"/>
      <c r="L73" s="544"/>
      <c r="M73" s="544"/>
      <c r="N73" s="544"/>
      <c r="O73" s="544"/>
      <c r="P73" s="544"/>
      <c r="Q73" s="544"/>
      <c r="R73" s="544"/>
      <c r="S73" s="544"/>
      <c r="T73" s="544"/>
      <c r="U73" s="544"/>
      <c r="V73" s="544"/>
      <c r="W73" s="544"/>
      <c r="X73" s="544"/>
      <c r="Y73" s="544"/>
      <c r="Z73" s="544"/>
    </row>
    <row r="74" spans="1:26" ht="15.75" customHeight="1">
      <c r="A74" s="544"/>
      <c r="B74" s="544"/>
      <c r="C74" s="544"/>
      <c r="D74" s="544"/>
      <c r="E74" s="544"/>
      <c r="F74" s="544"/>
      <c r="G74" s="544"/>
      <c r="H74" s="544"/>
      <c r="I74" s="544"/>
      <c r="J74" s="544"/>
      <c r="K74" s="544"/>
      <c r="L74" s="544"/>
      <c r="M74" s="544"/>
      <c r="N74" s="544"/>
      <c r="O74" s="544"/>
      <c r="P74" s="544"/>
      <c r="Q74" s="544"/>
      <c r="R74" s="544"/>
      <c r="S74" s="544"/>
      <c r="T74" s="544"/>
      <c r="U74" s="544"/>
      <c r="V74" s="544"/>
      <c r="W74" s="544"/>
      <c r="X74" s="544"/>
      <c r="Y74" s="544"/>
      <c r="Z74" s="544"/>
    </row>
    <row r="75" spans="1:26" ht="15.75" customHeight="1">
      <c r="A75" s="544"/>
      <c r="B75" s="544"/>
      <c r="C75" s="544"/>
      <c r="D75" s="544"/>
      <c r="E75" s="544"/>
      <c r="F75" s="544"/>
      <c r="G75" s="544"/>
      <c r="H75" s="544"/>
      <c r="I75" s="544"/>
      <c r="J75" s="544"/>
      <c r="K75" s="544"/>
      <c r="L75" s="544"/>
      <c r="M75" s="544"/>
      <c r="N75" s="544"/>
      <c r="O75" s="544"/>
      <c r="P75" s="544"/>
      <c r="Q75" s="544"/>
      <c r="R75" s="544"/>
      <c r="S75" s="544"/>
      <c r="T75" s="544"/>
      <c r="U75" s="544"/>
      <c r="V75" s="544"/>
      <c r="W75" s="544"/>
      <c r="X75" s="544"/>
      <c r="Y75" s="544"/>
      <c r="Z75" s="544"/>
    </row>
    <row r="76" spans="1:26" ht="15.75" customHeight="1">
      <c r="A76" s="544"/>
      <c r="B76" s="544"/>
      <c r="C76" s="544"/>
      <c r="D76" s="544"/>
      <c r="E76" s="544"/>
      <c r="F76" s="544"/>
      <c r="G76" s="544"/>
      <c r="H76" s="544"/>
      <c r="I76" s="544"/>
      <c r="J76" s="544"/>
      <c r="K76" s="544"/>
      <c r="L76" s="544"/>
      <c r="M76" s="544"/>
      <c r="N76" s="544"/>
      <c r="O76" s="544"/>
      <c r="P76" s="544"/>
      <c r="Q76" s="544"/>
      <c r="R76" s="544"/>
      <c r="S76" s="544"/>
      <c r="T76" s="544"/>
      <c r="U76" s="544"/>
      <c r="V76" s="544"/>
      <c r="W76" s="544"/>
      <c r="X76" s="544"/>
      <c r="Y76" s="544"/>
      <c r="Z76" s="544"/>
    </row>
    <row r="77" spans="1:26" ht="15.75" customHeight="1">
      <c r="A77" s="544"/>
      <c r="B77" s="544"/>
      <c r="C77" s="544"/>
      <c r="D77" s="544"/>
      <c r="E77" s="544"/>
      <c r="F77" s="544"/>
      <c r="G77" s="544"/>
      <c r="H77" s="544"/>
      <c r="I77" s="544"/>
      <c r="J77" s="544"/>
      <c r="K77" s="544"/>
      <c r="L77" s="544"/>
      <c r="M77" s="544"/>
      <c r="N77" s="544"/>
      <c r="O77" s="544"/>
      <c r="P77" s="544"/>
      <c r="Q77" s="544"/>
      <c r="R77" s="544"/>
      <c r="S77" s="544"/>
      <c r="T77" s="544"/>
      <c r="U77" s="544"/>
      <c r="V77" s="544"/>
      <c r="W77" s="544"/>
      <c r="X77" s="544"/>
      <c r="Y77" s="544"/>
      <c r="Z77" s="544"/>
    </row>
    <row r="78" spans="1:26" ht="15.75" customHeight="1">
      <c r="A78" s="544"/>
      <c r="B78" s="544"/>
      <c r="C78" s="544"/>
      <c r="D78" s="544"/>
      <c r="E78" s="544"/>
      <c r="F78" s="544"/>
      <c r="G78" s="544"/>
      <c r="H78" s="544"/>
      <c r="I78" s="544"/>
      <c r="J78" s="544"/>
      <c r="K78" s="544"/>
      <c r="L78" s="544"/>
      <c r="M78" s="544"/>
      <c r="N78" s="544"/>
      <c r="O78" s="544"/>
      <c r="P78" s="544"/>
      <c r="Q78" s="544"/>
      <c r="R78" s="544"/>
      <c r="S78" s="544"/>
      <c r="T78" s="544"/>
      <c r="U78" s="544"/>
      <c r="V78" s="544"/>
      <c r="W78" s="544"/>
      <c r="X78" s="544"/>
      <c r="Y78" s="544"/>
      <c r="Z78" s="544"/>
    </row>
    <row r="79" spans="1:26" ht="15.75" customHeight="1">
      <c r="A79" s="544"/>
      <c r="B79" s="544"/>
      <c r="C79" s="544"/>
      <c r="D79" s="544"/>
      <c r="E79" s="544"/>
      <c r="F79" s="544"/>
      <c r="G79" s="544"/>
      <c r="H79" s="544"/>
      <c r="I79" s="544"/>
      <c r="J79" s="544"/>
      <c r="K79" s="544"/>
      <c r="L79" s="544"/>
      <c r="M79" s="544"/>
      <c r="N79" s="544"/>
      <c r="O79" s="544"/>
      <c r="P79" s="544"/>
      <c r="Q79" s="544"/>
      <c r="R79" s="544"/>
      <c r="S79" s="544"/>
      <c r="T79" s="544"/>
      <c r="U79" s="544"/>
      <c r="V79" s="544"/>
      <c r="W79" s="544"/>
      <c r="X79" s="544"/>
      <c r="Y79" s="544"/>
      <c r="Z79" s="544"/>
    </row>
    <row r="80" spans="1:26" ht="15.75" customHeight="1">
      <c r="A80" s="544"/>
      <c r="B80" s="544"/>
      <c r="C80" s="544"/>
      <c r="D80" s="544"/>
      <c r="E80" s="544"/>
      <c r="F80" s="544"/>
      <c r="G80" s="544"/>
      <c r="H80" s="544"/>
      <c r="I80" s="544"/>
      <c r="J80" s="544"/>
      <c r="K80" s="544"/>
      <c r="L80" s="544"/>
      <c r="M80" s="544"/>
      <c r="N80" s="544"/>
      <c r="O80" s="544"/>
      <c r="P80" s="544"/>
      <c r="Q80" s="544"/>
      <c r="R80" s="544"/>
      <c r="S80" s="544"/>
      <c r="T80" s="544"/>
      <c r="U80" s="544"/>
      <c r="V80" s="544"/>
      <c r="W80" s="544"/>
      <c r="X80" s="544"/>
      <c r="Y80" s="544"/>
      <c r="Z80" s="544"/>
    </row>
    <row r="81" spans="1:26" ht="15.75" customHeight="1">
      <c r="A81" s="544"/>
      <c r="B81" s="544"/>
      <c r="C81" s="544"/>
      <c r="D81" s="544"/>
      <c r="E81" s="544"/>
      <c r="F81" s="544"/>
      <c r="G81" s="544"/>
      <c r="H81" s="544"/>
      <c r="I81" s="544"/>
      <c r="J81" s="544"/>
      <c r="K81" s="544"/>
      <c r="L81" s="544"/>
      <c r="M81" s="544"/>
      <c r="N81" s="544"/>
      <c r="O81" s="544"/>
      <c r="P81" s="544"/>
      <c r="Q81" s="544"/>
      <c r="R81" s="544"/>
      <c r="S81" s="544"/>
      <c r="T81" s="544"/>
      <c r="U81" s="544"/>
      <c r="V81" s="544"/>
      <c r="W81" s="544"/>
      <c r="X81" s="544"/>
      <c r="Y81" s="544"/>
      <c r="Z81" s="544"/>
    </row>
    <row r="82" spans="1:26" ht="15.75" customHeight="1">
      <c r="A82" s="544"/>
      <c r="B82" s="544"/>
      <c r="C82" s="544"/>
      <c r="D82" s="544"/>
      <c r="E82" s="544"/>
      <c r="F82" s="544"/>
      <c r="G82" s="544"/>
      <c r="H82" s="544"/>
      <c r="I82" s="544"/>
      <c r="J82" s="544"/>
      <c r="K82" s="544"/>
      <c r="L82" s="544"/>
      <c r="M82" s="544"/>
      <c r="N82" s="544"/>
      <c r="O82" s="544"/>
      <c r="P82" s="544"/>
      <c r="Q82" s="544"/>
      <c r="R82" s="544"/>
      <c r="S82" s="544"/>
      <c r="T82" s="544"/>
      <c r="U82" s="544"/>
      <c r="V82" s="544"/>
      <c r="W82" s="544"/>
      <c r="X82" s="544"/>
      <c r="Y82" s="544"/>
      <c r="Z82" s="544"/>
    </row>
    <row r="83" spans="1:26" ht="15.75" customHeight="1">
      <c r="A83" s="544"/>
      <c r="B83" s="544"/>
      <c r="C83" s="544"/>
      <c r="D83" s="544"/>
      <c r="E83" s="544"/>
      <c r="F83" s="544"/>
      <c r="G83" s="544"/>
      <c r="H83" s="544"/>
      <c r="I83" s="544"/>
      <c r="J83" s="544"/>
      <c r="K83" s="544"/>
      <c r="L83" s="544"/>
      <c r="M83" s="544"/>
      <c r="N83" s="544"/>
      <c r="O83" s="544"/>
      <c r="P83" s="544"/>
      <c r="Q83" s="544"/>
      <c r="R83" s="544"/>
      <c r="S83" s="544"/>
      <c r="T83" s="544"/>
      <c r="U83" s="544"/>
      <c r="V83" s="544"/>
      <c r="W83" s="544"/>
      <c r="X83" s="544"/>
      <c r="Y83" s="544"/>
      <c r="Z83" s="544"/>
    </row>
    <row r="84" spans="1:26" ht="15.75" customHeight="1">
      <c r="A84" s="544"/>
      <c r="B84" s="544"/>
      <c r="C84" s="544"/>
      <c r="D84" s="544"/>
      <c r="E84" s="544"/>
      <c r="F84" s="544"/>
      <c r="G84" s="544"/>
      <c r="H84" s="544"/>
      <c r="I84" s="544"/>
      <c r="J84" s="544"/>
      <c r="K84" s="544"/>
      <c r="L84" s="544"/>
      <c r="M84" s="544"/>
      <c r="N84" s="544"/>
      <c r="O84" s="544"/>
      <c r="P84" s="544"/>
      <c r="Q84" s="544"/>
      <c r="R84" s="544"/>
      <c r="S84" s="544"/>
      <c r="T84" s="544"/>
      <c r="U84" s="544"/>
      <c r="V84" s="544"/>
      <c r="W84" s="544"/>
      <c r="X84" s="544"/>
      <c r="Y84" s="544"/>
      <c r="Z84" s="544"/>
    </row>
    <row r="85" spans="1:26" ht="15.75" customHeight="1">
      <c r="A85" s="544"/>
      <c r="B85" s="544"/>
      <c r="C85" s="544"/>
      <c r="D85" s="544"/>
      <c r="E85" s="544"/>
      <c r="F85" s="544"/>
      <c r="G85" s="544"/>
      <c r="H85" s="544"/>
      <c r="I85" s="544"/>
      <c r="J85" s="544"/>
      <c r="K85" s="544"/>
      <c r="L85" s="544"/>
      <c r="M85" s="544"/>
      <c r="N85" s="544"/>
      <c r="O85" s="544"/>
      <c r="P85" s="544"/>
      <c r="Q85" s="544"/>
      <c r="R85" s="544"/>
      <c r="S85" s="544"/>
      <c r="T85" s="544"/>
      <c r="U85" s="544"/>
      <c r="V85" s="544"/>
      <c r="W85" s="544"/>
      <c r="X85" s="544"/>
      <c r="Y85" s="544"/>
      <c r="Z85" s="544"/>
    </row>
    <row r="86" spans="1:26" ht="15.75" customHeight="1">
      <c r="A86" s="544"/>
      <c r="B86" s="544"/>
      <c r="C86" s="544"/>
      <c r="D86" s="544"/>
      <c r="E86" s="544"/>
      <c r="F86" s="544"/>
      <c r="G86" s="544"/>
      <c r="H86" s="544"/>
      <c r="I86" s="544"/>
      <c r="J86" s="544"/>
      <c r="K86" s="544"/>
      <c r="L86" s="544"/>
      <c r="M86" s="544"/>
      <c r="N86" s="544"/>
      <c r="O86" s="544"/>
      <c r="P86" s="544"/>
      <c r="Q86" s="544"/>
      <c r="R86" s="544"/>
      <c r="S86" s="544"/>
      <c r="T86" s="544"/>
      <c r="U86" s="544"/>
      <c r="V86" s="544"/>
      <c r="W86" s="544"/>
      <c r="X86" s="544"/>
      <c r="Y86" s="544"/>
      <c r="Z86" s="544"/>
    </row>
    <row r="87" spans="1:26" ht="15.75" customHeight="1">
      <c r="A87" s="544"/>
      <c r="B87" s="544"/>
      <c r="C87" s="544"/>
      <c r="D87" s="544"/>
      <c r="E87" s="544"/>
      <c r="F87" s="544"/>
      <c r="G87" s="544"/>
      <c r="H87" s="544"/>
      <c r="I87" s="544"/>
      <c r="J87" s="544"/>
      <c r="K87" s="544"/>
      <c r="L87" s="544"/>
      <c r="M87" s="544"/>
      <c r="N87" s="544"/>
      <c r="O87" s="544"/>
      <c r="P87" s="544"/>
      <c r="Q87" s="544"/>
      <c r="R87" s="544"/>
      <c r="S87" s="544"/>
      <c r="T87" s="544"/>
      <c r="U87" s="544"/>
      <c r="V87" s="544"/>
      <c r="W87" s="544"/>
      <c r="X87" s="544"/>
      <c r="Y87" s="544"/>
      <c r="Z87" s="544"/>
    </row>
    <row r="88" spans="1:26" ht="15.75" customHeight="1">
      <c r="A88" s="544"/>
      <c r="B88" s="544"/>
      <c r="C88" s="544"/>
      <c r="D88" s="544"/>
      <c r="E88" s="544"/>
      <c r="F88" s="544"/>
      <c r="G88" s="544"/>
      <c r="H88" s="544"/>
      <c r="I88" s="544"/>
      <c r="J88" s="544"/>
      <c r="K88" s="544"/>
      <c r="L88" s="544"/>
      <c r="M88" s="544"/>
      <c r="N88" s="544"/>
      <c r="O88" s="544"/>
      <c r="P88" s="544"/>
      <c r="Q88" s="544"/>
      <c r="R88" s="544"/>
      <c r="S88" s="544"/>
      <c r="T88" s="544"/>
      <c r="U88" s="544"/>
      <c r="V88" s="544"/>
      <c r="W88" s="544"/>
      <c r="X88" s="544"/>
      <c r="Y88" s="544"/>
      <c r="Z88" s="544"/>
    </row>
    <row r="89" spans="1:26" ht="15.75" customHeight="1">
      <c r="A89" s="544"/>
      <c r="B89" s="544"/>
      <c r="C89" s="544"/>
      <c r="D89" s="544"/>
      <c r="E89" s="544"/>
      <c r="F89" s="544"/>
      <c r="G89" s="544"/>
      <c r="H89" s="544"/>
      <c r="I89" s="544"/>
      <c r="J89" s="544"/>
      <c r="K89" s="544"/>
      <c r="L89" s="544"/>
      <c r="M89" s="544"/>
      <c r="N89" s="544"/>
      <c r="O89" s="544"/>
      <c r="P89" s="544"/>
      <c r="Q89" s="544"/>
      <c r="R89" s="544"/>
      <c r="S89" s="544"/>
      <c r="T89" s="544"/>
      <c r="U89" s="544"/>
      <c r="V89" s="544"/>
      <c r="W89" s="544"/>
      <c r="X89" s="544"/>
      <c r="Y89" s="544"/>
      <c r="Z89" s="544"/>
    </row>
    <row r="90" spans="1:26" ht="15.75" customHeight="1">
      <c r="A90" s="544"/>
      <c r="B90" s="544"/>
      <c r="C90" s="544"/>
      <c r="D90" s="544"/>
      <c r="E90" s="544"/>
      <c r="F90" s="544"/>
      <c r="G90" s="544"/>
      <c r="H90" s="544"/>
      <c r="I90" s="544"/>
      <c r="J90" s="544"/>
      <c r="K90" s="544"/>
      <c r="L90" s="544"/>
      <c r="M90" s="544"/>
      <c r="N90" s="544"/>
      <c r="O90" s="544"/>
      <c r="P90" s="544"/>
      <c r="Q90" s="544"/>
      <c r="R90" s="544"/>
      <c r="S90" s="544"/>
      <c r="T90" s="544"/>
      <c r="U90" s="544"/>
      <c r="V90" s="544"/>
      <c r="W90" s="544"/>
      <c r="X90" s="544"/>
      <c r="Y90" s="544"/>
      <c r="Z90" s="544"/>
    </row>
    <row r="91" spans="1:26" ht="15.75" customHeight="1">
      <c r="A91" s="544"/>
      <c r="B91" s="544"/>
      <c r="C91" s="544"/>
      <c r="D91" s="544"/>
      <c r="E91" s="544"/>
      <c r="F91" s="544"/>
      <c r="G91" s="544"/>
      <c r="H91" s="544"/>
      <c r="I91" s="544"/>
      <c r="J91" s="544"/>
      <c r="K91" s="544"/>
      <c r="L91" s="544"/>
      <c r="M91" s="544"/>
      <c r="N91" s="544"/>
      <c r="O91" s="544"/>
      <c r="P91" s="544"/>
      <c r="Q91" s="544"/>
      <c r="R91" s="544"/>
      <c r="S91" s="544"/>
      <c r="T91" s="544"/>
      <c r="U91" s="544"/>
      <c r="V91" s="544"/>
      <c r="W91" s="544"/>
      <c r="X91" s="544"/>
      <c r="Y91" s="544"/>
      <c r="Z91" s="544"/>
    </row>
    <row r="92" spans="1:26" ht="15.75" customHeight="1">
      <c r="A92" s="544"/>
      <c r="B92" s="544"/>
      <c r="C92" s="544"/>
      <c r="D92" s="544"/>
      <c r="E92" s="544"/>
      <c r="F92" s="544"/>
      <c r="G92" s="544"/>
      <c r="H92" s="544"/>
      <c r="I92" s="544"/>
      <c r="J92" s="544"/>
      <c r="K92" s="544"/>
      <c r="L92" s="544"/>
      <c r="M92" s="544"/>
      <c r="N92" s="544"/>
      <c r="O92" s="544"/>
      <c r="P92" s="544"/>
      <c r="Q92" s="544"/>
      <c r="R92" s="544"/>
      <c r="S92" s="544"/>
      <c r="T92" s="544"/>
      <c r="U92" s="544"/>
      <c r="V92" s="544"/>
      <c r="W92" s="544"/>
      <c r="X92" s="544"/>
      <c r="Y92" s="544"/>
      <c r="Z92" s="544"/>
    </row>
    <row r="93" spans="1:26" ht="15.75" customHeight="1">
      <c r="A93" s="544"/>
      <c r="B93" s="544"/>
      <c r="C93" s="544"/>
      <c r="D93" s="544"/>
      <c r="E93" s="544"/>
      <c r="F93" s="544"/>
      <c r="G93" s="544"/>
      <c r="H93" s="544"/>
      <c r="I93" s="544"/>
      <c r="J93" s="544"/>
      <c r="K93" s="544"/>
      <c r="L93" s="544"/>
      <c r="M93" s="544"/>
      <c r="N93" s="544"/>
      <c r="O93" s="544"/>
      <c r="P93" s="544"/>
      <c r="Q93" s="544"/>
      <c r="R93" s="544"/>
      <c r="S93" s="544"/>
      <c r="T93" s="544"/>
      <c r="U93" s="544"/>
      <c r="V93" s="544"/>
      <c r="W93" s="544"/>
      <c r="X93" s="544"/>
      <c r="Y93" s="544"/>
      <c r="Z93" s="544"/>
    </row>
    <row r="94" spans="1:26" ht="15.75" customHeight="1">
      <c r="A94" s="544"/>
      <c r="B94" s="544"/>
      <c r="C94" s="544"/>
      <c r="D94" s="544"/>
      <c r="E94" s="544"/>
      <c r="F94" s="544"/>
      <c r="G94" s="544"/>
      <c r="H94" s="544"/>
      <c r="I94" s="544"/>
      <c r="J94" s="544"/>
      <c r="K94" s="544"/>
      <c r="L94" s="544"/>
      <c r="M94" s="544"/>
      <c r="N94" s="544"/>
      <c r="O94" s="544"/>
      <c r="P94" s="544"/>
      <c r="Q94" s="544"/>
      <c r="R94" s="544"/>
      <c r="S94" s="544"/>
      <c r="T94" s="544"/>
      <c r="U94" s="544"/>
      <c r="V94" s="544"/>
      <c r="W94" s="544"/>
      <c r="X94" s="544"/>
      <c r="Y94" s="544"/>
      <c r="Z94" s="544"/>
    </row>
    <row r="95" spans="1:26" ht="15.75" customHeight="1">
      <c r="A95" s="544"/>
      <c r="B95" s="544"/>
      <c r="C95" s="544"/>
      <c r="D95" s="544"/>
      <c r="E95" s="544"/>
      <c r="F95" s="544"/>
      <c r="G95" s="544"/>
      <c r="H95" s="544"/>
      <c r="I95" s="544"/>
      <c r="J95" s="544"/>
      <c r="K95" s="544"/>
      <c r="L95" s="544"/>
      <c r="M95" s="544"/>
      <c r="N95" s="544"/>
      <c r="O95" s="544"/>
      <c r="P95" s="544"/>
      <c r="Q95" s="544"/>
      <c r="R95" s="544"/>
      <c r="S95" s="544"/>
      <c r="T95" s="544"/>
      <c r="U95" s="544"/>
      <c r="V95" s="544"/>
      <c r="W95" s="544"/>
      <c r="X95" s="544"/>
      <c r="Y95" s="544"/>
      <c r="Z95" s="544"/>
    </row>
    <row r="96" spans="1:26" ht="15.75" customHeight="1">
      <c r="A96" s="544"/>
      <c r="B96" s="544"/>
      <c r="C96" s="544"/>
      <c r="D96" s="544"/>
      <c r="E96" s="544"/>
      <c r="F96" s="544"/>
      <c r="G96" s="544"/>
      <c r="H96" s="544"/>
      <c r="I96" s="544"/>
      <c r="J96" s="544"/>
      <c r="K96" s="544"/>
      <c r="L96" s="544"/>
      <c r="M96" s="544"/>
      <c r="N96" s="544"/>
      <c r="O96" s="544"/>
      <c r="P96" s="544"/>
      <c r="Q96" s="544"/>
      <c r="R96" s="544"/>
      <c r="S96" s="544"/>
      <c r="T96" s="544"/>
      <c r="U96" s="544"/>
      <c r="V96" s="544"/>
      <c r="W96" s="544"/>
      <c r="X96" s="544"/>
      <c r="Y96" s="544"/>
      <c r="Z96" s="544"/>
    </row>
    <row r="97" spans="1:26" ht="15.75" customHeight="1">
      <c r="A97" s="544"/>
      <c r="B97" s="544"/>
      <c r="C97" s="544"/>
      <c r="D97" s="544"/>
      <c r="E97" s="544"/>
      <c r="F97" s="544"/>
      <c r="G97" s="544"/>
      <c r="H97" s="544"/>
      <c r="I97" s="544"/>
      <c r="J97" s="544"/>
      <c r="K97" s="544"/>
      <c r="L97" s="544"/>
      <c r="M97" s="544"/>
      <c r="N97" s="544"/>
      <c r="O97" s="544"/>
      <c r="P97" s="544"/>
      <c r="Q97" s="544"/>
      <c r="R97" s="544"/>
      <c r="S97" s="544"/>
      <c r="T97" s="544"/>
      <c r="U97" s="544"/>
      <c r="V97" s="544"/>
      <c r="W97" s="544"/>
      <c r="X97" s="544"/>
      <c r="Y97" s="544"/>
      <c r="Z97" s="544"/>
    </row>
    <row r="98" spans="1:26" ht="15.75" customHeight="1">
      <c r="A98" s="544"/>
      <c r="B98" s="544"/>
      <c r="C98" s="544"/>
      <c r="D98" s="544"/>
      <c r="E98" s="544"/>
      <c r="F98" s="544"/>
      <c r="G98" s="544"/>
      <c r="H98" s="544"/>
      <c r="I98" s="544"/>
      <c r="J98" s="544"/>
      <c r="K98" s="544"/>
      <c r="L98" s="544"/>
      <c r="M98" s="544"/>
      <c r="N98" s="544"/>
      <c r="O98" s="544"/>
      <c r="P98" s="544"/>
      <c r="Q98" s="544"/>
      <c r="R98" s="544"/>
      <c r="S98" s="544"/>
      <c r="T98" s="544"/>
      <c r="U98" s="544"/>
      <c r="V98" s="544"/>
      <c r="W98" s="544"/>
      <c r="X98" s="544"/>
      <c r="Y98" s="544"/>
      <c r="Z98" s="544"/>
    </row>
    <row r="99" spans="1:26" ht="15.75" customHeight="1">
      <c r="A99" s="544"/>
      <c r="B99" s="544"/>
      <c r="C99" s="544"/>
      <c r="D99" s="544"/>
      <c r="E99" s="544"/>
      <c r="F99" s="544"/>
      <c r="G99" s="544"/>
      <c r="H99" s="544"/>
      <c r="I99" s="544"/>
      <c r="J99" s="544"/>
      <c r="K99" s="544"/>
      <c r="L99" s="544"/>
      <c r="M99" s="544"/>
      <c r="N99" s="544"/>
      <c r="O99" s="544"/>
      <c r="P99" s="544"/>
      <c r="Q99" s="544"/>
      <c r="R99" s="544"/>
      <c r="S99" s="544"/>
      <c r="T99" s="544"/>
      <c r="U99" s="544"/>
      <c r="V99" s="544"/>
      <c r="W99" s="544"/>
      <c r="X99" s="544"/>
      <c r="Y99" s="544"/>
      <c r="Z99" s="544"/>
    </row>
    <row r="100" spans="1:26" ht="15.75" customHeight="1">
      <c r="A100" s="544"/>
      <c r="B100" s="544"/>
      <c r="C100" s="544"/>
      <c r="D100" s="544"/>
      <c r="E100" s="544"/>
      <c r="F100" s="544"/>
      <c r="G100" s="544"/>
      <c r="H100" s="544"/>
      <c r="I100" s="544"/>
      <c r="J100" s="544"/>
      <c r="K100" s="544"/>
      <c r="L100" s="544"/>
      <c r="M100" s="544"/>
      <c r="N100" s="544"/>
      <c r="O100" s="544"/>
      <c r="P100" s="544"/>
      <c r="Q100" s="544"/>
      <c r="R100" s="544"/>
      <c r="S100" s="544"/>
      <c r="T100" s="544"/>
      <c r="U100" s="544"/>
      <c r="V100" s="544"/>
      <c r="W100" s="544"/>
      <c r="X100" s="544"/>
      <c r="Y100" s="544"/>
      <c r="Z100" s="544"/>
    </row>
    <row r="101" spans="1:26" ht="15.75" customHeight="1">
      <c r="A101" s="544"/>
      <c r="B101" s="544"/>
      <c r="C101" s="544"/>
      <c r="D101" s="544"/>
      <c r="E101" s="544"/>
      <c r="F101" s="544"/>
      <c r="G101" s="544"/>
      <c r="H101" s="544"/>
      <c r="I101" s="544"/>
      <c r="J101" s="544"/>
      <c r="K101" s="544"/>
      <c r="L101" s="544"/>
      <c r="M101" s="544"/>
      <c r="N101" s="544"/>
      <c r="O101" s="544"/>
      <c r="P101" s="544"/>
      <c r="Q101" s="544"/>
      <c r="R101" s="544"/>
      <c r="S101" s="544"/>
      <c r="T101" s="544"/>
      <c r="U101" s="544"/>
      <c r="V101" s="544"/>
      <c r="W101" s="544"/>
      <c r="X101" s="544"/>
      <c r="Y101" s="544"/>
      <c r="Z101" s="544"/>
    </row>
    <row r="102" spans="1:26" ht="15.75" customHeight="1">
      <c r="A102" s="544"/>
      <c r="B102" s="544"/>
      <c r="C102" s="544"/>
      <c r="D102" s="544"/>
      <c r="E102" s="544"/>
      <c r="F102" s="544"/>
      <c r="G102" s="544"/>
      <c r="H102" s="544"/>
      <c r="I102" s="544"/>
      <c r="J102" s="544"/>
      <c r="K102" s="544"/>
      <c r="L102" s="544"/>
      <c r="M102" s="544"/>
      <c r="N102" s="544"/>
      <c r="O102" s="544"/>
      <c r="P102" s="544"/>
      <c r="Q102" s="544"/>
      <c r="R102" s="544"/>
      <c r="S102" s="544"/>
      <c r="T102" s="544"/>
      <c r="U102" s="544"/>
      <c r="V102" s="544"/>
      <c r="W102" s="544"/>
      <c r="X102" s="544"/>
      <c r="Y102" s="544"/>
      <c r="Z102" s="544"/>
    </row>
    <row r="103" spans="1:26" ht="15.75" customHeight="1">
      <c r="A103" s="544"/>
      <c r="B103" s="544"/>
      <c r="C103" s="544"/>
      <c r="D103" s="544"/>
      <c r="E103" s="544"/>
      <c r="F103" s="544"/>
      <c r="G103" s="544"/>
      <c r="H103" s="544"/>
      <c r="I103" s="544"/>
      <c r="J103" s="544"/>
      <c r="K103" s="544"/>
      <c r="L103" s="544"/>
      <c r="M103" s="544"/>
      <c r="N103" s="544"/>
      <c r="O103" s="544"/>
      <c r="P103" s="544"/>
      <c r="Q103" s="544"/>
      <c r="R103" s="544"/>
      <c r="S103" s="544"/>
      <c r="T103" s="544"/>
      <c r="U103" s="544"/>
      <c r="V103" s="544"/>
      <c r="W103" s="544"/>
      <c r="X103" s="544"/>
      <c r="Y103" s="544"/>
      <c r="Z103" s="544"/>
    </row>
    <row r="104" spans="1:26" ht="15.75" customHeight="1">
      <c r="A104" s="544"/>
      <c r="B104" s="544"/>
      <c r="C104" s="544"/>
      <c r="D104" s="544"/>
      <c r="E104" s="544"/>
      <c r="F104" s="544"/>
      <c r="G104" s="544"/>
      <c r="H104" s="544"/>
      <c r="I104" s="544"/>
      <c r="J104" s="544"/>
      <c r="K104" s="544"/>
      <c r="L104" s="544"/>
      <c r="M104" s="544"/>
      <c r="N104" s="544"/>
      <c r="O104" s="544"/>
      <c r="P104" s="544"/>
      <c r="Q104" s="544"/>
      <c r="R104" s="544"/>
      <c r="S104" s="544"/>
      <c r="T104" s="544"/>
      <c r="U104" s="544"/>
      <c r="V104" s="544"/>
      <c r="W104" s="544"/>
      <c r="X104" s="544"/>
      <c r="Y104" s="544"/>
      <c r="Z104" s="544"/>
    </row>
    <row r="105" spans="1:26" ht="15.75" customHeight="1">
      <c r="A105" s="544"/>
      <c r="B105" s="544"/>
      <c r="C105" s="544"/>
      <c r="D105" s="544"/>
      <c r="E105" s="544"/>
      <c r="F105" s="544"/>
      <c r="G105" s="544"/>
      <c r="H105" s="544"/>
      <c r="I105" s="544"/>
      <c r="J105" s="544"/>
      <c r="K105" s="544"/>
      <c r="L105" s="544"/>
      <c r="M105" s="544"/>
      <c r="N105" s="544"/>
      <c r="O105" s="544"/>
      <c r="P105" s="544"/>
      <c r="Q105" s="544"/>
      <c r="R105" s="544"/>
      <c r="S105" s="544"/>
      <c r="T105" s="544"/>
      <c r="U105" s="544"/>
      <c r="V105" s="544"/>
      <c r="W105" s="544"/>
      <c r="X105" s="544"/>
      <c r="Y105" s="544"/>
      <c r="Z105" s="544"/>
    </row>
    <row r="106" spans="1:26" ht="15.75" customHeight="1">
      <c r="A106" s="544"/>
      <c r="B106" s="544"/>
      <c r="C106" s="544"/>
      <c r="D106" s="544"/>
      <c r="E106" s="544"/>
      <c r="F106" s="544"/>
      <c r="G106" s="544"/>
      <c r="H106" s="544"/>
      <c r="I106" s="544"/>
      <c r="J106" s="544"/>
      <c r="K106" s="544"/>
      <c r="L106" s="544"/>
      <c r="M106" s="544"/>
      <c r="N106" s="544"/>
      <c r="O106" s="544"/>
      <c r="P106" s="544"/>
      <c r="Q106" s="544"/>
      <c r="R106" s="544"/>
      <c r="S106" s="544"/>
      <c r="T106" s="544"/>
      <c r="U106" s="544"/>
      <c r="V106" s="544"/>
      <c r="W106" s="544"/>
      <c r="X106" s="544"/>
      <c r="Y106" s="544"/>
      <c r="Z106" s="544"/>
    </row>
    <row r="107" spans="1:26" ht="15.75" customHeight="1">
      <c r="A107" s="544"/>
      <c r="B107" s="544"/>
      <c r="C107" s="544"/>
      <c r="D107" s="544"/>
      <c r="E107" s="544"/>
      <c r="F107" s="544"/>
      <c r="G107" s="544"/>
      <c r="H107" s="544"/>
      <c r="I107" s="544"/>
      <c r="J107" s="544"/>
      <c r="K107" s="544"/>
      <c r="L107" s="544"/>
      <c r="M107" s="544"/>
      <c r="N107" s="544"/>
      <c r="O107" s="544"/>
      <c r="P107" s="544"/>
      <c r="Q107" s="544"/>
      <c r="R107" s="544"/>
      <c r="S107" s="544"/>
      <c r="T107" s="544"/>
      <c r="U107" s="544"/>
      <c r="V107" s="544"/>
      <c r="W107" s="544"/>
      <c r="X107" s="544"/>
      <c r="Y107" s="544"/>
      <c r="Z107" s="544"/>
    </row>
    <row r="108" spans="1:26" ht="15.75" customHeight="1">
      <c r="A108" s="544"/>
      <c r="B108" s="544"/>
      <c r="C108" s="544"/>
      <c r="D108" s="544"/>
      <c r="E108" s="544"/>
      <c r="F108" s="544"/>
      <c r="G108" s="544"/>
      <c r="H108" s="544"/>
      <c r="I108" s="544"/>
      <c r="J108" s="544"/>
      <c r="K108" s="544"/>
      <c r="L108" s="544"/>
      <c r="M108" s="544"/>
      <c r="N108" s="544"/>
      <c r="O108" s="544"/>
      <c r="P108" s="544"/>
      <c r="Q108" s="544"/>
      <c r="R108" s="544"/>
      <c r="S108" s="544"/>
      <c r="T108" s="544"/>
      <c r="U108" s="544"/>
      <c r="V108" s="544"/>
      <c r="W108" s="544"/>
      <c r="X108" s="544"/>
      <c r="Y108" s="544"/>
      <c r="Z108" s="544"/>
    </row>
    <row r="109" spans="1:26" ht="15.75" customHeight="1">
      <c r="A109" s="544"/>
      <c r="B109" s="544"/>
      <c r="C109" s="544"/>
      <c r="D109" s="544"/>
      <c r="E109" s="544"/>
      <c r="F109" s="544"/>
      <c r="G109" s="544"/>
      <c r="H109" s="544"/>
      <c r="I109" s="544"/>
      <c r="J109" s="544"/>
      <c r="K109" s="544"/>
      <c r="L109" s="544"/>
      <c r="M109" s="544"/>
      <c r="N109" s="544"/>
      <c r="O109" s="544"/>
      <c r="P109" s="544"/>
      <c r="Q109" s="544"/>
      <c r="R109" s="544"/>
      <c r="S109" s="544"/>
      <c r="T109" s="544"/>
      <c r="U109" s="544"/>
      <c r="V109" s="544"/>
      <c r="W109" s="544"/>
      <c r="X109" s="544"/>
      <c r="Y109" s="544"/>
      <c r="Z109" s="544"/>
    </row>
    <row r="110" spans="1:26" ht="15.75" customHeight="1">
      <c r="A110" s="544"/>
      <c r="B110" s="544"/>
      <c r="C110" s="544"/>
      <c r="D110" s="544"/>
      <c r="E110" s="544"/>
      <c r="F110" s="544"/>
      <c r="G110" s="544"/>
      <c r="H110" s="544"/>
      <c r="I110" s="544"/>
      <c r="J110" s="544"/>
      <c r="K110" s="544"/>
      <c r="L110" s="544"/>
      <c r="M110" s="544"/>
      <c r="N110" s="544"/>
      <c r="O110" s="544"/>
      <c r="P110" s="544"/>
      <c r="Q110" s="544"/>
      <c r="R110" s="544"/>
      <c r="S110" s="544"/>
      <c r="T110" s="544"/>
      <c r="U110" s="544"/>
      <c r="V110" s="544"/>
      <c r="W110" s="544"/>
      <c r="X110" s="544"/>
      <c r="Y110" s="544"/>
      <c r="Z110" s="544"/>
    </row>
    <row r="111" spans="1:26" ht="15.75" customHeight="1">
      <c r="A111" s="544"/>
      <c r="B111" s="544"/>
      <c r="C111" s="544"/>
      <c r="D111" s="544"/>
      <c r="E111" s="544"/>
      <c r="F111" s="544"/>
      <c r="G111" s="544"/>
      <c r="H111" s="544"/>
      <c r="I111" s="544"/>
      <c r="J111" s="544"/>
      <c r="K111" s="544"/>
      <c r="L111" s="544"/>
      <c r="M111" s="544"/>
      <c r="N111" s="544"/>
      <c r="O111" s="544"/>
      <c r="P111" s="544"/>
      <c r="Q111" s="544"/>
      <c r="R111" s="544"/>
      <c r="S111" s="544"/>
      <c r="T111" s="544"/>
      <c r="U111" s="544"/>
      <c r="V111" s="544"/>
      <c r="W111" s="544"/>
      <c r="X111" s="544"/>
      <c r="Y111" s="544"/>
      <c r="Z111" s="544"/>
    </row>
    <row r="112" spans="1:26" ht="15.75" customHeight="1">
      <c r="A112" s="544"/>
      <c r="B112" s="544"/>
      <c r="C112" s="544"/>
      <c r="D112" s="544"/>
      <c r="E112" s="544"/>
      <c r="F112" s="544"/>
      <c r="G112" s="544"/>
      <c r="H112" s="544"/>
      <c r="I112" s="544"/>
      <c r="J112" s="544"/>
      <c r="K112" s="544"/>
      <c r="L112" s="544"/>
      <c r="M112" s="544"/>
      <c r="N112" s="544"/>
      <c r="O112" s="544"/>
      <c r="P112" s="544"/>
      <c r="Q112" s="544"/>
      <c r="R112" s="544"/>
      <c r="S112" s="544"/>
      <c r="T112" s="544"/>
      <c r="U112" s="544"/>
      <c r="V112" s="544"/>
      <c r="W112" s="544"/>
      <c r="X112" s="544"/>
      <c r="Y112" s="544"/>
      <c r="Z112" s="544"/>
    </row>
    <row r="113" spans="1:26" ht="15.75" customHeight="1">
      <c r="A113" s="544"/>
      <c r="B113" s="544"/>
      <c r="C113" s="544"/>
      <c r="D113" s="544"/>
      <c r="E113" s="544"/>
      <c r="F113" s="544"/>
      <c r="G113" s="544"/>
      <c r="H113" s="544"/>
      <c r="I113" s="544"/>
      <c r="J113" s="544"/>
      <c r="K113" s="544"/>
      <c r="L113" s="544"/>
      <c r="M113" s="544"/>
      <c r="N113" s="544"/>
      <c r="O113" s="544"/>
      <c r="P113" s="544"/>
      <c r="Q113" s="544"/>
      <c r="R113" s="544"/>
      <c r="S113" s="544"/>
      <c r="T113" s="544"/>
      <c r="U113" s="544"/>
      <c r="V113" s="544"/>
      <c r="W113" s="544"/>
      <c r="X113" s="544"/>
      <c r="Y113" s="544"/>
      <c r="Z113" s="544"/>
    </row>
    <row r="114" spans="1:26" ht="15.75" customHeight="1">
      <c r="A114" s="544"/>
      <c r="B114" s="544"/>
      <c r="C114" s="544"/>
      <c r="D114" s="544"/>
      <c r="E114" s="544"/>
      <c r="F114" s="544"/>
      <c r="G114" s="544"/>
      <c r="H114" s="544"/>
      <c r="I114" s="544"/>
      <c r="J114" s="544"/>
      <c r="K114" s="544"/>
      <c r="L114" s="544"/>
      <c r="M114" s="544"/>
      <c r="N114" s="544"/>
      <c r="O114" s="544"/>
      <c r="P114" s="544"/>
      <c r="Q114" s="544"/>
      <c r="R114" s="544"/>
      <c r="S114" s="544"/>
      <c r="T114" s="544"/>
      <c r="U114" s="544"/>
      <c r="V114" s="544"/>
      <c r="W114" s="544"/>
      <c r="X114" s="544"/>
      <c r="Y114" s="544"/>
      <c r="Z114" s="544"/>
    </row>
    <row r="115" spans="1:26" ht="15.75" customHeight="1">
      <c r="A115" s="544"/>
      <c r="B115" s="544"/>
      <c r="C115" s="544"/>
      <c r="D115" s="544"/>
      <c r="E115" s="544"/>
      <c r="F115" s="544"/>
      <c r="G115" s="544"/>
      <c r="H115" s="544"/>
      <c r="I115" s="544"/>
      <c r="J115" s="544"/>
      <c r="K115" s="544"/>
      <c r="L115" s="544"/>
      <c r="M115" s="544"/>
      <c r="N115" s="544"/>
      <c r="O115" s="544"/>
      <c r="P115" s="544"/>
      <c r="Q115" s="544"/>
      <c r="R115" s="544"/>
      <c r="S115" s="544"/>
      <c r="T115" s="544"/>
      <c r="U115" s="544"/>
      <c r="V115" s="544"/>
      <c r="W115" s="544"/>
      <c r="X115" s="544"/>
      <c r="Y115" s="544"/>
      <c r="Z115" s="544"/>
    </row>
    <row r="116" spans="1:26" ht="15.75" customHeight="1">
      <c r="A116" s="544"/>
      <c r="B116" s="544"/>
      <c r="C116" s="544"/>
      <c r="D116" s="544"/>
      <c r="E116" s="544"/>
      <c r="F116" s="544"/>
      <c r="G116" s="544"/>
      <c r="H116" s="544"/>
      <c r="I116" s="544"/>
      <c r="J116" s="544"/>
      <c r="K116" s="544"/>
      <c r="L116" s="544"/>
      <c r="M116" s="544"/>
      <c r="N116" s="544"/>
      <c r="O116" s="544"/>
      <c r="P116" s="544"/>
      <c r="Q116" s="544"/>
      <c r="R116" s="544"/>
      <c r="S116" s="544"/>
      <c r="T116" s="544"/>
      <c r="U116" s="544"/>
      <c r="V116" s="544"/>
      <c r="W116" s="544"/>
      <c r="X116" s="544"/>
      <c r="Y116" s="544"/>
      <c r="Z116" s="544"/>
    </row>
    <row r="117" spans="1:26" ht="15.75" customHeight="1">
      <c r="A117" s="544"/>
      <c r="B117" s="544"/>
      <c r="C117" s="544"/>
      <c r="D117" s="544"/>
      <c r="E117" s="544"/>
      <c r="F117" s="544"/>
      <c r="G117" s="544"/>
      <c r="H117" s="544"/>
      <c r="I117" s="544"/>
      <c r="J117" s="544"/>
      <c r="K117" s="544"/>
      <c r="L117" s="544"/>
      <c r="M117" s="544"/>
      <c r="N117" s="544"/>
      <c r="O117" s="544"/>
      <c r="P117" s="544"/>
      <c r="Q117" s="544"/>
      <c r="R117" s="544"/>
      <c r="S117" s="544"/>
      <c r="T117" s="544"/>
      <c r="U117" s="544"/>
      <c r="V117" s="544"/>
      <c r="W117" s="544"/>
      <c r="X117" s="544"/>
      <c r="Y117" s="544"/>
      <c r="Z117" s="544"/>
    </row>
    <row r="118" spans="1:26" ht="15.75" customHeight="1">
      <c r="A118" s="544"/>
      <c r="B118" s="544"/>
      <c r="C118" s="544"/>
      <c r="D118" s="544"/>
      <c r="E118" s="544"/>
      <c r="F118" s="544"/>
      <c r="G118" s="544"/>
      <c r="H118" s="544"/>
      <c r="I118" s="544"/>
      <c r="J118" s="544"/>
      <c r="K118" s="544"/>
      <c r="L118" s="544"/>
      <c r="M118" s="544"/>
      <c r="N118" s="544"/>
      <c r="O118" s="544"/>
      <c r="P118" s="544"/>
      <c r="Q118" s="544"/>
      <c r="R118" s="544"/>
      <c r="S118" s="544"/>
      <c r="T118" s="544"/>
      <c r="U118" s="544"/>
      <c r="V118" s="544"/>
      <c r="W118" s="544"/>
      <c r="X118" s="544"/>
      <c r="Y118" s="544"/>
      <c r="Z118" s="544"/>
    </row>
    <row r="119" spans="1:26" ht="15.75" customHeight="1">
      <c r="A119" s="544"/>
      <c r="B119" s="544"/>
      <c r="C119" s="544"/>
      <c r="D119" s="544"/>
      <c r="E119" s="544"/>
      <c r="F119" s="544"/>
      <c r="G119" s="544"/>
      <c r="H119" s="544"/>
      <c r="I119" s="544"/>
      <c r="J119" s="544"/>
      <c r="K119" s="544"/>
      <c r="L119" s="544"/>
      <c r="M119" s="544"/>
      <c r="N119" s="544"/>
      <c r="O119" s="544"/>
      <c r="P119" s="544"/>
      <c r="Q119" s="544"/>
      <c r="R119" s="544"/>
      <c r="S119" s="544"/>
      <c r="T119" s="544"/>
      <c r="U119" s="544"/>
      <c r="V119" s="544"/>
      <c r="W119" s="544"/>
      <c r="X119" s="544"/>
      <c r="Y119" s="544"/>
      <c r="Z119" s="544"/>
    </row>
    <row r="120" spans="1:26" ht="15.75" customHeight="1">
      <c r="A120" s="544"/>
      <c r="B120" s="544"/>
      <c r="C120" s="544"/>
      <c r="D120" s="544"/>
      <c r="E120" s="544"/>
      <c r="F120" s="544"/>
      <c r="G120" s="544"/>
      <c r="H120" s="544"/>
      <c r="I120" s="544"/>
      <c r="J120" s="544"/>
      <c r="K120" s="544"/>
      <c r="L120" s="544"/>
      <c r="M120" s="544"/>
      <c r="N120" s="544"/>
      <c r="O120" s="544"/>
      <c r="P120" s="544"/>
      <c r="Q120" s="544"/>
      <c r="R120" s="544"/>
      <c r="S120" s="544"/>
      <c r="T120" s="544"/>
      <c r="U120" s="544"/>
      <c r="V120" s="544"/>
      <c r="W120" s="544"/>
      <c r="X120" s="544"/>
      <c r="Y120" s="544"/>
      <c r="Z120" s="544"/>
    </row>
    <row r="121" spans="1:26" ht="15.75" customHeight="1">
      <c r="A121" s="544"/>
      <c r="B121" s="544"/>
      <c r="C121" s="544"/>
      <c r="D121" s="544"/>
      <c r="E121" s="544"/>
      <c r="F121" s="544"/>
      <c r="G121" s="544"/>
      <c r="H121" s="544"/>
      <c r="I121" s="544"/>
      <c r="J121" s="544"/>
      <c r="K121" s="544"/>
      <c r="L121" s="544"/>
      <c r="M121" s="544"/>
      <c r="N121" s="544"/>
      <c r="O121" s="544"/>
      <c r="P121" s="544"/>
      <c r="Q121" s="544"/>
      <c r="R121" s="544"/>
      <c r="S121" s="544"/>
      <c r="T121" s="544"/>
      <c r="U121" s="544"/>
      <c r="V121" s="544"/>
      <c r="W121" s="544"/>
      <c r="X121" s="544"/>
      <c r="Y121" s="544"/>
      <c r="Z121" s="544"/>
    </row>
    <row r="122" spans="1:26" ht="15.75" customHeight="1">
      <c r="A122" s="544"/>
      <c r="B122" s="544"/>
      <c r="C122" s="544"/>
      <c r="D122" s="544"/>
      <c r="E122" s="544"/>
      <c r="F122" s="544"/>
      <c r="G122" s="544"/>
      <c r="H122" s="544"/>
      <c r="I122" s="544"/>
      <c r="J122" s="544"/>
      <c r="K122" s="544"/>
      <c r="L122" s="544"/>
      <c r="M122" s="544"/>
      <c r="N122" s="544"/>
      <c r="O122" s="544"/>
      <c r="P122" s="544"/>
      <c r="Q122" s="544"/>
      <c r="R122" s="544"/>
      <c r="S122" s="544"/>
      <c r="T122" s="544"/>
      <c r="U122" s="544"/>
      <c r="V122" s="544"/>
      <c r="W122" s="544"/>
      <c r="X122" s="544"/>
      <c r="Y122" s="544"/>
      <c r="Z122" s="544"/>
    </row>
    <row r="123" spans="1:26" ht="15.75" customHeight="1">
      <c r="A123" s="544"/>
      <c r="B123" s="544"/>
      <c r="C123" s="544"/>
      <c r="D123" s="544"/>
      <c r="E123" s="544"/>
      <c r="F123" s="544"/>
      <c r="G123" s="544"/>
      <c r="H123" s="544"/>
      <c r="I123" s="544"/>
      <c r="J123" s="544"/>
      <c r="K123" s="544"/>
      <c r="L123" s="544"/>
      <c r="M123" s="544"/>
      <c r="N123" s="544"/>
      <c r="O123" s="544"/>
      <c r="P123" s="544"/>
      <c r="Q123" s="544"/>
      <c r="R123" s="544"/>
      <c r="S123" s="544"/>
      <c r="T123" s="544"/>
      <c r="U123" s="544"/>
      <c r="V123" s="544"/>
      <c r="W123" s="544"/>
      <c r="X123" s="544"/>
      <c r="Y123" s="544"/>
      <c r="Z123" s="544"/>
    </row>
    <row r="124" spans="1:26" ht="15.75" customHeight="1">
      <c r="A124" s="544"/>
      <c r="B124" s="544"/>
      <c r="C124" s="544"/>
      <c r="D124" s="544"/>
      <c r="E124" s="544"/>
      <c r="F124" s="544"/>
      <c r="G124" s="544"/>
      <c r="H124" s="544"/>
      <c r="I124" s="544"/>
      <c r="J124" s="544"/>
      <c r="K124" s="544"/>
      <c r="L124" s="544"/>
      <c r="M124" s="544"/>
      <c r="N124" s="544"/>
      <c r="O124" s="544"/>
      <c r="P124" s="544"/>
      <c r="Q124" s="544"/>
      <c r="R124" s="544"/>
      <c r="S124" s="544"/>
      <c r="T124" s="544"/>
      <c r="U124" s="544"/>
      <c r="V124" s="544"/>
      <c r="W124" s="544"/>
      <c r="X124" s="544"/>
      <c r="Y124" s="544"/>
      <c r="Z124" s="544"/>
    </row>
    <row r="125" spans="1:26" ht="15.75" customHeight="1">
      <c r="A125" s="544"/>
      <c r="B125" s="544"/>
      <c r="C125" s="544"/>
      <c r="D125" s="544"/>
      <c r="E125" s="544"/>
      <c r="F125" s="544"/>
      <c r="G125" s="544"/>
      <c r="H125" s="544"/>
      <c r="I125" s="544"/>
      <c r="J125" s="544"/>
      <c r="K125" s="544"/>
      <c r="L125" s="544"/>
      <c r="M125" s="544"/>
      <c r="N125" s="544"/>
      <c r="O125" s="544"/>
      <c r="P125" s="544"/>
      <c r="Q125" s="544"/>
      <c r="R125" s="544"/>
      <c r="S125" s="544"/>
      <c r="T125" s="544"/>
      <c r="U125" s="544"/>
      <c r="V125" s="544"/>
      <c r="W125" s="544"/>
      <c r="X125" s="544"/>
      <c r="Y125" s="544"/>
      <c r="Z125" s="544"/>
    </row>
    <row r="126" spans="1:26" ht="15.75" customHeight="1">
      <c r="A126" s="544"/>
      <c r="B126" s="544"/>
      <c r="C126" s="544"/>
      <c r="D126" s="544"/>
      <c r="E126" s="544"/>
      <c r="F126" s="544"/>
      <c r="G126" s="544"/>
      <c r="H126" s="544"/>
      <c r="I126" s="544"/>
      <c r="J126" s="544"/>
      <c r="K126" s="544"/>
      <c r="L126" s="544"/>
      <c r="M126" s="544"/>
      <c r="N126" s="544"/>
      <c r="O126" s="544"/>
      <c r="P126" s="544"/>
      <c r="Q126" s="544"/>
      <c r="R126" s="544"/>
      <c r="S126" s="544"/>
      <c r="T126" s="544"/>
      <c r="U126" s="544"/>
      <c r="V126" s="544"/>
      <c r="W126" s="544"/>
      <c r="X126" s="544"/>
      <c r="Y126" s="544"/>
      <c r="Z126" s="544"/>
    </row>
    <row r="127" spans="1:26" ht="15.75" customHeight="1">
      <c r="A127" s="544"/>
      <c r="B127" s="544"/>
      <c r="C127" s="544"/>
      <c r="D127" s="544"/>
      <c r="E127" s="544"/>
      <c r="F127" s="544"/>
      <c r="G127" s="544"/>
      <c r="H127" s="544"/>
      <c r="I127" s="544"/>
      <c r="J127" s="544"/>
      <c r="K127" s="544"/>
      <c r="L127" s="544"/>
      <c r="M127" s="544"/>
      <c r="N127" s="544"/>
      <c r="O127" s="544"/>
      <c r="P127" s="544"/>
      <c r="Q127" s="544"/>
      <c r="R127" s="544"/>
      <c r="S127" s="544"/>
      <c r="T127" s="544"/>
      <c r="U127" s="544"/>
      <c r="V127" s="544"/>
      <c r="W127" s="544"/>
      <c r="X127" s="544"/>
      <c r="Y127" s="544"/>
      <c r="Z127" s="544"/>
    </row>
    <row r="128" spans="1:26" ht="15.75" customHeight="1">
      <c r="A128" s="544"/>
      <c r="B128" s="544"/>
      <c r="C128" s="544"/>
      <c r="D128" s="544"/>
      <c r="E128" s="544"/>
      <c r="F128" s="544"/>
      <c r="G128" s="544"/>
      <c r="H128" s="544"/>
      <c r="I128" s="544"/>
      <c r="J128" s="544"/>
      <c r="K128" s="544"/>
      <c r="L128" s="544"/>
      <c r="M128" s="544"/>
      <c r="N128" s="544"/>
      <c r="O128" s="544"/>
      <c r="P128" s="544"/>
      <c r="Q128" s="544"/>
      <c r="R128" s="544"/>
      <c r="S128" s="544"/>
      <c r="T128" s="544"/>
      <c r="U128" s="544"/>
      <c r="V128" s="544"/>
      <c r="W128" s="544"/>
      <c r="X128" s="544"/>
      <c r="Y128" s="544"/>
      <c r="Z128" s="544"/>
    </row>
    <row r="129" spans="1:26" ht="15.75" customHeight="1">
      <c r="A129" s="544"/>
      <c r="B129" s="544"/>
      <c r="C129" s="544"/>
      <c r="D129" s="544"/>
      <c r="E129" s="544"/>
      <c r="F129" s="544"/>
      <c r="G129" s="544"/>
      <c r="H129" s="544"/>
      <c r="I129" s="544"/>
      <c r="J129" s="544"/>
      <c r="K129" s="544"/>
      <c r="L129" s="544"/>
      <c r="M129" s="544"/>
      <c r="N129" s="544"/>
      <c r="O129" s="544"/>
      <c r="P129" s="544"/>
      <c r="Q129" s="544"/>
      <c r="R129" s="544"/>
      <c r="S129" s="544"/>
      <c r="T129" s="544"/>
      <c r="U129" s="544"/>
      <c r="V129" s="544"/>
      <c r="W129" s="544"/>
      <c r="X129" s="544"/>
      <c r="Y129" s="544"/>
      <c r="Z129" s="544"/>
    </row>
    <row r="130" spans="1:26" ht="15.75" customHeight="1">
      <c r="A130" s="544"/>
      <c r="B130" s="544"/>
      <c r="C130" s="544"/>
      <c r="D130" s="544"/>
      <c r="E130" s="544"/>
      <c r="F130" s="544"/>
      <c r="G130" s="544"/>
      <c r="H130" s="544"/>
      <c r="I130" s="544"/>
      <c r="J130" s="544"/>
      <c r="K130" s="544"/>
      <c r="L130" s="544"/>
      <c r="M130" s="544"/>
      <c r="N130" s="544"/>
      <c r="O130" s="544"/>
      <c r="P130" s="544"/>
      <c r="Q130" s="544"/>
      <c r="R130" s="544"/>
      <c r="S130" s="544"/>
      <c r="T130" s="544"/>
      <c r="U130" s="544"/>
      <c r="V130" s="544"/>
      <c r="W130" s="544"/>
      <c r="X130" s="544"/>
      <c r="Y130" s="544"/>
      <c r="Z130" s="544"/>
    </row>
    <row r="131" spans="1:26" ht="15.75" customHeight="1">
      <c r="A131" s="544"/>
      <c r="B131" s="544"/>
      <c r="C131" s="544"/>
      <c r="D131" s="544"/>
      <c r="E131" s="544"/>
      <c r="F131" s="544"/>
      <c r="G131" s="544"/>
      <c r="H131" s="544"/>
      <c r="I131" s="544"/>
      <c r="J131" s="544"/>
      <c r="K131" s="544"/>
      <c r="L131" s="544"/>
      <c r="M131" s="544"/>
      <c r="N131" s="544"/>
      <c r="O131" s="544"/>
      <c r="P131" s="544"/>
      <c r="Q131" s="544"/>
      <c r="R131" s="544"/>
      <c r="S131" s="544"/>
      <c r="T131" s="544"/>
      <c r="U131" s="544"/>
      <c r="V131" s="544"/>
      <c r="W131" s="544"/>
      <c r="X131" s="544"/>
      <c r="Y131" s="544"/>
      <c r="Z131" s="544"/>
    </row>
    <row r="132" spans="1:26" ht="15.75" customHeight="1">
      <c r="A132" s="544"/>
      <c r="B132" s="544"/>
      <c r="C132" s="544"/>
      <c r="D132" s="544"/>
      <c r="E132" s="544"/>
      <c r="F132" s="544"/>
      <c r="G132" s="544"/>
      <c r="H132" s="544"/>
      <c r="I132" s="544"/>
      <c r="J132" s="544"/>
      <c r="K132" s="544"/>
      <c r="L132" s="544"/>
      <c r="M132" s="544"/>
      <c r="N132" s="544"/>
      <c r="O132" s="544"/>
      <c r="P132" s="544"/>
      <c r="Q132" s="544"/>
      <c r="R132" s="544"/>
      <c r="S132" s="544"/>
      <c r="T132" s="544"/>
      <c r="U132" s="544"/>
      <c r="V132" s="544"/>
      <c r="W132" s="544"/>
      <c r="X132" s="544"/>
      <c r="Y132" s="544"/>
      <c r="Z132" s="544"/>
    </row>
    <row r="133" spans="1:26" ht="15.75" customHeight="1">
      <c r="A133" s="544"/>
      <c r="B133" s="544"/>
      <c r="C133" s="544"/>
      <c r="D133" s="544"/>
      <c r="E133" s="544"/>
      <c r="F133" s="544"/>
      <c r="G133" s="544"/>
      <c r="H133" s="544"/>
      <c r="I133" s="544"/>
      <c r="J133" s="544"/>
      <c r="K133" s="544"/>
      <c r="L133" s="544"/>
      <c r="M133" s="544"/>
      <c r="N133" s="544"/>
      <c r="O133" s="544"/>
      <c r="P133" s="544"/>
      <c r="Q133" s="544"/>
      <c r="R133" s="544"/>
      <c r="S133" s="544"/>
      <c r="T133" s="544"/>
      <c r="U133" s="544"/>
      <c r="V133" s="544"/>
      <c r="W133" s="544"/>
      <c r="X133" s="544"/>
      <c r="Y133" s="544"/>
      <c r="Z133" s="544"/>
    </row>
    <row r="134" spans="1:26" ht="15.75" customHeight="1">
      <c r="A134" s="544"/>
      <c r="B134" s="544"/>
      <c r="C134" s="544"/>
      <c r="D134" s="544"/>
      <c r="E134" s="544"/>
      <c r="F134" s="544"/>
      <c r="G134" s="544"/>
      <c r="H134" s="544"/>
      <c r="I134" s="544"/>
      <c r="J134" s="544"/>
      <c r="K134" s="544"/>
      <c r="L134" s="544"/>
      <c r="M134" s="544"/>
      <c r="N134" s="544"/>
      <c r="O134" s="544"/>
      <c r="P134" s="544"/>
      <c r="Q134" s="544"/>
      <c r="R134" s="544"/>
      <c r="S134" s="544"/>
      <c r="T134" s="544"/>
      <c r="U134" s="544"/>
      <c r="V134" s="544"/>
      <c r="W134" s="544"/>
      <c r="X134" s="544"/>
      <c r="Y134" s="544"/>
      <c r="Z134" s="544"/>
    </row>
    <row r="135" spans="1:26" ht="15.75" customHeight="1">
      <c r="A135" s="544"/>
      <c r="B135" s="544"/>
      <c r="C135" s="544"/>
      <c r="D135" s="544"/>
      <c r="E135" s="544"/>
      <c r="F135" s="544"/>
      <c r="G135" s="544"/>
      <c r="H135" s="544"/>
      <c r="I135" s="544"/>
      <c r="J135" s="544"/>
      <c r="K135" s="544"/>
      <c r="L135" s="544"/>
      <c r="M135" s="544"/>
      <c r="N135" s="544"/>
      <c r="O135" s="544"/>
      <c r="P135" s="544"/>
      <c r="Q135" s="544"/>
      <c r="R135" s="544"/>
      <c r="S135" s="544"/>
      <c r="T135" s="544"/>
      <c r="U135" s="544"/>
      <c r="V135" s="544"/>
      <c r="W135" s="544"/>
      <c r="X135" s="544"/>
      <c r="Y135" s="544"/>
      <c r="Z135" s="544"/>
    </row>
    <row r="136" spans="1:26" ht="15.75" customHeight="1">
      <c r="A136" s="544"/>
      <c r="B136" s="544"/>
      <c r="C136" s="544"/>
      <c r="D136" s="544"/>
      <c r="E136" s="544"/>
      <c r="F136" s="544"/>
      <c r="G136" s="544"/>
      <c r="H136" s="544"/>
      <c r="I136" s="544"/>
      <c r="J136" s="544"/>
      <c r="K136" s="544"/>
      <c r="L136" s="544"/>
      <c r="M136" s="544"/>
      <c r="N136" s="544"/>
      <c r="O136" s="544"/>
      <c r="P136" s="544"/>
      <c r="Q136" s="544"/>
      <c r="R136" s="544"/>
      <c r="S136" s="544"/>
      <c r="T136" s="544"/>
      <c r="U136" s="544"/>
      <c r="V136" s="544"/>
      <c r="W136" s="544"/>
      <c r="X136" s="544"/>
      <c r="Y136" s="544"/>
      <c r="Z136" s="544"/>
    </row>
    <row r="137" spans="1:26" ht="15.75" customHeight="1">
      <c r="A137" s="544"/>
      <c r="B137" s="544"/>
      <c r="C137" s="544"/>
      <c r="D137" s="544"/>
      <c r="E137" s="544"/>
      <c r="F137" s="544"/>
      <c r="G137" s="544"/>
      <c r="H137" s="544"/>
      <c r="I137" s="544"/>
      <c r="J137" s="544"/>
      <c r="K137" s="544"/>
      <c r="L137" s="544"/>
      <c r="M137" s="544"/>
      <c r="N137" s="544"/>
      <c r="O137" s="544"/>
      <c r="P137" s="544"/>
      <c r="Q137" s="544"/>
      <c r="R137" s="544"/>
      <c r="S137" s="544"/>
      <c r="T137" s="544"/>
      <c r="U137" s="544"/>
      <c r="V137" s="544"/>
      <c r="W137" s="544"/>
      <c r="X137" s="544"/>
      <c r="Y137" s="544"/>
      <c r="Z137" s="544"/>
    </row>
    <row r="138" spans="1:26" ht="15.75" customHeight="1">
      <c r="A138" s="544"/>
      <c r="B138" s="544"/>
      <c r="C138" s="544"/>
      <c r="D138" s="544"/>
      <c r="E138" s="544"/>
      <c r="F138" s="544"/>
      <c r="G138" s="544"/>
      <c r="H138" s="544"/>
      <c r="I138" s="544"/>
      <c r="J138" s="544"/>
      <c r="K138" s="544"/>
      <c r="L138" s="544"/>
      <c r="M138" s="544"/>
      <c r="N138" s="544"/>
      <c r="O138" s="544"/>
      <c r="P138" s="544"/>
      <c r="Q138" s="544"/>
      <c r="R138" s="544"/>
      <c r="S138" s="544"/>
      <c r="T138" s="544"/>
      <c r="U138" s="544"/>
      <c r="V138" s="544"/>
      <c r="W138" s="544"/>
      <c r="X138" s="544"/>
      <c r="Y138" s="544"/>
      <c r="Z138" s="544"/>
    </row>
    <row r="139" spans="1:26" ht="15.75" customHeight="1">
      <c r="A139" s="544"/>
      <c r="B139" s="544"/>
      <c r="C139" s="544"/>
      <c r="D139" s="544"/>
      <c r="E139" s="544"/>
      <c r="F139" s="544"/>
      <c r="G139" s="544"/>
      <c r="H139" s="544"/>
      <c r="I139" s="544"/>
      <c r="J139" s="544"/>
      <c r="K139" s="544"/>
      <c r="L139" s="544"/>
      <c r="M139" s="544"/>
      <c r="N139" s="544"/>
      <c r="O139" s="544"/>
      <c r="P139" s="544"/>
      <c r="Q139" s="544"/>
      <c r="R139" s="544"/>
      <c r="S139" s="544"/>
      <c r="T139" s="544"/>
      <c r="U139" s="544"/>
      <c r="V139" s="544"/>
      <c r="W139" s="544"/>
      <c r="X139" s="544"/>
      <c r="Y139" s="544"/>
      <c r="Z139" s="544"/>
    </row>
    <row r="140" spans="1:26" ht="15.75" customHeight="1">
      <c r="A140" s="544"/>
      <c r="B140" s="544"/>
      <c r="C140" s="544"/>
      <c r="D140" s="544"/>
      <c r="E140" s="544"/>
      <c r="F140" s="544"/>
      <c r="G140" s="544"/>
      <c r="H140" s="544"/>
      <c r="I140" s="544"/>
      <c r="J140" s="544"/>
      <c r="K140" s="544"/>
      <c r="L140" s="544"/>
      <c r="M140" s="544"/>
      <c r="N140" s="544"/>
      <c r="O140" s="544"/>
      <c r="P140" s="544"/>
      <c r="Q140" s="544"/>
      <c r="R140" s="544"/>
      <c r="S140" s="544"/>
      <c r="T140" s="544"/>
      <c r="U140" s="544"/>
      <c r="V140" s="544"/>
      <c r="W140" s="544"/>
      <c r="X140" s="544"/>
      <c r="Y140" s="544"/>
      <c r="Z140" s="544"/>
    </row>
    <row r="141" spans="1:26" ht="15.75" customHeight="1">
      <c r="A141" s="544"/>
      <c r="B141" s="544"/>
      <c r="C141" s="544"/>
      <c r="D141" s="544"/>
      <c r="E141" s="544"/>
      <c r="F141" s="544"/>
      <c r="G141" s="544"/>
      <c r="H141" s="544"/>
      <c r="I141" s="544"/>
      <c r="J141" s="544"/>
      <c r="K141" s="544"/>
      <c r="L141" s="544"/>
      <c r="M141" s="544"/>
      <c r="N141" s="544"/>
      <c r="O141" s="544"/>
      <c r="P141" s="544"/>
      <c r="Q141" s="544"/>
      <c r="R141" s="544"/>
      <c r="S141" s="544"/>
      <c r="T141" s="544"/>
      <c r="U141" s="544"/>
      <c r="V141" s="544"/>
      <c r="W141" s="544"/>
      <c r="X141" s="544"/>
      <c r="Y141" s="544"/>
      <c r="Z141" s="544"/>
    </row>
    <row r="142" spans="1:26" ht="15.75" customHeight="1">
      <c r="A142" s="544"/>
      <c r="B142" s="544"/>
      <c r="C142" s="544"/>
      <c r="D142" s="544"/>
      <c r="E142" s="544"/>
      <c r="F142" s="544"/>
      <c r="G142" s="544"/>
      <c r="H142" s="544"/>
      <c r="I142" s="544"/>
      <c r="J142" s="544"/>
      <c r="K142" s="544"/>
      <c r="L142" s="544"/>
      <c r="M142" s="544"/>
      <c r="N142" s="544"/>
      <c r="O142" s="544"/>
      <c r="P142" s="544"/>
      <c r="Q142" s="544"/>
      <c r="R142" s="544"/>
      <c r="S142" s="544"/>
      <c r="T142" s="544"/>
      <c r="U142" s="544"/>
      <c r="V142" s="544"/>
      <c r="W142" s="544"/>
      <c r="X142" s="544"/>
      <c r="Y142" s="544"/>
      <c r="Z142" s="544"/>
    </row>
    <row r="143" spans="1:26" ht="15.75" customHeight="1">
      <c r="A143" s="544"/>
      <c r="B143" s="544"/>
      <c r="C143" s="544"/>
      <c r="D143" s="544"/>
      <c r="E143" s="544"/>
      <c r="F143" s="544"/>
      <c r="G143" s="544"/>
      <c r="H143" s="544"/>
      <c r="I143" s="544"/>
      <c r="J143" s="544"/>
      <c r="K143" s="544"/>
      <c r="L143" s="544"/>
      <c r="M143" s="544"/>
      <c r="N143" s="544"/>
      <c r="O143" s="544"/>
      <c r="P143" s="544"/>
      <c r="Q143" s="544"/>
      <c r="R143" s="544"/>
      <c r="S143" s="544"/>
      <c r="T143" s="544"/>
      <c r="U143" s="544"/>
      <c r="V143" s="544"/>
      <c r="W143" s="544"/>
      <c r="X143" s="544"/>
      <c r="Y143" s="544"/>
      <c r="Z143" s="544"/>
    </row>
    <row r="144" spans="1:26" ht="15.75" customHeight="1">
      <c r="A144" s="544"/>
      <c r="B144" s="544"/>
      <c r="C144" s="544"/>
      <c r="D144" s="544"/>
      <c r="E144" s="544"/>
      <c r="F144" s="544"/>
      <c r="G144" s="544"/>
      <c r="H144" s="544"/>
      <c r="I144" s="544"/>
      <c r="J144" s="544"/>
      <c r="K144" s="544"/>
      <c r="L144" s="544"/>
      <c r="M144" s="544"/>
      <c r="N144" s="544"/>
      <c r="O144" s="544"/>
      <c r="P144" s="544"/>
      <c r="Q144" s="544"/>
      <c r="R144" s="544"/>
      <c r="S144" s="544"/>
      <c r="T144" s="544"/>
      <c r="U144" s="544"/>
      <c r="V144" s="544"/>
      <c r="W144" s="544"/>
      <c r="X144" s="544"/>
      <c r="Y144" s="544"/>
      <c r="Z144" s="544"/>
    </row>
    <row r="145" spans="1:26" ht="15.75" customHeight="1">
      <c r="A145" s="544"/>
      <c r="B145" s="544"/>
      <c r="C145" s="544"/>
      <c r="D145" s="544"/>
      <c r="E145" s="544"/>
      <c r="F145" s="544"/>
      <c r="G145" s="544"/>
      <c r="H145" s="544"/>
      <c r="I145" s="544"/>
      <c r="J145" s="544"/>
      <c r="K145" s="544"/>
      <c r="L145" s="544"/>
      <c r="M145" s="544"/>
      <c r="N145" s="544"/>
      <c r="O145" s="544"/>
      <c r="P145" s="544"/>
      <c r="Q145" s="544"/>
      <c r="R145" s="544"/>
      <c r="S145" s="544"/>
      <c r="T145" s="544"/>
      <c r="U145" s="544"/>
      <c r="V145" s="544"/>
      <c r="W145" s="544"/>
      <c r="X145" s="544"/>
      <c r="Y145" s="544"/>
      <c r="Z145" s="544"/>
    </row>
    <row r="146" spans="1:26" ht="15.75" customHeight="1">
      <c r="A146" s="544"/>
      <c r="B146" s="544"/>
      <c r="C146" s="544"/>
      <c r="D146" s="544"/>
      <c r="E146" s="544"/>
      <c r="F146" s="544"/>
      <c r="G146" s="544"/>
      <c r="H146" s="544"/>
      <c r="I146" s="544"/>
      <c r="J146" s="544"/>
      <c r="K146" s="544"/>
      <c r="L146" s="544"/>
      <c r="M146" s="544"/>
      <c r="N146" s="544"/>
      <c r="O146" s="544"/>
      <c r="P146" s="544"/>
      <c r="Q146" s="544"/>
      <c r="R146" s="544"/>
      <c r="S146" s="544"/>
      <c r="T146" s="544"/>
      <c r="U146" s="544"/>
      <c r="V146" s="544"/>
      <c r="W146" s="544"/>
      <c r="X146" s="544"/>
      <c r="Y146" s="544"/>
      <c r="Z146" s="544"/>
    </row>
    <row r="147" spans="1:26" ht="15.75" customHeight="1">
      <c r="A147" s="544"/>
      <c r="B147" s="544"/>
      <c r="C147" s="544"/>
      <c r="D147" s="544"/>
      <c r="E147" s="544"/>
      <c r="F147" s="544"/>
      <c r="G147" s="544"/>
      <c r="H147" s="544"/>
      <c r="I147" s="544"/>
      <c r="J147" s="544"/>
      <c r="K147" s="544"/>
      <c r="L147" s="544"/>
      <c r="M147" s="544"/>
      <c r="N147" s="544"/>
      <c r="O147" s="544"/>
      <c r="P147" s="544"/>
      <c r="Q147" s="544"/>
      <c r="R147" s="544"/>
      <c r="S147" s="544"/>
      <c r="T147" s="544"/>
      <c r="U147" s="544"/>
      <c r="V147" s="544"/>
      <c r="W147" s="544"/>
      <c r="X147" s="544"/>
      <c r="Y147" s="544"/>
      <c r="Z147" s="544"/>
    </row>
    <row r="148" spans="1:26" ht="15.75" customHeight="1">
      <c r="A148" s="544"/>
      <c r="B148" s="544"/>
      <c r="C148" s="544"/>
      <c r="D148" s="544"/>
      <c r="E148" s="544"/>
      <c r="F148" s="544"/>
      <c r="G148" s="544"/>
      <c r="H148" s="544"/>
      <c r="I148" s="544"/>
      <c r="J148" s="544"/>
      <c r="K148" s="544"/>
      <c r="L148" s="544"/>
      <c r="M148" s="544"/>
      <c r="N148" s="544"/>
      <c r="O148" s="544"/>
      <c r="P148" s="544"/>
      <c r="Q148" s="544"/>
      <c r="R148" s="544"/>
      <c r="S148" s="544"/>
      <c r="T148" s="544"/>
      <c r="U148" s="544"/>
      <c r="V148" s="544"/>
      <c r="W148" s="544"/>
      <c r="X148" s="544"/>
      <c r="Y148" s="544"/>
      <c r="Z148" s="544"/>
    </row>
    <row r="149" spans="1:26" ht="15.75" customHeight="1">
      <c r="A149" s="544"/>
      <c r="B149" s="544"/>
      <c r="C149" s="544"/>
      <c r="D149" s="544"/>
      <c r="E149" s="544"/>
      <c r="F149" s="544"/>
      <c r="G149" s="544"/>
      <c r="H149" s="544"/>
      <c r="I149" s="544"/>
      <c r="J149" s="544"/>
      <c r="K149" s="544"/>
      <c r="L149" s="544"/>
      <c r="M149" s="544"/>
      <c r="N149" s="544"/>
      <c r="O149" s="544"/>
      <c r="P149" s="544"/>
      <c r="Q149" s="544"/>
      <c r="R149" s="544"/>
      <c r="S149" s="544"/>
      <c r="T149" s="544"/>
      <c r="U149" s="544"/>
      <c r="V149" s="544"/>
      <c r="W149" s="544"/>
      <c r="X149" s="544"/>
      <c r="Y149" s="544"/>
      <c r="Z149" s="544"/>
    </row>
    <row r="150" spans="1:26" ht="15.75" customHeight="1">
      <c r="A150" s="544"/>
      <c r="B150" s="544"/>
      <c r="C150" s="544"/>
      <c r="D150" s="544"/>
      <c r="E150" s="544"/>
      <c r="F150" s="544"/>
      <c r="G150" s="544"/>
      <c r="H150" s="544"/>
      <c r="I150" s="544"/>
      <c r="J150" s="544"/>
      <c r="K150" s="544"/>
      <c r="L150" s="544"/>
      <c r="M150" s="544"/>
      <c r="N150" s="544"/>
      <c r="O150" s="544"/>
      <c r="P150" s="544"/>
      <c r="Q150" s="544"/>
      <c r="R150" s="544"/>
      <c r="S150" s="544"/>
      <c r="T150" s="544"/>
      <c r="U150" s="544"/>
      <c r="V150" s="544"/>
      <c r="W150" s="544"/>
      <c r="X150" s="544"/>
      <c r="Y150" s="544"/>
      <c r="Z150" s="544"/>
    </row>
    <row r="151" spans="1:26" ht="15.75" customHeight="1">
      <c r="A151" s="544"/>
      <c r="B151" s="544"/>
      <c r="C151" s="544"/>
      <c r="D151" s="544"/>
      <c r="E151" s="544"/>
      <c r="F151" s="544"/>
      <c r="G151" s="544"/>
      <c r="H151" s="544"/>
      <c r="I151" s="544"/>
      <c r="J151" s="544"/>
      <c r="K151" s="544"/>
      <c r="L151" s="544"/>
      <c r="M151" s="544"/>
      <c r="N151" s="544"/>
      <c r="O151" s="544"/>
      <c r="P151" s="544"/>
      <c r="Q151" s="544"/>
      <c r="R151" s="544"/>
      <c r="S151" s="544"/>
      <c r="T151" s="544"/>
      <c r="U151" s="544"/>
      <c r="V151" s="544"/>
      <c r="W151" s="544"/>
      <c r="X151" s="544"/>
      <c r="Y151" s="544"/>
      <c r="Z151" s="544"/>
    </row>
    <row r="152" spans="1:26" ht="15.75" customHeight="1">
      <c r="A152" s="544"/>
      <c r="B152" s="544"/>
      <c r="C152" s="544"/>
      <c r="D152" s="544"/>
      <c r="E152" s="544"/>
      <c r="F152" s="544"/>
      <c r="G152" s="544"/>
      <c r="H152" s="544"/>
      <c r="I152" s="544"/>
      <c r="J152" s="544"/>
      <c r="K152" s="544"/>
      <c r="L152" s="544"/>
      <c r="M152" s="544"/>
      <c r="N152" s="544"/>
      <c r="O152" s="544"/>
      <c r="P152" s="544"/>
      <c r="Q152" s="544"/>
      <c r="R152" s="544"/>
      <c r="S152" s="544"/>
      <c r="T152" s="544"/>
      <c r="U152" s="544"/>
      <c r="V152" s="544"/>
      <c r="W152" s="544"/>
      <c r="X152" s="544"/>
      <c r="Y152" s="544"/>
      <c r="Z152" s="544"/>
    </row>
    <row r="153" spans="1:26" ht="15.75" customHeight="1">
      <c r="A153" s="544"/>
      <c r="B153" s="544"/>
      <c r="C153" s="544"/>
      <c r="D153" s="544"/>
      <c r="E153" s="544"/>
      <c r="F153" s="544"/>
      <c r="G153" s="544"/>
      <c r="H153" s="544"/>
      <c r="I153" s="544"/>
      <c r="J153" s="544"/>
      <c r="K153" s="544"/>
      <c r="L153" s="544"/>
      <c r="M153" s="544"/>
      <c r="N153" s="544"/>
      <c r="O153" s="544"/>
      <c r="P153" s="544"/>
      <c r="Q153" s="544"/>
      <c r="R153" s="544"/>
      <c r="S153" s="544"/>
      <c r="T153" s="544"/>
      <c r="U153" s="544"/>
      <c r="V153" s="544"/>
      <c r="W153" s="544"/>
      <c r="X153" s="544"/>
      <c r="Y153" s="544"/>
      <c r="Z153" s="544"/>
    </row>
    <row r="154" spans="1:26" ht="15.75" customHeight="1">
      <c r="A154" s="544"/>
      <c r="B154" s="544"/>
      <c r="C154" s="544"/>
      <c r="D154" s="544"/>
      <c r="E154" s="544"/>
      <c r="F154" s="544"/>
      <c r="G154" s="544"/>
      <c r="H154" s="544"/>
      <c r="I154" s="544"/>
      <c r="J154" s="544"/>
      <c r="K154" s="544"/>
      <c r="L154" s="544"/>
      <c r="M154" s="544"/>
      <c r="N154" s="544"/>
      <c r="O154" s="544"/>
      <c r="P154" s="544"/>
      <c r="Q154" s="544"/>
      <c r="R154" s="544"/>
      <c r="S154" s="544"/>
      <c r="T154" s="544"/>
      <c r="U154" s="544"/>
      <c r="V154" s="544"/>
      <c r="W154" s="544"/>
      <c r="X154" s="544"/>
      <c r="Y154" s="544"/>
      <c r="Z154" s="544"/>
    </row>
    <row r="155" spans="1:26" ht="15.75" customHeight="1">
      <c r="A155" s="544"/>
      <c r="B155" s="544"/>
      <c r="C155" s="544"/>
      <c r="D155" s="544"/>
      <c r="E155" s="544"/>
      <c r="F155" s="544"/>
      <c r="G155" s="544"/>
      <c r="H155" s="544"/>
      <c r="I155" s="544"/>
      <c r="J155" s="544"/>
      <c r="K155" s="544"/>
      <c r="L155" s="544"/>
      <c r="M155" s="544"/>
      <c r="N155" s="544"/>
      <c r="O155" s="544"/>
      <c r="P155" s="544"/>
      <c r="Q155" s="544"/>
      <c r="R155" s="544"/>
      <c r="S155" s="544"/>
      <c r="T155" s="544"/>
      <c r="U155" s="544"/>
      <c r="V155" s="544"/>
      <c r="W155" s="544"/>
      <c r="X155" s="544"/>
      <c r="Y155" s="544"/>
      <c r="Z155" s="544"/>
    </row>
    <row r="156" spans="1:26" ht="15.75" customHeight="1">
      <c r="A156" s="544"/>
      <c r="B156" s="544"/>
      <c r="C156" s="544"/>
      <c r="D156" s="544"/>
      <c r="E156" s="544"/>
      <c r="F156" s="544"/>
      <c r="G156" s="544"/>
      <c r="H156" s="544"/>
      <c r="I156" s="544"/>
      <c r="J156" s="544"/>
      <c r="K156" s="544"/>
      <c r="L156" s="544"/>
      <c r="M156" s="544"/>
      <c r="N156" s="544"/>
      <c r="O156" s="544"/>
      <c r="P156" s="544"/>
      <c r="Q156" s="544"/>
      <c r="R156" s="544"/>
      <c r="S156" s="544"/>
      <c r="T156" s="544"/>
      <c r="U156" s="544"/>
      <c r="V156" s="544"/>
      <c r="W156" s="544"/>
      <c r="X156" s="544"/>
      <c r="Y156" s="544"/>
      <c r="Z156" s="544"/>
    </row>
    <row r="157" spans="1:26" ht="15.75" customHeight="1">
      <c r="A157" s="544"/>
      <c r="B157" s="544"/>
      <c r="C157" s="544"/>
      <c r="D157" s="544"/>
      <c r="E157" s="544"/>
      <c r="F157" s="544"/>
      <c r="G157" s="544"/>
      <c r="H157" s="544"/>
      <c r="I157" s="544"/>
      <c r="J157" s="544"/>
      <c r="K157" s="544"/>
      <c r="L157" s="544"/>
      <c r="M157" s="544"/>
      <c r="N157" s="544"/>
      <c r="O157" s="544"/>
      <c r="P157" s="544"/>
      <c r="Q157" s="544"/>
      <c r="R157" s="544"/>
      <c r="S157" s="544"/>
      <c r="T157" s="544"/>
      <c r="U157" s="544"/>
      <c r="V157" s="544"/>
      <c r="W157" s="544"/>
      <c r="X157" s="544"/>
      <c r="Y157" s="544"/>
      <c r="Z157" s="544"/>
    </row>
    <row r="158" spans="1:26" ht="15.75" customHeight="1">
      <c r="A158" s="544"/>
      <c r="B158" s="544"/>
      <c r="C158" s="544"/>
      <c r="D158" s="544"/>
      <c r="E158" s="544"/>
      <c r="F158" s="544"/>
      <c r="G158" s="544"/>
      <c r="H158" s="544"/>
      <c r="I158" s="544"/>
      <c r="J158" s="544"/>
      <c r="K158" s="544"/>
      <c r="L158" s="544"/>
      <c r="M158" s="544"/>
      <c r="N158" s="544"/>
      <c r="O158" s="544"/>
      <c r="P158" s="544"/>
      <c r="Q158" s="544"/>
      <c r="R158" s="544"/>
      <c r="S158" s="544"/>
      <c r="T158" s="544"/>
      <c r="U158" s="544"/>
      <c r="V158" s="544"/>
      <c r="W158" s="544"/>
      <c r="X158" s="544"/>
      <c r="Y158" s="544"/>
      <c r="Z158" s="544"/>
    </row>
    <row r="159" spans="1:26" ht="15.75" customHeight="1">
      <c r="A159" s="544"/>
      <c r="B159" s="544"/>
      <c r="C159" s="544"/>
      <c r="D159" s="544"/>
      <c r="E159" s="544"/>
      <c r="F159" s="544"/>
      <c r="G159" s="544"/>
      <c r="H159" s="544"/>
      <c r="I159" s="544"/>
      <c r="J159" s="544"/>
      <c r="K159" s="544"/>
      <c r="L159" s="544"/>
      <c r="M159" s="544"/>
      <c r="N159" s="544"/>
      <c r="O159" s="544"/>
      <c r="P159" s="544"/>
      <c r="Q159" s="544"/>
      <c r="R159" s="544"/>
      <c r="S159" s="544"/>
      <c r="T159" s="544"/>
      <c r="U159" s="544"/>
      <c r="V159" s="544"/>
      <c r="W159" s="544"/>
      <c r="X159" s="544"/>
      <c r="Y159" s="544"/>
      <c r="Z159" s="544"/>
    </row>
    <row r="160" spans="1:26" ht="15.75" customHeight="1">
      <c r="A160" s="544"/>
      <c r="B160" s="544"/>
      <c r="C160" s="544"/>
      <c r="D160" s="544"/>
      <c r="E160" s="544"/>
      <c r="F160" s="544"/>
      <c r="G160" s="544"/>
      <c r="H160" s="544"/>
      <c r="I160" s="544"/>
      <c r="J160" s="544"/>
      <c r="K160" s="544"/>
      <c r="L160" s="544"/>
      <c r="M160" s="544"/>
      <c r="N160" s="544"/>
      <c r="O160" s="544"/>
      <c r="P160" s="544"/>
      <c r="Q160" s="544"/>
      <c r="R160" s="544"/>
      <c r="S160" s="544"/>
      <c r="T160" s="544"/>
      <c r="U160" s="544"/>
      <c r="V160" s="544"/>
      <c r="W160" s="544"/>
      <c r="X160" s="544"/>
      <c r="Y160" s="544"/>
      <c r="Z160" s="544"/>
    </row>
    <row r="161" spans="1:26" ht="15.75" customHeight="1">
      <c r="A161" s="544"/>
      <c r="B161" s="544"/>
      <c r="C161" s="544"/>
      <c r="D161" s="544"/>
      <c r="E161" s="544"/>
      <c r="F161" s="544"/>
      <c r="G161" s="544"/>
      <c r="H161" s="544"/>
      <c r="I161" s="544"/>
      <c r="J161" s="544"/>
      <c r="K161" s="544"/>
      <c r="L161" s="544"/>
      <c r="M161" s="544"/>
      <c r="N161" s="544"/>
      <c r="O161" s="544"/>
      <c r="P161" s="544"/>
      <c r="Q161" s="544"/>
      <c r="R161" s="544"/>
      <c r="S161" s="544"/>
      <c r="T161" s="544"/>
      <c r="U161" s="544"/>
      <c r="V161" s="544"/>
      <c r="W161" s="544"/>
      <c r="X161" s="544"/>
      <c r="Y161" s="544"/>
      <c r="Z161" s="544"/>
    </row>
    <row r="162" spans="1:26" ht="15.75" customHeight="1">
      <c r="A162" s="544"/>
      <c r="B162" s="544"/>
      <c r="C162" s="544"/>
      <c r="D162" s="544"/>
      <c r="E162" s="544"/>
      <c r="F162" s="544"/>
      <c r="G162" s="544"/>
      <c r="H162" s="544"/>
      <c r="I162" s="544"/>
      <c r="J162" s="544"/>
      <c r="K162" s="544"/>
      <c r="L162" s="544"/>
      <c r="M162" s="544"/>
      <c r="N162" s="544"/>
      <c r="O162" s="544"/>
      <c r="P162" s="544"/>
      <c r="Q162" s="544"/>
      <c r="R162" s="544"/>
      <c r="S162" s="544"/>
      <c r="T162" s="544"/>
      <c r="U162" s="544"/>
      <c r="V162" s="544"/>
      <c r="W162" s="544"/>
      <c r="X162" s="544"/>
      <c r="Y162" s="544"/>
      <c r="Z162" s="544"/>
    </row>
    <row r="163" spans="1:26" ht="15.75" customHeight="1">
      <c r="A163" s="544"/>
      <c r="B163" s="544"/>
      <c r="C163" s="544"/>
      <c r="D163" s="544"/>
      <c r="E163" s="544"/>
      <c r="F163" s="544"/>
      <c r="G163" s="544"/>
      <c r="H163" s="544"/>
      <c r="I163" s="544"/>
      <c r="J163" s="544"/>
      <c r="K163" s="544"/>
      <c r="L163" s="544"/>
      <c r="M163" s="544"/>
      <c r="N163" s="544"/>
      <c r="O163" s="544"/>
      <c r="P163" s="544"/>
      <c r="Q163" s="544"/>
      <c r="R163" s="544"/>
      <c r="S163" s="544"/>
      <c r="T163" s="544"/>
      <c r="U163" s="544"/>
      <c r="V163" s="544"/>
      <c r="W163" s="544"/>
      <c r="X163" s="544"/>
      <c r="Y163" s="544"/>
      <c r="Z163" s="544"/>
    </row>
    <row r="164" spans="1:26" ht="15.75" customHeight="1">
      <c r="A164" s="544"/>
      <c r="B164" s="544"/>
      <c r="C164" s="544"/>
      <c r="D164" s="544"/>
      <c r="E164" s="544"/>
      <c r="F164" s="544"/>
      <c r="G164" s="544"/>
      <c r="H164" s="544"/>
      <c r="I164" s="544"/>
      <c r="J164" s="544"/>
      <c r="K164" s="544"/>
      <c r="L164" s="544"/>
      <c r="M164" s="544"/>
      <c r="N164" s="544"/>
      <c r="O164" s="544"/>
      <c r="P164" s="544"/>
      <c r="Q164" s="544"/>
      <c r="R164" s="544"/>
      <c r="S164" s="544"/>
      <c r="T164" s="544"/>
      <c r="U164" s="544"/>
      <c r="V164" s="544"/>
      <c r="W164" s="544"/>
      <c r="X164" s="544"/>
      <c r="Y164" s="544"/>
      <c r="Z164" s="544"/>
    </row>
    <row r="165" spans="1:26" ht="15.75" customHeight="1">
      <c r="A165" s="544"/>
      <c r="B165" s="544"/>
      <c r="C165" s="544"/>
      <c r="D165" s="544"/>
      <c r="E165" s="544"/>
      <c r="F165" s="544"/>
      <c r="G165" s="544"/>
      <c r="H165" s="544"/>
      <c r="I165" s="544"/>
      <c r="J165" s="544"/>
      <c r="K165" s="544"/>
      <c r="L165" s="544"/>
      <c r="M165" s="544"/>
      <c r="N165" s="544"/>
      <c r="O165" s="544"/>
      <c r="P165" s="544"/>
      <c r="Q165" s="544"/>
      <c r="R165" s="544"/>
      <c r="S165" s="544"/>
      <c r="T165" s="544"/>
      <c r="U165" s="544"/>
      <c r="V165" s="544"/>
      <c r="W165" s="544"/>
      <c r="X165" s="544"/>
      <c r="Y165" s="544"/>
      <c r="Z165" s="544"/>
    </row>
    <row r="166" spans="1:26" ht="15.75" customHeight="1">
      <c r="A166" s="544"/>
      <c r="B166" s="544"/>
      <c r="C166" s="544"/>
      <c r="D166" s="544"/>
      <c r="E166" s="544"/>
      <c r="F166" s="544"/>
      <c r="G166" s="544"/>
      <c r="H166" s="544"/>
      <c r="I166" s="544"/>
      <c r="J166" s="544"/>
      <c r="K166" s="544"/>
      <c r="L166" s="544"/>
      <c r="M166" s="544"/>
      <c r="N166" s="544"/>
      <c r="O166" s="544"/>
      <c r="P166" s="544"/>
      <c r="Q166" s="544"/>
      <c r="R166" s="544"/>
      <c r="S166" s="544"/>
      <c r="T166" s="544"/>
      <c r="U166" s="544"/>
      <c r="V166" s="544"/>
      <c r="W166" s="544"/>
      <c r="X166" s="544"/>
      <c r="Y166" s="544"/>
      <c r="Z166" s="544"/>
    </row>
    <row r="167" spans="1:26" ht="15.75" customHeight="1">
      <c r="A167" s="544"/>
      <c r="B167" s="544"/>
      <c r="C167" s="544"/>
      <c r="D167" s="544"/>
      <c r="E167" s="544"/>
      <c r="F167" s="544"/>
      <c r="G167" s="544"/>
      <c r="H167" s="544"/>
      <c r="I167" s="544"/>
      <c r="J167" s="544"/>
      <c r="K167" s="544"/>
      <c r="L167" s="544"/>
      <c r="M167" s="544"/>
      <c r="N167" s="544"/>
      <c r="O167" s="544"/>
      <c r="P167" s="544"/>
      <c r="Q167" s="544"/>
      <c r="R167" s="544"/>
      <c r="S167" s="544"/>
      <c r="T167" s="544"/>
      <c r="U167" s="544"/>
      <c r="V167" s="544"/>
      <c r="W167" s="544"/>
      <c r="X167" s="544"/>
      <c r="Y167" s="544"/>
      <c r="Z167" s="544"/>
    </row>
    <row r="168" spans="1:26" ht="15.75" customHeight="1">
      <c r="A168" s="544"/>
      <c r="B168" s="544"/>
      <c r="C168" s="544"/>
      <c r="D168" s="544"/>
      <c r="E168" s="544"/>
      <c r="F168" s="544"/>
      <c r="G168" s="544"/>
      <c r="H168" s="544"/>
      <c r="I168" s="544"/>
      <c r="J168" s="544"/>
      <c r="K168" s="544"/>
      <c r="L168" s="544"/>
      <c r="M168" s="544"/>
      <c r="N168" s="544"/>
      <c r="O168" s="544"/>
      <c r="P168" s="544"/>
      <c r="Q168" s="544"/>
      <c r="R168" s="544"/>
      <c r="S168" s="544"/>
      <c r="T168" s="544"/>
      <c r="U168" s="544"/>
      <c r="V168" s="544"/>
      <c r="W168" s="544"/>
      <c r="X168" s="544"/>
      <c r="Y168" s="544"/>
      <c r="Z168" s="544"/>
    </row>
    <row r="169" spans="1:26" ht="15.75" customHeight="1">
      <c r="A169" s="544"/>
      <c r="B169" s="544"/>
      <c r="C169" s="544"/>
      <c r="D169" s="544"/>
      <c r="E169" s="544"/>
      <c r="F169" s="544"/>
      <c r="G169" s="544"/>
      <c r="H169" s="544"/>
      <c r="I169" s="544"/>
      <c r="J169" s="544"/>
      <c r="K169" s="544"/>
      <c r="L169" s="544"/>
      <c r="M169" s="544"/>
      <c r="N169" s="544"/>
      <c r="O169" s="544"/>
      <c r="P169" s="544"/>
      <c r="Q169" s="544"/>
      <c r="R169" s="544"/>
      <c r="S169" s="544"/>
      <c r="T169" s="544"/>
      <c r="U169" s="544"/>
      <c r="V169" s="544"/>
      <c r="W169" s="544"/>
      <c r="X169" s="544"/>
      <c r="Y169" s="544"/>
      <c r="Z169" s="544"/>
    </row>
    <row r="170" spans="1:26" ht="15.75" customHeight="1">
      <c r="A170" s="544"/>
      <c r="B170" s="544"/>
      <c r="C170" s="544"/>
      <c r="D170" s="544"/>
      <c r="E170" s="544"/>
      <c r="F170" s="544"/>
      <c r="G170" s="544"/>
      <c r="H170" s="544"/>
      <c r="I170" s="544"/>
      <c r="J170" s="544"/>
      <c r="K170" s="544"/>
      <c r="L170" s="544"/>
      <c r="M170" s="544"/>
      <c r="N170" s="544"/>
      <c r="O170" s="544"/>
      <c r="P170" s="544"/>
      <c r="Q170" s="544"/>
      <c r="R170" s="544"/>
      <c r="S170" s="544"/>
      <c r="T170" s="544"/>
      <c r="U170" s="544"/>
      <c r="V170" s="544"/>
      <c r="W170" s="544"/>
      <c r="X170" s="544"/>
      <c r="Y170" s="544"/>
      <c r="Z170" s="544"/>
    </row>
    <row r="171" spans="1:26" ht="15.75" customHeight="1">
      <c r="A171" s="544"/>
      <c r="B171" s="544"/>
      <c r="C171" s="544"/>
      <c r="D171" s="544"/>
      <c r="E171" s="544"/>
      <c r="F171" s="544"/>
      <c r="G171" s="544"/>
      <c r="H171" s="544"/>
      <c r="I171" s="544"/>
      <c r="J171" s="544"/>
      <c r="K171" s="544"/>
      <c r="L171" s="544"/>
      <c r="M171" s="544"/>
      <c r="N171" s="544"/>
      <c r="O171" s="544"/>
      <c r="P171" s="544"/>
      <c r="Q171" s="544"/>
      <c r="R171" s="544"/>
      <c r="S171" s="544"/>
      <c r="T171" s="544"/>
      <c r="U171" s="544"/>
      <c r="V171" s="544"/>
      <c r="W171" s="544"/>
      <c r="X171" s="544"/>
      <c r="Y171" s="544"/>
      <c r="Z171" s="544"/>
    </row>
    <row r="172" spans="1:26" ht="15.75" customHeight="1">
      <c r="A172" s="544"/>
      <c r="B172" s="544"/>
      <c r="C172" s="544"/>
      <c r="D172" s="544"/>
      <c r="E172" s="544"/>
      <c r="F172" s="544"/>
      <c r="G172" s="544"/>
      <c r="H172" s="544"/>
      <c r="I172" s="544"/>
      <c r="J172" s="544"/>
      <c r="K172" s="544"/>
      <c r="L172" s="544"/>
      <c r="M172" s="544"/>
      <c r="N172" s="544"/>
      <c r="O172" s="544"/>
      <c r="P172" s="544"/>
      <c r="Q172" s="544"/>
      <c r="R172" s="544"/>
      <c r="S172" s="544"/>
      <c r="T172" s="544"/>
      <c r="U172" s="544"/>
      <c r="V172" s="544"/>
      <c r="W172" s="544"/>
      <c r="X172" s="544"/>
      <c r="Y172" s="544"/>
      <c r="Z172" s="544"/>
    </row>
    <row r="173" spans="1:26" ht="15.75" customHeight="1">
      <c r="A173" s="544"/>
      <c r="B173" s="544"/>
      <c r="C173" s="544"/>
      <c r="D173" s="544"/>
      <c r="E173" s="544"/>
      <c r="F173" s="544"/>
      <c r="G173" s="544"/>
      <c r="H173" s="544"/>
      <c r="I173" s="544"/>
      <c r="J173" s="544"/>
      <c r="K173" s="544"/>
      <c r="L173" s="544"/>
      <c r="M173" s="544"/>
      <c r="N173" s="544"/>
      <c r="O173" s="544"/>
      <c r="P173" s="544"/>
      <c r="Q173" s="544"/>
      <c r="R173" s="544"/>
      <c r="S173" s="544"/>
      <c r="T173" s="544"/>
      <c r="U173" s="544"/>
      <c r="V173" s="544"/>
      <c r="W173" s="544"/>
      <c r="X173" s="544"/>
      <c r="Y173" s="544"/>
      <c r="Z173" s="544"/>
    </row>
    <row r="174" spans="1:26" ht="15.75" customHeight="1">
      <c r="A174" s="544"/>
      <c r="B174" s="544"/>
      <c r="C174" s="544"/>
      <c r="D174" s="544"/>
      <c r="E174" s="544"/>
      <c r="F174" s="544"/>
      <c r="G174" s="544"/>
      <c r="H174" s="544"/>
      <c r="I174" s="544"/>
      <c r="J174" s="544"/>
      <c r="K174" s="544"/>
      <c r="L174" s="544"/>
      <c r="M174" s="544"/>
      <c r="N174" s="544"/>
      <c r="O174" s="544"/>
      <c r="P174" s="544"/>
      <c r="Q174" s="544"/>
      <c r="R174" s="544"/>
      <c r="S174" s="544"/>
      <c r="T174" s="544"/>
      <c r="U174" s="544"/>
      <c r="V174" s="544"/>
      <c r="W174" s="544"/>
      <c r="X174" s="544"/>
      <c r="Y174" s="544"/>
      <c r="Z174" s="544"/>
    </row>
    <row r="175" spans="1:26" ht="15.75" customHeight="1">
      <c r="A175" s="544"/>
      <c r="B175" s="544"/>
      <c r="C175" s="544"/>
      <c r="D175" s="544"/>
      <c r="E175" s="544"/>
      <c r="F175" s="544"/>
      <c r="G175" s="544"/>
      <c r="H175" s="544"/>
      <c r="I175" s="544"/>
      <c r="J175" s="544"/>
      <c r="K175" s="544"/>
      <c r="L175" s="544"/>
      <c r="M175" s="544"/>
      <c r="N175" s="544"/>
      <c r="O175" s="544"/>
      <c r="P175" s="544"/>
      <c r="Q175" s="544"/>
      <c r="R175" s="544"/>
      <c r="S175" s="544"/>
      <c r="T175" s="544"/>
      <c r="U175" s="544"/>
      <c r="V175" s="544"/>
      <c r="W175" s="544"/>
      <c r="X175" s="544"/>
      <c r="Y175" s="544"/>
      <c r="Z175" s="544"/>
    </row>
    <row r="176" spans="1:26" ht="15.75" customHeight="1">
      <c r="A176" s="544"/>
      <c r="B176" s="544"/>
      <c r="C176" s="544"/>
      <c r="D176" s="544"/>
      <c r="E176" s="544"/>
      <c r="F176" s="544"/>
      <c r="G176" s="544"/>
      <c r="H176" s="544"/>
      <c r="I176" s="544"/>
      <c r="J176" s="544"/>
      <c r="K176" s="544"/>
      <c r="L176" s="544"/>
      <c r="M176" s="544"/>
      <c r="N176" s="544"/>
      <c r="O176" s="544"/>
      <c r="P176" s="544"/>
      <c r="Q176" s="544"/>
      <c r="R176" s="544"/>
      <c r="S176" s="544"/>
      <c r="T176" s="544"/>
      <c r="U176" s="544"/>
      <c r="V176" s="544"/>
      <c r="W176" s="544"/>
      <c r="X176" s="544"/>
      <c r="Y176" s="544"/>
      <c r="Z176" s="544"/>
    </row>
    <row r="177" spans="1:26" ht="15.75" customHeight="1">
      <c r="A177" s="544"/>
      <c r="B177" s="544"/>
      <c r="C177" s="544"/>
      <c r="D177" s="544"/>
      <c r="E177" s="544"/>
      <c r="F177" s="544"/>
      <c r="G177" s="544"/>
      <c r="H177" s="544"/>
      <c r="I177" s="544"/>
      <c r="J177" s="544"/>
      <c r="K177" s="544"/>
      <c r="L177" s="544"/>
      <c r="M177" s="544"/>
      <c r="N177" s="544"/>
      <c r="O177" s="544"/>
      <c r="P177" s="544"/>
      <c r="Q177" s="544"/>
      <c r="R177" s="544"/>
      <c r="S177" s="544"/>
      <c r="T177" s="544"/>
      <c r="U177" s="544"/>
      <c r="V177" s="544"/>
      <c r="W177" s="544"/>
      <c r="X177" s="544"/>
      <c r="Y177" s="544"/>
      <c r="Z177" s="544"/>
    </row>
    <row r="178" spans="1:26" ht="15.75" customHeight="1">
      <c r="A178" s="544"/>
      <c r="B178" s="544"/>
      <c r="C178" s="544"/>
      <c r="D178" s="544"/>
      <c r="E178" s="544"/>
      <c r="F178" s="544"/>
      <c r="G178" s="544"/>
      <c r="H178" s="544"/>
      <c r="I178" s="544"/>
      <c r="J178" s="544"/>
      <c r="K178" s="544"/>
      <c r="L178" s="544"/>
      <c r="M178" s="544"/>
      <c r="N178" s="544"/>
      <c r="O178" s="544"/>
      <c r="P178" s="544"/>
      <c r="Q178" s="544"/>
      <c r="R178" s="544"/>
      <c r="S178" s="544"/>
      <c r="T178" s="544"/>
      <c r="U178" s="544"/>
      <c r="V178" s="544"/>
      <c r="W178" s="544"/>
      <c r="X178" s="544"/>
      <c r="Y178" s="544"/>
      <c r="Z178" s="544"/>
    </row>
    <row r="179" spans="1:26" ht="15.75" customHeight="1">
      <c r="A179" s="544"/>
      <c r="B179" s="544"/>
      <c r="C179" s="544"/>
      <c r="D179" s="544"/>
      <c r="E179" s="544"/>
      <c r="F179" s="544"/>
      <c r="G179" s="544"/>
      <c r="H179" s="544"/>
      <c r="I179" s="544"/>
      <c r="J179" s="544"/>
      <c r="K179" s="544"/>
      <c r="L179" s="544"/>
      <c r="M179" s="544"/>
      <c r="N179" s="544"/>
      <c r="O179" s="544"/>
      <c r="P179" s="544"/>
      <c r="Q179" s="544"/>
      <c r="R179" s="544"/>
      <c r="S179" s="544"/>
      <c r="T179" s="544"/>
      <c r="U179" s="544"/>
      <c r="V179" s="544"/>
      <c r="W179" s="544"/>
      <c r="X179" s="544"/>
      <c r="Y179" s="544"/>
      <c r="Z179" s="544"/>
    </row>
    <row r="180" spans="1:26" ht="15.75" customHeight="1">
      <c r="A180" s="544"/>
      <c r="B180" s="544"/>
      <c r="C180" s="544"/>
      <c r="D180" s="544"/>
      <c r="E180" s="544"/>
      <c r="F180" s="544"/>
      <c r="G180" s="544"/>
      <c r="H180" s="544"/>
      <c r="I180" s="544"/>
      <c r="J180" s="544"/>
      <c r="K180" s="544"/>
      <c r="L180" s="544"/>
      <c r="M180" s="544"/>
      <c r="N180" s="544"/>
      <c r="O180" s="544"/>
      <c r="P180" s="544"/>
      <c r="Q180" s="544"/>
      <c r="R180" s="544"/>
      <c r="S180" s="544"/>
      <c r="T180" s="544"/>
      <c r="U180" s="544"/>
      <c r="V180" s="544"/>
      <c r="W180" s="544"/>
      <c r="X180" s="544"/>
      <c r="Y180" s="544"/>
      <c r="Z180" s="544"/>
    </row>
    <row r="181" spans="1:26" ht="15.75" customHeight="1">
      <c r="A181" s="544"/>
      <c r="B181" s="544"/>
      <c r="C181" s="544"/>
      <c r="D181" s="544"/>
      <c r="E181" s="544"/>
      <c r="F181" s="544"/>
      <c r="G181" s="544"/>
      <c r="H181" s="544"/>
      <c r="I181" s="544"/>
      <c r="J181" s="544"/>
      <c r="K181" s="544"/>
      <c r="L181" s="544"/>
      <c r="M181" s="544"/>
      <c r="N181" s="544"/>
      <c r="O181" s="544"/>
      <c r="P181" s="544"/>
      <c r="Q181" s="544"/>
      <c r="R181" s="544"/>
      <c r="S181" s="544"/>
      <c r="T181" s="544"/>
      <c r="U181" s="544"/>
      <c r="V181" s="544"/>
      <c r="W181" s="544"/>
      <c r="X181" s="544"/>
      <c r="Y181" s="544"/>
      <c r="Z181" s="544"/>
    </row>
    <row r="182" spans="1:26" ht="15.75" customHeight="1">
      <c r="A182" s="544"/>
      <c r="B182" s="544"/>
      <c r="C182" s="544"/>
      <c r="D182" s="544"/>
      <c r="E182" s="544"/>
      <c r="F182" s="544"/>
      <c r="G182" s="544"/>
      <c r="H182" s="544"/>
      <c r="I182" s="544"/>
      <c r="J182" s="544"/>
      <c r="K182" s="544"/>
      <c r="L182" s="544"/>
      <c r="M182" s="544"/>
      <c r="N182" s="544"/>
      <c r="O182" s="544"/>
      <c r="P182" s="544"/>
      <c r="Q182" s="544"/>
      <c r="R182" s="544"/>
      <c r="S182" s="544"/>
      <c r="T182" s="544"/>
      <c r="U182" s="544"/>
      <c r="V182" s="544"/>
      <c r="W182" s="544"/>
      <c r="X182" s="544"/>
      <c r="Y182" s="544"/>
      <c r="Z182" s="544"/>
    </row>
    <row r="183" spans="1:26" ht="15.75" customHeight="1">
      <c r="A183" s="544"/>
      <c r="B183" s="544"/>
      <c r="C183" s="544"/>
      <c r="D183" s="544"/>
      <c r="E183" s="544"/>
      <c r="F183" s="544"/>
      <c r="G183" s="544"/>
      <c r="H183" s="544"/>
      <c r="I183" s="544"/>
      <c r="J183" s="544"/>
      <c r="K183" s="544"/>
      <c r="L183" s="544"/>
      <c r="M183" s="544"/>
      <c r="N183" s="544"/>
      <c r="O183" s="544"/>
      <c r="P183" s="544"/>
      <c r="Q183" s="544"/>
      <c r="R183" s="544"/>
      <c r="S183" s="544"/>
      <c r="T183" s="544"/>
      <c r="U183" s="544"/>
      <c r="V183" s="544"/>
      <c r="W183" s="544"/>
      <c r="X183" s="544"/>
      <c r="Y183" s="544"/>
      <c r="Z183" s="544"/>
    </row>
    <row r="184" spans="1:26" ht="15.75" customHeight="1">
      <c r="A184" s="544"/>
      <c r="B184" s="544"/>
      <c r="C184" s="544"/>
      <c r="D184" s="544"/>
      <c r="E184" s="544"/>
      <c r="F184" s="544"/>
      <c r="G184" s="544"/>
      <c r="H184" s="544"/>
      <c r="I184" s="544"/>
      <c r="J184" s="544"/>
      <c r="K184" s="544"/>
      <c r="L184" s="544"/>
      <c r="M184" s="544"/>
      <c r="N184" s="544"/>
      <c r="O184" s="544"/>
      <c r="P184" s="544"/>
      <c r="Q184" s="544"/>
      <c r="R184" s="544"/>
      <c r="S184" s="544"/>
      <c r="T184" s="544"/>
      <c r="U184" s="544"/>
      <c r="V184" s="544"/>
      <c r="W184" s="544"/>
      <c r="X184" s="544"/>
      <c r="Y184" s="544"/>
      <c r="Z184" s="544"/>
    </row>
    <row r="185" spans="1:26" ht="15.75" customHeight="1">
      <c r="A185" s="544"/>
      <c r="B185" s="544"/>
      <c r="C185" s="544"/>
      <c r="D185" s="544"/>
      <c r="E185" s="544"/>
      <c r="F185" s="544"/>
      <c r="G185" s="544"/>
      <c r="H185" s="544"/>
      <c r="I185" s="544"/>
      <c r="J185" s="544"/>
      <c r="K185" s="544"/>
      <c r="L185" s="544"/>
      <c r="M185" s="544"/>
      <c r="N185" s="544"/>
      <c r="O185" s="544"/>
      <c r="P185" s="544"/>
      <c r="Q185" s="544"/>
      <c r="R185" s="544"/>
      <c r="S185" s="544"/>
      <c r="T185" s="544"/>
      <c r="U185" s="544"/>
      <c r="V185" s="544"/>
      <c r="W185" s="544"/>
      <c r="X185" s="544"/>
      <c r="Y185" s="544"/>
      <c r="Z185" s="544"/>
    </row>
    <row r="186" spans="1:26" ht="15.75" customHeight="1">
      <c r="A186" s="544"/>
      <c r="B186" s="544"/>
      <c r="C186" s="544"/>
      <c r="D186" s="544"/>
      <c r="E186" s="544"/>
      <c r="F186" s="544"/>
      <c r="G186" s="544"/>
      <c r="H186" s="544"/>
      <c r="I186" s="544"/>
      <c r="J186" s="544"/>
      <c r="K186" s="544"/>
      <c r="L186" s="544"/>
      <c r="M186" s="544"/>
      <c r="N186" s="544"/>
      <c r="O186" s="544"/>
      <c r="P186" s="544"/>
      <c r="Q186" s="544"/>
      <c r="R186" s="544"/>
      <c r="S186" s="544"/>
      <c r="T186" s="544"/>
      <c r="U186" s="544"/>
      <c r="V186" s="544"/>
      <c r="W186" s="544"/>
      <c r="X186" s="544"/>
      <c r="Y186" s="544"/>
      <c r="Z186" s="544"/>
    </row>
    <row r="187" spans="1:26" ht="15.75" customHeight="1">
      <c r="A187" s="544"/>
      <c r="B187" s="544"/>
      <c r="C187" s="544"/>
      <c r="D187" s="544"/>
      <c r="E187" s="544"/>
      <c r="F187" s="544"/>
      <c r="G187" s="544"/>
      <c r="H187" s="544"/>
      <c r="I187" s="544"/>
      <c r="J187" s="544"/>
      <c r="K187" s="544"/>
      <c r="L187" s="544"/>
      <c r="M187" s="544"/>
      <c r="N187" s="544"/>
      <c r="O187" s="544"/>
      <c r="P187" s="544"/>
      <c r="Q187" s="544"/>
      <c r="R187" s="544"/>
      <c r="S187" s="544"/>
      <c r="T187" s="544"/>
      <c r="U187" s="544"/>
      <c r="V187" s="544"/>
      <c r="W187" s="544"/>
      <c r="X187" s="544"/>
      <c r="Y187" s="544"/>
      <c r="Z187" s="544"/>
    </row>
    <row r="188" spans="1:26" ht="15.75" customHeight="1">
      <c r="A188" s="544"/>
      <c r="B188" s="544"/>
      <c r="C188" s="544"/>
      <c r="D188" s="544"/>
      <c r="E188" s="544"/>
      <c r="F188" s="544"/>
      <c r="G188" s="544"/>
      <c r="H188" s="544"/>
      <c r="I188" s="544"/>
      <c r="J188" s="544"/>
      <c r="K188" s="544"/>
      <c r="L188" s="544"/>
      <c r="M188" s="544"/>
      <c r="N188" s="544"/>
      <c r="O188" s="544"/>
      <c r="P188" s="544"/>
      <c r="Q188" s="544"/>
      <c r="R188" s="544"/>
      <c r="S188" s="544"/>
      <c r="T188" s="544"/>
      <c r="U188" s="544"/>
      <c r="V188" s="544"/>
      <c r="W188" s="544"/>
      <c r="X188" s="544"/>
      <c r="Y188" s="544"/>
      <c r="Z188" s="544"/>
    </row>
    <row r="189" spans="1:26" ht="15.75" customHeight="1">
      <c r="A189" s="544"/>
      <c r="B189" s="544"/>
      <c r="C189" s="544"/>
      <c r="D189" s="544"/>
      <c r="E189" s="544"/>
      <c r="F189" s="544"/>
      <c r="G189" s="544"/>
      <c r="H189" s="544"/>
      <c r="I189" s="544"/>
      <c r="J189" s="544"/>
      <c r="K189" s="544"/>
      <c r="L189" s="544"/>
      <c r="M189" s="544"/>
      <c r="N189" s="544"/>
      <c r="O189" s="544"/>
      <c r="P189" s="544"/>
      <c r="Q189" s="544"/>
      <c r="R189" s="544"/>
      <c r="S189" s="544"/>
      <c r="T189" s="544"/>
      <c r="U189" s="544"/>
      <c r="V189" s="544"/>
      <c r="W189" s="544"/>
      <c r="X189" s="544"/>
      <c r="Y189" s="544"/>
      <c r="Z189" s="544"/>
    </row>
    <row r="190" spans="1:26" ht="15.75" customHeight="1">
      <c r="A190" s="544"/>
      <c r="B190" s="544"/>
      <c r="C190" s="544"/>
      <c r="D190" s="544"/>
      <c r="E190" s="544"/>
      <c r="F190" s="544"/>
      <c r="G190" s="544"/>
      <c r="H190" s="544"/>
      <c r="I190" s="544"/>
      <c r="J190" s="544"/>
      <c r="K190" s="544"/>
      <c r="L190" s="544"/>
      <c r="M190" s="544"/>
      <c r="N190" s="544"/>
      <c r="O190" s="544"/>
      <c r="P190" s="544"/>
      <c r="Q190" s="544"/>
      <c r="R190" s="544"/>
      <c r="S190" s="544"/>
      <c r="T190" s="544"/>
      <c r="U190" s="544"/>
      <c r="V190" s="544"/>
      <c r="W190" s="544"/>
      <c r="X190" s="544"/>
      <c r="Y190" s="544"/>
      <c r="Z190" s="544"/>
    </row>
    <row r="191" spans="1:26" ht="15.75" customHeight="1">
      <c r="A191" s="544"/>
      <c r="B191" s="544"/>
      <c r="C191" s="544"/>
      <c r="D191" s="544"/>
      <c r="E191" s="544"/>
      <c r="F191" s="544"/>
      <c r="G191" s="544"/>
      <c r="H191" s="544"/>
      <c r="I191" s="544"/>
      <c r="J191" s="544"/>
      <c r="K191" s="544"/>
      <c r="L191" s="544"/>
      <c r="M191" s="544"/>
      <c r="N191" s="544"/>
      <c r="O191" s="544"/>
      <c r="P191" s="544"/>
      <c r="Q191" s="544"/>
      <c r="R191" s="544"/>
      <c r="S191" s="544"/>
      <c r="T191" s="544"/>
      <c r="U191" s="544"/>
      <c r="V191" s="544"/>
      <c r="W191" s="544"/>
      <c r="X191" s="544"/>
      <c r="Y191" s="544"/>
      <c r="Z191" s="544"/>
    </row>
    <row r="192" spans="1:26" ht="15.75" customHeight="1">
      <c r="A192" s="544"/>
      <c r="B192" s="544"/>
      <c r="C192" s="544"/>
      <c r="D192" s="544"/>
      <c r="E192" s="544"/>
      <c r="F192" s="544"/>
      <c r="G192" s="544"/>
      <c r="H192" s="544"/>
      <c r="I192" s="544"/>
      <c r="J192" s="544"/>
      <c r="K192" s="544"/>
      <c r="L192" s="544"/>
      <c r="M192" s="544"/>
      <c r="N192" s="544"/>
      <c r="O192" s="544"/>
      <c r="P192" s="544"/>
      <c r="Q192" s="544"/>
      <c r="R192" s="544"/>
      <c r="S192" s="544"/>
      <c r="T192" s="544"/>
      <c r="U192" s="544"/>
      <c r="V192" s="544"/>
      <c r="W192" s="544"/>
      <c r="X192" s="544"/>
      <c r="Y192" s="544"/>
      <c r="Z192" s="544"/>
    </row>
    <row r="193" spans="1:26" ht="15.75" customHeight="1">
      <c r="A193" s="544"/>
      <c r="B193" s="544"/>
      <c r="C193" s="544"/>
      <c r="D193" s="544"/>
      <c r="E193" s="544"/>
      <c r="F193" s="544"/>
      <c r="G193" s="544"/>
      <c r="H193" s="544"/>
      <c r="I193" s="544"/>
      <c r="J193" s="544"/>
      <c r="K193" s="544"/>
      <c r="L193" s="544"/>
      <c r="M193" s="544"/>
      <c r="N193" s="544"/>
      <c r="O193" s="544"/>
      <c r="P193" s="544"/>
      <c r="Q193" s="544"/>
      <c r="R193" s="544"/>
      <c r="S193" s="544"/>
      <c r="T193" s="544"/>
      <c r="U193" s="544"/>
      <c r="V193" s="544"/>
      <c r="W193" s="544"/>
      <c r="X193" s="544"/>
      <c r="Y193" s="544"/>
      <c r="Z193" s="544"/>
    </row>
    <row r="194" spans="1:26" ht="15.75" customHeight="1">
      <c r="A194" s="544"/>
      <c r="B194" s="544"/>
      <c r="C194" s="544"/>
      <c r="D194" s="544"/>
      <c r="E194" s="544"/>
      <c r="F194" s="544"/>
      <c r="G194" s="544"/>
      <c r="H194" s="544"/>
      <c r="I194" s="544"/>
      <c r="J194" s="544"/>
      <c r="K194" s="544"/>
      <c r="L194" s="544"/>
      <c r="M194" s="544"/>
      <c r="N194" s="544"/>
      <c r="O194" s="544"/>
      <c r="P194" s="544"/>
      <c r="Q194" s="544"/>
      <c r="R194" s="544"/>
      <c r="S194" s="544"/>
      <c r="T194" s="544"/>
      <c r="U194" s="544"/>
      <c r="V194" s="544"/>
      <c r="W194" s="544"/>
      <c r="X194" s="544"/>
      <c r="Y194" s="544"/>
      <c r="Z194" s="544"/>
    </row>
    <row r="195" spans="1:26" ht="15.75" customHeight="1">
      <c r="A195" s="544"/>
      <c r="B195" s="544"/>
      <c r="C195" s="544"/>
      <c r="D195" s="544"/>
      <c r="E195" s="544"/>
      <c r="F195" s="544"/>
      <c r="G195" s="544"/>
      <c r="H195" s="544"/>
      <c r="I195" s="544"/>
      <c r="J195" s="544"/>
      <c r="K195" s="544"/>
      <c r="L195" s="544"/>
      <c r="M195" s="544"/>
      <c r="N195" s="544"/>
      <c r="O195" s="544"/>
      <c r="P195" s="544"/>
      <c r="Q195" s="544"/>
      <c r="R195" s="544"/>
      <c r="S195" s="544"/>
      <c r="T195" s="544"/>
      <c r="U195" s="544"/>
      <c r="V195" s="544"/>
      <c r="W195" s="544"/>
      <c r="X195" s="544"/>
      <c r="Y195" s="544"/>
      <c r="Z195" s="544"/>
    </row>
    <row r="196" spans="1:26" ht="15.75" customHeight="1">
      <c r="A196" s="544"/>
      <c r="B196" s="544"/>
      <c r="C196" s="544"/>
      <c r="D196" s="544"/>
      <c r="E196" s="544"/>
      <c r="F196" s="544"/>
      <c r="G196" s="544"/>
      <c r="H196" s="544"/>
      <c r="I196" s="544"/>
      <c r="J196" s="544"/>
      <c r="K196" s="544"/>
      <c r="L196" s="544"/>
      <c r="M196" s="544"/>
      <c r="N196" s="544"/>
      <c r="O196" s="544"/>
      <c r="P196" s="544"/>
      <c r="Q196" s="544"/>
      <c r="R196" s="544"/>
      <c r="S196" s="544"/>
      <c r="T196" s="544"/>
      <c r="U196" s="544"/>
      <c r="V196" s="544"/>
      <c r="W196" s="544"/>
      <c r="X196" s="544"/>
      <c r="Y196" s="544"/>
      <c r="Z196" s="544"/>
    </row>
    <row r="197" spans="1:26" ht="15.75" customHeight="1">
      <c r="A197" s="544"/>
      <c r="B197" s="544"/>
      <c r="C197" s="544"/>
      <c r="D197" s="544"/>
      <c r="E197" s="544"/>
      <c r="F197" s="544"/>
      <c r="G197" s="544"/>
      <c r="H197" s="544"/>
      <c r="I197" s="544"/>
      <c r="J197" s="544"/>
      <c r="K197" s="544"/>
      <c r="L197" s="544"/>
      <c r="M197" s="544"/>
      <c r="N197" s="544"/>
      <c r="O197" s="544"/>
      <c r="P197" s="544"/>
      <c r="Q197" s="544"/>
      <c r="R197" s="544"/>
      <c r="S197" s="544"/>
      <c r="T197" s="544"/>
      <c r="U197" s="544"/>
      <c r="V197" s="544"/>
      <c r="W197" s="544"/>
      <c r="X197" s="544"/>
      <c r="Y197" s="544"/>
      <c r="Z197" s="544"/>
    </row>
    <row r="198" spans="1:26" ht="15.75" customHeight="1">
      <c r="A198" s="544"/>
      <c r="B198" s="544"/>
      <c r="C198" s="544"/>
      <c r="D198" s="544"/>
      <c r="E198" s="544"/>
      <c r="F198" s="544"/>
      <c r="G198" s="544"/>
      <c r="H198" s="544"/>
      <c r="I198" s="544"/>
      <c r="J198" s="544"/>
      <c r="K198" s="544"/>
      <c r="L198" s="544"/>
      <c r="M198" s="544"/>
      <c r="N198" s="544"/>
      <c r="O198" s="544"/>
      <c r="P198" s="544"/>
      <c r="Q198" s="544"/>
      <c r="R198" s="544"/>
      <c r="S198" s="544"/>
      <c r="T198" s="544"/>
      <c r="U198" s="544"/>
      <c r="V198" s="544"/>
      <c r="W198" s="544"/>
      <c r="X198" s="544"/>
      <c r="Y198" s="544"/>
      <c r="Z198" s="544"/>
    </row>
    <row r="199" spans="1:26" ht="15.75" customHeight="1">
      <c r="A199" s="544"/>
      <c r="B199" s="544"/>
      <c r="C199" s="544"/>
      <c r="D199" s="544"/>
      <c r="E199" s="544"/>
      <c r="F199" s="544"/>
      <c r="G199" s="544"/>
      <c r="H199" s="544"/>
      <c r="I199" s="544"/>
      <c r="J199" s="544"/>
      <c r="K199" s="544"/>
      <c r="L199" s="544"/>
      <c r="M199" s="544"/>
      <c r="N199" s="544"/>
      <c r="O199" s="544"/>
      <c r="P199" s="544"/>
      <c r="Q199" s="544"/>
      <c r="R199" s="544"/>
      <c r="S199" s="544"/>
      <c r="T199" s="544"/>
      <c r="U199" s="544"/>
      <c r="V199" s="544"/>
      <c r="W199" s="544"/>
      <c r="X199" s="544"/>
      <c r="Y199" s="544"/>
      <c r="Z199" s="544"/>
    </row>
    <row r="200" spans="1:26" ht="15.75" customHeight="1">
      <c r="A200" s="544"/>
      <c r="B200" s="544"/>
      <c r="C200" s="544"/>
      <c r="D200" s="544"/>
      <c r="E200" s="544"/>
      <c r="F200" s="544"/>
      <c r="G200" s="544"/>
      <c r="H200" s="544"/>
      <c r="I200" s="544"/>
      <c r="J200" s="544"/>
      <c r="K200" s="544"/>
      <c r="L200" s="544"/>
      <c r="M200" s="544"/>
      <c r="N200" s="544"/>
      <c r="O200" s="544"/>
      <c r="P200" s="544"/>
      <c r="Q200" s="544"/>
      <c r="R200" s="544"/>
      <c r="S200" s="544"/>
      <c r="T200" s="544"/>
      <c r="U200" s="544"/>
      <c r="V200" s="544"/>
      <c r="W200" s="544"/>
      <c r="X200" s="544"/>
      <c r="Y200" s="544"/>
      <c r="Z200" s="544"/>
    </row>
    <row r="201" spans="1:26" ht="15.75" customHeight="1">
      <c r="A201" s="544"/>
      <c r="B201" s="544"/>
      <c r="C201" s="544"/>
      <c r="D201" s="544"/>
      <c r="E201" s="544"/>
      <c r="F201" s="544"/>
      <c r="G201" s="544"/>
      <c r="H201" s="544"/>
      <c r="I201" s="544"/>
      <c r="J201" s="544"/>
      <c r="K201" s="544"/>
      <c r="L201" s="544"/>
      <c r="M201" s="544"/>
      <c r="N201" s="544"/>
      <c r="O201" s="544"/>
      <c r="P201" s="544"/>
      <c r="Q201" s="544"/>
      <c r="R201" s="544"/>
      <c r="S201" s="544"/>
      <c r="T201" s="544"/>
      <c r="U201" s="544"/>
      <c r="V201" s="544"/>
      <c r="W201" s="544"/>
      <c r="X201" s="544"/>
      <c r="Y201" s="544"/>
      <c r="Z201" s="544"/>
    </row>
    <row r="202" spans="1:26" ht="15.75" customHeight="1">
      <c r="A202" s="544"/>
      <c r="B202" s="544"/>
      <c r="C202" s="544"/>
      <c r="D202" s="544"/>
      <c r="E202" s="544"/>
      <c r="F202" s="544"/>
      <c r="G202" s="544"/>
      <c r="H202" s="544"/>
      <c r="I202" s="544"/>
      <c r="J202" s="544"/>
      <c r="K202" s="544"/>
      <c r="L202" s="544"/>
      <c r="M202" s="544"/>
      <c r="N202" s="544"/>
      <c r="O202" s="544"/>
      <c r="P202" s="544"/>
      <c r="Q202" s="544"/>
      <c r="R202" s="544"/>
      <c r="S202" s="544"/>
      <c r="T202" s="544"/>
      <c r="U202" s="544"/>
      <c r="V202" s="544"/>
      <c r="W202" s="544"/>
      <c r="X202" s="544"/>
      <c r="Y202" s="544"/>
      <c r="Z202" s="544"/>
    </row>
    <row r="203" spans="1:26" ht="15.75" customHeight="1">
      <c r="A203" s="544"/>
      <c r="B203" s="544"/>
      <c r="C203" s="544"/>
      <c r="D203" s="544"/>
      <c r="E203" s="544"/>
      <c r="F203" s="544"/>
      <c r="G203" s="544"/>
      <c r="H203" s="544"/>
      <c r="I203" s="544"/>
      <c r="J203" s="544"/>
      <c r="K203" s="544"/>
      <c r="L203" s="544"/>
      <c r="M203" s="544"/>
      <c r="N203" s="544"/>
      <c r="O203" s="544"/>
      <c r="P203" s="544"/>
      <c r="Q203" s="544"/>
      <c r="R203" s="544"/>
      <c r="S203" s="544"/>
      <c r="T203" s="544"/>
      <c r="U203" s="544"/>
      <c r="V203" s="544"/>
      <c r="W203" s="544"/>
      <c r="X203" s="544"/>
      <c r="Y203" s="544"/>
      <c r="Z203" s="544"/>
    </row>
    <row r="204" spans="1:26" ht="15.75" customHeight="1">
      <c r="A204" s="544"/>
      <c r="B204" s="544"/>
      <c r="C204" s="544"/>
      <c r="D204" s="544"/>
      <c r="E204" s="544"/>
      <c r="F204" s="544"/>
      <c r="G204" s="544"/>
      <c r="H204" s="544"/>
      <c r="I204" s="544"/>
      <c r="J204" s="544"/>
      <c r="K204" s="544"/>
      <c r="L204" s="544"/>
      <c r="M204" s="544"/>
      <c r="N204" s="544"/>
      <c r="O204" s="544"/>
      <c r="P204" s="544"/>
      <c r="Q204" s="544"/>
      <c r="R204" s="544"/>
      <c r="S204" s="544"/>
      <c r="T204" s="544"/>
      <c r="U204" s="544"/>
      <c r="V204" s="544"/>
      <c r="W204" s="544"/>
      <c r="X204" s="544"/>
      <c r="Y204" s="544"/>
      <c r="Z204" s="544"/>
    </row>
    <row r="205" spans="1:26" ht="15.75" customHeight="1">
      <c r="A205" s="544"/>
      <c r="B205" s="544"/>
      <c r="C205" s="544"/>
      <c r="D205" s="544"/>
      <c r="E205" s="544"/>
      <c r="F205" s="544"/>
      <c r="G205" s="544"/>
      <c r="H205" s="544"/>
      <c r="I205" s="544"/>
      <c r="J205" s="544"/>
      <c r="K205" s="544"/>
      <c r="L205" s="544"/>
      <c r="M205" s="544"/>
      <c r="N205" s="544"/>
      <c r="O205" s="544"/>
      <c r="P205" s="544"/>
      <c r="Q205" s="544"/>
      <c r="R205" s="544"/>
      <c r="S205" s="544"/>
      <c r="T205" s="544"/>
      <c r="U205" s="544"/>
      <c r="V205" s="544"/>
      <c r="W205" s="544"/>
      <c r="X205" s="544"/>
      <c r="Y205" s="544"/>
      <c r="Z205" s="544"/>
    </row>
    <row r="206" spans="1:26" ht="15.75" customHeight="1">
      <c r="A206" s="544"/>
      <c r="B206" s="544"/>
      <c r="C206" s="544"/>
      <c r="D206" s="544"/>
      <c r="E206" s="544"/>
      <c r="F206" s="544"/>
      <c r="G206" s="544"/>
      <c r="H206" s="544"/>
      <c r="I206" s="544"/>
      <c r="J206" s="544"/>
      <c r="K206" s="544"/>
      <c r="L206" s="544"/>
      <c r="M206" s="544"/>
      <c r="N206" s="544"/>
      <c r="O206" s="544"/>
      <c r="P206" s="544"/>
      <c r="Q206" s="544"/>
      <c r="R206" s="544"/>
      <c r="S206" s="544"/>
      <c r="T206" s="544"/>
      <c r="U206" s="544"/>
      <c r="V206" s="544"/>
      <c r="W206" s="544"/>
      <c r="X206" s="544"/>
      <c r="Y206" s="544"/>
      <c r="Z206" s="544"/>
    </row>
    <row r="207" spans="1:26" ht="15.75" customHeight="1">
      <c r="A207" s="544"/>
      <c r="B207" s="544"/>
      <c r="C207" s="544"/>
      <c r="D207" s="544"/>
      <c r="E207" s="544"/>
      <c r="F207" s="544"/>
      <c r="G207" s="544"/>
      <c r="H207" s="544"/>
      <c r="I207" s="544"/>
      <c r="J207" s="544"/>
      <c r="K207" s="544"/>
      <c r="L207" s="544"/>
      <c r="M207" s="544"/>
      <c r="N207" s="544"/>
      <c r="O207" s="544"/>
      <c r="P207" s="544"/>
      <c r="Q207" s="544"/>
      <c r="R207" s="544"/>
      <c r="S207" s="544"/>
      <c r="T207" s="544"/>
      <c r="U207" s="544"/>
      <c r="V207" s="544"/>
      <c r="W207" s="544"/>
      <c r="X207" s="544"/>
      <c r="Y207" s="544"/>
      <c r="Z207" s="544"/>
    </row>
    <row r="208" spans="1:26" ht="15.75" customHeight="1">
      <c r="A208" s="544"/>
      <c r="B208" s="544"/>
      <c r="C208" s="544"/>
      <c r="D208" s="544"/>
      <c r="E208" s="544"/>
      <c r="F208" s="544"/>
      <c r="G208" s="544"/>
      <c r="H208" s="544"/>
      <c r="I208" s="544"/>
      <c r="J208" s="544"/>
      <c r="K208" s="544"/>
      <c r="L208" s="544"/>
      <c r="M208" s="544"/>
      <c r="N208" s="544"/>
      <c r="O208" s="544"/>
      <c r="P208" s="544"/>
      <c r="Q208" s="544"/>
      <c r="R208" s="544"/>
      <c r="S208" s="544"/>
      <c r="T208" s="544"/>
      <c r="U208" s="544"/>
      <c r="V208" s="544"/>
      <c r="W208" s="544"/>
      <c r="X208" s="544"/>
      <c r="Y208" s="544"/>
      <c r="Z208" s="544"/>
    </row>
    <row r="209" spans="1:26" ht="15.75" customHeight="1">
      <c r="A209" s="544"/>
      <c r="B209" s="544"/>
      <c r="C209" s="544"/>
      <c r="D209" s="544"/>
      <c r="E209" s="544"/>
      <c r="F209" s="544"/>
      <c r="G209" s="544"/>
      <c r="H209" s="544"/>
      <c r="I209" s="544"/>
      <c r="J209" s="544"/>
      <c r="K209" s="544"/>
      <c r="L209" s="544"/>
      <c r="M209" s="544"/>
      <c r="N209" s="544"/>
      <c r="O209" s="544"/>
      <c r="P209" s="544"/>
      <c r="Q209" s="544"/>
      <c r="R209" s="544"/>
      <c r="S209" s="544"/>
      <c r="T209" s="544"/>
      <c r="U209" s="544"/>
      <c r="V209" s="544"/>
      <c r="W209" s="544"/>
      <c r="X209" s="544"/>
      <c r="Y209" s="544"/>
      <c r="Z209" s="544"/>
    </row>
    <row r="210" spans="1:26" ht="15.75" customHeight="1">
      <c r="A210" s="544"/>
      <c r="B210" s="544"/>
      <c r="C210" s="544"/>
      <c r="D210" s="544"/>
      <c r="E210" s="544"/>
      <c r="F210" s="544"/>
      <c r="G210" s="544"/>
      <c r="H210" s="544"/>
      <c r="I210" s="544"/>
      <c r="J210" s="544"/>
      <c r="K210" s="544"/>
      <c r="L210" s="544"/>
      <c r="M210" s="544"/>
      <c r="N210" s="544"/>
      <c r="O210" s="544"/>
      <c r="P210" s="544"/>
      <c r="Q210" s="544"/>
      <c r="R210" s="544"/>
      <c r="S210" s="544"/>
      <c r="T210" s="544"/>
      <c r="U210" s="544"/>
      <c r="V210" s="544"/>
      <c r="W210" s="544"/>
      <c r="X210" s="544"/>
      <c r="Y210" s="544"/>
      <c r="Z210" s="544"/>
    </row>
    <row r="211" spans="1:26" ht="15.75" customHeight="1">
      <c r="A211" s="544"/>
      <c r="B211" s="544"/>
      <c r="C211" s="544"/>
      <c r="D211" s="544"/>
      <c r="E211" s="544"/>
      <c r="F211" s="544"/>
      <c r="G211" s="544"/>
      <c r="H211" s="544"/>
      <c r="I211" s="544"/>
      <c r="J211" s="544"/>
      <c r="K211" s="544"/>
      <c r="L211" s="544"/>
      <c r="M211" s="544"/>
      <c r="N211" s="544"/>
      <c r="O211" s="544"/>
      <c r="P211" s="544"/>
      <c r="Q211" s="544"/>
      <c r="R211" s="544"/>
      <c r="S211" s="544"/>
      <c r="T211" s="544"/>
      <c r="U211" s="544"/>
      <c r="V211" s="544"/>
      <c r="W211" s="544"/>
      <c r="X211" s="544"/>
      <c r="Y211" s="544"/>
      <c r="Z211" s="544"/>
    </row>
    <row r="212" spans="1:26" ht="15.75" customHeight="1">
      <c r="A212" s="544"/>
      <c r="B212" s="544"/>
      <c r="C212" s="544"/>
      <c r="D212" s="544"/>
      <c r="E212" s="544"/>
      <c r="F212" s="544"/>
      <c r="G212" s="544"/>
      <c r="H212" s="544"/>
      <c r="I212" s="544"/>
      <c r="J212" s="544"/>
      <c r="K212" s="544"/>
      <c r="L212" s="544"/>
      <c r="M212" s="544"/>
      <c r="N212" s="544"/>
      <c r="O212" s="544"/>
      <c r="P212" s="544"/>
      <c r="Q212" s="544"/>
      <c r="R212" s="544"/>
      <c r="S212" s="544"/>
      <c r="T212" s="544"/>
      <c r="U212" s="544"/>
      <c r="V212" s="544"/>
      <c r="W212" s="544"/>
      <c r="X212" s="544"/>
      <c r="Y212" s="544"/>
      <c r="Z212" s="544"/>
    </row>
    <row r="213" spans="1:26" ht="15.75" customHeight="1">
      <c r="A213" s="544"/>
      <c r="B213" s="544"/>
      <c r="C213" s="544"/>
      <c r="D213" s="544"/>
      <c r="E213" s="544"/>
      <c r="F213" s="544"/>
      <c r="G213" s="544"/>
      <c r="H213" s="544"/>
      <c r="I213" s="544"/>
      <c r="J213" s="544"/>
      <c r="K213" s="544"/>
      <c r="L213" s="544"/>
      <c r="M213" s="544"/>
      <c r="N213" s="544"/>
      <c r="O213" s="544"/>
      <c r="P213" s="544"/>
      <c r="Q213" s="544"/>
      <c r="R213" s="544"/>
      <c r="S213" s="544"/>
      <c r="T213" s="544"/>
      <c r="U213" s="544"/>
      <c r="V213" s="544"/>
      <c r="W213" s="544"/>
      <c r="X213" s="544"/>
      <c r="Y213" s="544"/>
      <c r="Z213" s="544"/>
    </row>
    <row r="214" spans="1:26" ht="15.75" customHeight="1">
      <c r="A214" s="544"/>
      <c r="B214" s="544"/>
      <c r="C214" s="544"/>
      <c r="D214" s="544"/>
      <c r="E214" s="544"/>
      <c r="F214" s="544"/>
      <c r="G214" s="544"/>
      <c r="H214" s="544"/>
      <c r="I214" s="544"/>
      <c r="J214" s="544"/>
      <c r="K214" s="544"/>
      <c r="L214" s="544"/>
      <c r="M214" s="544"/>
      <c r="N214" s="544"/>
      <c r="O214" s="544"/>
      <c r="P214" s="544"/>
      <c r="Q214" s="544"/>
      <c r="R214" s="544"/>
      <c r="S214" s="544"/>
      <c r="T214" s="544"/>
      <c r="U214" s="544"/>
      <c r="V214" s="544"/>
      <c r="W214" s="544"/>
      <c r="X214" s="544"/>
      <c r="Y214" s="544"/>
      <c r="Z214" s="544"/>
    </row>
    <row r="215" spans="1:26" ht="15.75" customHeight="1">
      <c r="A215" s="544"/>
      <c r="B215" s="544"/>
      <c r="C215" s="544"/>
      <c r="D215" s="544"/>
      <c r="E215" s="544"/>
      <c r="F215" s="544"/>
      <c r="G215" s="544"/>
      <c r="H215" s="544"/>
      <c r="I215" s="544"/>
      <c r="J215" s="544"/>
      <c r="K215" s="544"/>
      <c r="L215" s="544"/>
      <c r="M215" s="544"/>
      <c r="N215" s="544"/>
      <c r="O215" s="544"/>
      <c r="P215" s="544"/>
      <c r="Q215" s="544"/>
      <c r="R215" s="544"/>
      <c r="S215" s="544"/>
      <c r="T215" s="544"/>
      <c r="U215" s="544"/>
      <c r="V215" s="544"/>
      <c r="W215" s="544"/>
      <c r="X215" s="544"/>
      <c r="Y215" s="544"/>
      <c r="Z215" s="544"/>
    </row>
    <row r="216" spans="1:26" ht="15.75" customHeight="1">
      <c r="A216" s="544"/>
      <c r="B216" s="544"/>
      <c r="C216" s="544"/>
      <c r="D216" s="544"/>
      <c r="E216" s="544"/>
      <c r="F216" s="544"/>
      <c r="G216" s="544"/>
      <c r="H216" s="544"/>
      <c r="I216" s="544"/>
      <c r="J216" s="544"/>
      <c r="K216" s="544"/>
      <c r="L216" s="544"/>
      <c r="M216" s="544"/>
      <c r="N216" s="544"/>
      <c r="O216" s="544"/>
      <c r="P216" s="544"/>
      <c r="Q216" s="544"/>
      <c r="R216" s="544"/>
      <c r="S216" s="544"/>
      <c r="T216" s="544"/>
      <c r="U216" s="544"/>
      <c r="V216" s="544"/>
      <c r="W216" s="544"/>
      <c r="X216" s="544"/>
      <c r="Y216" s="544"/>
      <c r="Z216" s="544"/>
    </row>
    <row r="217" spans="1:26" ht="15.75" customHeight="1">
      <c r="A217" s="544"/>
      <c r="B217" s="544"/>
      <c r="C217" s="544"/>
      <c r="D217" s="544"/>
      <c r="E217" s="544"/>
      <c r="F217" s="544"/>
      <c r="G217" s="544"/>
      <c r="H217" s="544"/>
      <c r="I217" s="544"/>
      <c r="J217" s="544"/>
      <c r="K217" s="544"/>
      <c r="L217" s="544"/>
      <c r="M217" s="544"/>
      <c r="N217" s="544"/>
      <c r="O217" s="544"/>
      <c r="P217" s="544"/>
      <c r="Q217" s="544"/>
      <c r="R217" s="544"/>
      <c r="S217" s="544"/>
      <c r="T217" s="544"/>
      <c r="U217" s="544"/>
      <c r="V217" s="544"/>
      <c r="W217" s="544"/>
      <c r="X217" s="544"/>
      <c r="Y217" s="544"/>
      <c r="Z217" s="544"/>
    </row>
    <row r="218" spans="1:26" ht="15.75" customHeight="1">
      <c r="A218" s="544"/>
      <c r="B218" s="544"/>
      <c r="C218" s="544"/>
      <c r="D218" s="544"/>
      <c r="E218" s="544"/>
      <c r="F218" s="544"/>
      <c r="G218" s="544"/>
      <c r="H218" s="544"/>
      <c r="I218" s="544"/>
      <c r="J218" s="544"/>
      <c r="K218" s="544"/>
      <c r="L218" s="544"/>
      <c r="M218" s="544"/>
      <c r="N218" s="544"/>
      <c r="O218" s="544"/>
      <c r="P218" s="544"/>
      <c r="Q218" s="544"/>
      <c r="R218" s="544"/>
      <c r="S218" s="544"/>
      <c r="T218" s="544"/>
      <c r="U218" s="544"/>
      <c r="V218" s="544"/>
      <c r="W218" s="544"/>
      <c r="X218" s="544"/>
      <c r="Y218" s="544"/>
      <c r="Z218" s="544"/>
    </row>
    <row r="219" spans="1:26" ht="15.75" customHeight="1">
      <c r="A219" s="544"/>
      <c r="B219" s="544"/>
      <c r="C219" s="544"/>
      <c r="D219" s="544"/>
      <c r="E219" s="544"/>
      <c r="F219" s="544"/>
      <c r="G219" s="544"/>
      <c r="H219" s="544"/>
      <c r="I219" s="544"/>
      <c r="J219" s="544"/>
      <c r="K219" s="544"/>
      <c r="L219" s="544"/>
      <c r="M219" s="544"/>
      <c r="N219" s="544"/>
      <c r="O219" s="544"/>
      <c r="P219" s="544"/>
      <c r="Q219" s="544"/>
      <c r="R219" s="544"/>
      <c r="S219" s="544"/>
      <c r="T219" s="544"/>
      <c r="U219" s="544"/>
      <c r="V219" s="544"/>
      <c r="W219" s="544"/>
      <c r="X219" s="544"/>
      <c r="Y219" s="544"/>
      <c r="Z219" s="544"/>
    </row>
    <row r="220" spans="1:26" ht="15.75" customHeight="1">
      <c r="A220" s="544"/>
      <c r="B220" s="544"/>
      <c r="C220" s="544"/>
      <c r="D220" s="544"/>
      <c r="E220" s="544"/>
      <c r="F220" s="544"/>
      <c r="G220" s="544"/>
      <c r="H220" s="544"/>
      <c r="I220" s="544"/>
      <c r="J220" s="544"/>
      <c r="K220" s="544"/>
      <c r="L220" s="544"/>
      <c r="M220" s="544"/>
      <c r="N220" s="544"/>
      <c r="O220" s="544"/>
      <c r="P220" s="544"/>
      <c r="Q220" s="544"/>
      <c r="R220" s="544"/>
      <c r="S220" s="544"/>
      <c r="T220" s="544"/>
      <c r="U220" s="544"/>
      <c r="V220" s="544"/>
      <c r="W220" s="544"/>
      <c r="X220" s="544"/>
      <c r="Y220" s="544"/>
      <c r="Z220" s="544"/>
    </row>
    <row r="221" spans="1:26" ht="15.75" customHeight="1">
      <c r="A221" s="544"/>
      <c r="B221" s="544"/>
      <c r="C221" s="544"/>
      <c r="D221" s="544"/>
      <c r="E221" s="544"/>
      <c r="F221" s="544"/>
      <c r="G221" s="544"/>
      <c r="H221" s="544"/>
      <c r="I221" s="544"/>
      <c r="J221" s="544"/>
      <c r="K221" s="544"/>
      <c r="L221" s="544"/>
      <c r="M221" s="544"/>
      <c r="N221" s="544"/>
      <c r="O221" s="544"/>
      <c r="P221" s="544"/>
      <c r="Q221" s="544"/>
      <c r="R221" s="544"/>
      <c r="S221" s="544"/>
      <c r="T221" s="544"/>
      <c r="U221" s="544"/>
      <c r="V221" s="544"/>
      <c r="W221" s="544"/>
      <c r="X221" s="544"/>
      <c r="Y221" s="544"/>
      <c r="Z221" s="544"/>
    </row>
    <row r="222" spans="1:26" ht="15.75" customHeight="1">
      <c r="A222" s="544"/>
      <c r="B222" s="544"/>
      <c r="C222" s="544"/>
      <c r="D222" s="544"/>
      <c r="E222" s="544"/>
      <c r="F222" s="544"/>
      <c r="G222" s="544"/>
      <c r="H222" s="544"/>
      <c r="I222" s="544"/>
      <c r="J222" s="544"/>
      <c r="K222" s="544"/>
      <c r="L222" s="544"/>
      <c r="M222" s="544"/>
      <c r="N222" s="544"/>
      <c r="O222" s="544"/>
      <c r="P222" s="544"/>
      <c r="Q222" s="544"/>
      <c r="R222" s="544"/>
      <c r="S222" s="544"/>
      <c r="T222" s="544"/>
      <c r="U222" s="544"/>
      <c r="V222" s="544"/>
      <c r="W222" s="544"/>
      <c r="X222" s="544"/>
      <c r="Y222" s="544"/>
      <c r="Z222" s="544"/>
    </row>
    <row r="223" spans="1:26" ht="15.75" customHeight="1">
      <c r="A223" s="544"/>
      <c r="B223" s="544"/>
      <c r="C223" s="544"/>
      <c r="D223" s="544"/>
      <c r="E223" s="544"/>
      <c r="F223" s="544"/>
      <c r="G223" s="544"/>
      <c r="H223" s="544"/>
      <c r="I223" s="544"/>
      <c r="J223" s="544"/>
      <c r="K223" s="544"/>
      <c r="L223" s="544"/>
      <c r="M223" s="544"/>
      <c r="N223" s="544"/>
      <c r="O223" s="544"/>
      <c r="P223" s="544"/>
      <c r="Q223" s="544"/>
      <c r="R223" s="544"/>
      <c r="S223" s="544"/>
      <c r="T223" s="544"/>
      <c r="U223" s="544"/>
      <c r="V223" s="544"/>
      <c r="W223" s="544"/>
      <c r="X223" s="544"/>
      <c r="Y223" s="544"/>
      <c r="Z223" s="544"/>
    </row>
    <row r="224" spans="1:26" ht="15.75" customHeight="1">
      <c r="A224" s="544"/>
      <c r="B224" s="544"/>
      <c r="C224" s="544"/>
      <c r="D224" s="544"/>
      <c r="E224" s="544"/>
      <c r="F224" s="544"/>
      <c r="G224" s="544"/>
      <c r="H224" s="544"/>
      <c r="I224" s="544"/>
      <c r="J224" s="544"/>
      <c r="K224" s="544"/>
      <c r="L224" s="544"/>
      <c r="M224" s="544"/>
      <c r="N224" s="544"/>
      <c r="O224" s="544"/>
      <c r="P224" s="544"/>
      <c r="Q224" s="544"/>
      <c r="R224" s="544"/>
      <c r="S224" s="544"/>
      <c r="T224" s="544"/>
      <c r="U224" s="544"/>
      <c r="V224" s="544"/>
      <c r="W224" s="544"/>
      <c r="X224" s="544"/>
      <c r="Y224" s="544"/>
      <c r="Z224" s="544"/>
    </row>
    <row r="225" spans="1:26" ht="15.75" customHeight="1">
      <c r="A225" s="544"/>
      <c r="B225" s="544"/>
      <c r="C225" s="544"/>
      <c r="D225" s="544"/>
      <c r="E225" s="544"/>
      <c r="F225" s="544"/>
      <c r="G225" s="544"/>
      <c r="H225" s="544"/>
      <c r="I225" s="544"/>
      <c r="J225" s="544"/>
      <c r="K225" s="544"/>
      <c r="L225" s="544"/>
      <c r="M225" s="544"/>
      <c r="N225" s="544"/>
      <c r="O225" s="544"/>
      <c r="P225" s="544"/>
      <c r="Q225" s="544"/>
      <c r="R225" s="544"/>
      <c r="S225" s="544"/>
      <c r="T225" s="544"/>
      <c r="U225" s="544"/>
      <c r="V225" s="544"/>
      <c r="W225" s="544"/>
      <c r="X225" s="544"/>
      <c r="Y225" s="544"/>
      <c r="Z225" s="544"/>
    </row>
    <row r="226" spans="1:26" ht="15.75" customHeight="1">
      <c r="A226" s="544"/>
      <c r="B226" s="544"/>
      <c r="C226" s="544"/>
      <c r="D226" s="544"/>
      <c r="E226" s="544"/>
      <c r="F226" s="544"/>
      <c r="G226" s="544"/>
      <c r="H226" s="544"/>
      <c r="I226" s="544"/>
      <c r="J226" s="544"/>
      <c r="K226" s="544"/>
      <c r="L226" s="544"/>
      <c r="M226" s="544"/>
      <c r="N226" s="544"/>
      <c r="O226" s="544"/>
      <c r="P226" s="544"/>
      <c r="Q226" s="544"/>
      <c r="R226" s="544"/>
      <c r="S226" s="544"/>
      <c r="T226" s="544"/>
      <c r="U226" s="544"/>
      <c r="V226" s="544"/>
      <c r="W226" s="544"/>
      <c r="X226" s="544"/>
      <c r="Y226" s="544"/>
      <c r="Z226" s="544"/>
    </row>
    <row r="227" spans="1:26" ht="15.75" customHeight="1">
      <c r="A227" s="544"/>
      <c r="B227" s="544"/>
      <c r="C227" s="544"/>
      <c r="D227" s="544"/>
      <c r="E227" s="544"/>
      <c r="F227" s="544"/>
      <c r="G227" s="544"/>
      <c r="H227" s="544"/>
      <c r="I227" s="544"/>
      <c r="J227" s="544"/>
      <c r="K227" s="544"/>
      <c r="L227" s="544"/>
      <c r="M227" s="544"/>
      <c r="N227" s="544"/>
      <c r="O227" s="544"/>
      <c r="P227" s="544"/>
      <c r="Q227" s="544"/>
      <c r="R227" s="544"/>
      <c r="S227" s="544"/>
      <c r="T227" s="544"/>
      <c r="U227" s="544"/>
      <c r="V227" s="544"/>
      <c r="W227" s="544"/>
      <c r="X227" s="544"/>
      <c r="Y227" s="544"/>
      <c r="Z227" s="544"/>
    </row>
    <row r="228" spans="1:26" ht="15.75" customHeight="1">
      <c r="A228" s="544"/>
      <c r="B228" s="544"/>
      <c r="C228" s="544"/>
      <c r="D228" s="544"/>
      <c r="E228" s="544"/>
      <c r="F228" s="544"/>
      <c r="G228" s="544"/>
      <c r="H228" s="544"/>
      <c r="I228" s="544"/>
      <c r="J228" s="544"/>
      <c r="K228" s="544"/>
      <c r="L228" s="544"/>
      <c r="M228" s="544"/>
      <c r="N228" s="544"/>
      <c r="O228" s="544"/>
      <c r="P228" s="544"/>
      <c r="Q228" s="544"/>
      <c r="R228" s="544"/>
      <c r="S228" s="544"/>
      <c r="T228" s="544"/>
      <c r="U228" s="544"/>
      <c r="V228" s="544"/>
      <c r="W228" s="544"/>
      <c r="X228" s="544"/>
      <c r="Y228" s="544"/>
      <c r="Z228" s="544"/>
    </row>
    <row r="229" spans="1:26" ht="15.75" customHeight="1">
      <c r="A229" s="544"/>
      <c r="B229" s="544"/>
      <c r="C229" s="544"/>
      <c r="D229" s="544"/>
      <c r="E229" s="544"/>
      <c r="F229" s="544"/>
      <c r="G229" s="544"/>
      <c r="H229" s="544"/>
      <c r="I229" s="544"/>
      <c r="J229" s="544"/>
      <c r="K229" s="544"/>
      <c r="L229" s="544"/>
      <c r="M229" s="544"/>
      <c r="N229" s="544"/>
      <c r="O229" s="544"/>
      <c r="P229" s="544"/>
      <c r="Q229" s="544"/>
      <c r="R229" s="544"/>
      <c r="S229" s="544"/>
      <c r="T229" s="544"/>
      <c r="U229" s="544"/>
      <c r="V229" s="544"/>
      <c r="W229" s="544"/>
      <c r="X229" s="544"/>
      <c r="Y229" s="544"/>
      <c r="Z229" s="544"/>
    </row>
    <row r="230" spans="1:26" ht="15.75" customHeight="1">
      <c r="A230" s="544"/>
      <c r="B230" s="544"/>
      <c r="C230" s="544"/>
      <c r="D230" s="544"/>
      <c r="E230" s="544"/>
      <c r="F230" s="544"/>
      <c r="G230" s="544"/>
      <c r="H230" s="544"/>
      <c r="I230" s="544"/>
      <c r="J230" s="544"/>
      <c r="K230" s="544"/>
      <c r="L230" s="544"/>
      <c r="M230" s="544"/>
      <c r="N230" s="544"/>
      <c r="O230" s="544"/>
      <c r="P230" s="544"/>
      <c r="Q230" s="544"/>
      <c r="R230" s="544"/>
      <c r="S230" s="544"/>
      <c r="T230" s="544"/>
      <c r="U230" s="544"/>
      <c r="V230" s="544"/>
      <c r="W230" s="544"/>
      <c r="X230" s="544"/>
      <c r="Y230" s="544"/>
      <c r="Z230" s="544"/>
    </row>
    <row r="231" spans="1:26" ht="15.75" customHeight="1">
      <c r="A231" s="544"/>
      <c r="B231" s="544"/>
      <c r="C231" s="544"/>
      <c r="D231" s="544"/>
      <c r="E231" s="544"/>
      <c r="F231" s="544"/>
      <c r="G231" s="544"/>
      <c r="H231" s="544"/>
      <c r="I231" s="544"/>
      <c r="J231" s="544"/>
      <c r="K231" s="544"/>
      <c r="L231" s="544"/>
      <c r="M231" s="544"/>
      <c r="N231" s="544"/>
      <c r="O231" s="544"/>
      <c r="P231" s="544"/>
      <c r="Q231" s="544"/>
      <c r="R231" s="544"/>
      <c r="S231" s="544"/>
      <c r="T231" s="544"/>
      <c r="U231" s="544"/>
      <c r="V231" s="544"/>
      <c r="W231" s="544"/>
      <c r="X231" s="544"/>
      <c r="Y231" s="544"/>
      <c r="Z231" s="544"/>
    </row>
    <row r="232" spans="1:26" ht="15.75" customHeight="1">
      <c r="A232" s="544"/>
      <c r="B232" s="544"/>
      <c r="C232" s="544"/>
      <c r="D232" s="544"/>
      <c r="E232" s="544"/>
      <c r="F232" s="544"/>
      <c r="G232" s="544"/>
      <c r="H232" s="544"/>
      <c r="I232" s="544"/>
      <c r="J232" s="544"/>
      <c r="K232" s="544"/>
      <c r="L232" s="544"/>
      <c r="M232" s="544"/>
      <c r="N232" s="544"/>
      <c r="O232" s="544"/>
      <c r="P232" s="544"/>
      <c r="Q232" s="544"/>
      <c r="R232" s="544"/>
      <c r="S232" s="544"/>
      <c r="T232" s="544"/>
      <c r="U232" s="544"/>
      <c r="V232" s="544"/>
      <c r="W232" s="544"/>
      <c r="X232" s="544"/>
      <c r="Y232" s="544"/>
      <c r="Z232" s="544"/>
    </row>
    <row r="233" spans="1:26" ht="15.75" customHeight="1">
      <c r="A233" s="544"/>
      <c r="B233" s="544"/>
      <c r="C233" s="544"/>
      <c r="D233" s="544"/>
      <c r="E233" s="544"/>
      <c r="F233" s="544"/>
      <c r="G233" s="544"/>
      <c r="H233" s="544"/>
      <c r="I233" s="544"/>
      <c r="J233" s="544"/>
      <c r="K233" s="544"/>
      <c r="L233" s="544"/>
      <c r="M233" s="544"/>
      <c r="N233" s="544"/>
      <c r="O233" s="544"/>
      <c r="P233" s="544"/>
      <c r="Q233" s="544"/>
      <c r="R233" s="544"/>
      <c r="S233" s="544"/>
      <c r="T233" s="544"/>
      <c r="U233" s="544"/>
      <c r="V233" s="544"/>
      <c r="W233" s="544"/>
      <c r="X233" s="544"/>
      <c r="Y233" s="544"/>
      <c r="Z233" s="544"/>
    </row>
    <row r="234" spans="1:26" ht="15.75" customHeight="1">
      <c r="A234" s="544"/>
      <c r="B234" s="544"/>
      <c r="C234" s="544"/>
      <c r="D234" s="544"/>
      <c r="E234" s="544"/>
      <c r="F234" s="544"/>
      <c r="G234" s="544"/>
      <c r="H234" s="544"/>
      <c r="I234" s="544"/>
      <c r="J234" s="544"/>
      <c r="K234" s="544"/>
      <c r="L234" s="544"/>
      <c r="M234" s="544"/>
      <c r="N234" s="544"/>
      <c r="O234" s="544"/>
      <c r="P234" s="544"/>
      <c r="Q234" s="544"/>
      <c r="R234" s="544"/>
      <c r="S234" s="544"/>
      <c r="T234" s="544"/>
      <c r="U234" s="544"/>
      <c r="V234" s="544"/>
      <c r="W234" s="544"/>
      <c r="X234" s="544"/>
      <c r="Y234" s="544"/>
      <c r="Z234" s="544"/>
    </row>
    <row r="235" spans="1:26" ht="15.75" customHeight="1">
      <c r="A235" s="544"/>
      <c r="B235" s="544"/>
      <c r="C235" s="544"/>
      <c r="D235" s="544"/>
      <c r="E235" s="544"/>
      <c r="F235" s="544"/>
      <c r="G235" s="544"/>
      <c r="H235" s="544"/>
      <c r="I235" s="544"/>
      <c r="J235" s="544"/>
      <c r="K235" s="544"/>
      <c r="L235" s="544"/>
      <c r="M235" s="544"/>
      <c r="N235" s="544"/>
      <c r="O235" s="544"/>
      <c r="P235" s="544"/>
      <c r="Q235" s="544"/>
      <c r="R235" s="544"/>
      <c r="S235" s="544"/>
      <c r="T235" s="544"/>
      <c r="U235" s="544"/>
      <c r="V235" s="544"/>
      <c r="W235" s="544"/>
      <c r="X235" s="544"/>
      <c r="Y235" s="544"/>
      <c r="Z235" s="544"/>
    </row>
    <row r="236" spans="1:26" ht="15.75" customHeight="1">
      <c r="A236" s="544"/>
      <c r="B236" s="544"/>
      <c r="C236" s="544"/>
      <c r="D236" s="544"/>
      <c r="E236" s="544"/>
      <c r="F236" s="544"/>
      <c r="G236" s="544"/>
      <c r="H236" s="544"/>
      <c r="I236" s="544"/>
      <c r="J236" s="544"/>
      <c r="K236" s="544"/>
      <c r="L236" s="544"/>
      <c r="M236" s="544"/>
      <c r="N236" s="544"/>
      <c r="O236" s="544"/>
      <c r="P236" s="544"/>
      <c r="Q236" s="544"/>
      <c r="R236" s="544"/>
      <c r="S236" s="544"/>
      <c r="T236" s="544"/>
      <c r="U236" s="544"/>
      <c r="V236" s="544"/>
      <c r="W236" s="544"/>
      <c r="X236" s="544"/>
      <c r="Y236" s="544"/>
      <c r="Z236" s="544"/>
    </row>
    <row r="237" spans="1:26" ht="15.75" customHeight="1">
      <c r="A237" s="544"/>
      <c r="B237" s="544"/>
      <c r="C237" s="544"/>
      <c r="D237" s="544"/>
      <c r="E237" s="544"/>
      <c r="F237" s="544"/>
      <c r="G237" s="544"/>
      <c r="H237" s="544"/>
      <c r="I237" s="544"/>
      <c r="J237" s="544"/>
      <c r="K237" s="544"/>
      <c r="L237" s="544"/>
      <c r="M237" s="544"/>
      <c r="N237" s="544"/>
      <c r="O237" s="544"/>
      <c r="P237" s="544"/>
      <c r="Q237" s="544"/>
      <c r="R237" s="544"/>
      <c r="S237" s="544"/>
      <c r="T237" s="544"/>
      <c r="U237" s="544"/>
      <c r="V237" s="544"/>
      <c r="W237" s="544"/>
      <c r="X237" s="544"/>
      <c r="Y237" s="544"/>
      <c r="Z237" s="544"/>
    </row>
    <row r="238" spans="1:26" ht="15.75" customHeight="1">
      <c r="A238" s="544"/>
      <c r="B238" s="544"/>
      <c r="C238" s="544"/>
      <c r="D238" s="544"/>
      <c r="E238" s="544"/>
      <c r="F238" s="544"/>
      <c r="G238" s="544"/>
      <c r="H238" s="544"/>
      <c r="I238" s="544"/>
      <c r="J238" s="544"/>
      <c r="K238" s="544"/>
      <c r="L238" s="544"/>
      <c r="M238" s="544"/>
      <c r="N238" s="544"/>
      <c r="O238" s="544"/>
      <c r="P238" s="544"/>
      <c r="Q238" s="544"/>
      <c r="R238" s="544"/>
      <c r="S238" s="544"/>
      <c r="T238" s="544"/>
      <c r="U238" s="544"/>
      <c r="V238" s="544"/>
      <c r="W238" s="544"/>
      <c r="X238" s="544"/>
      <c r="Y238" s="544"/>
      <c r="Z238" s="544"/>
    </row>
    <row r="239" spans="1:26" ht="15.75" customHeight="1">
      <c r="A239" s="544"/>
      <c r="B239" s="544"/>
      <c r="C239" s="544"/>
      <c r="D239" s="544"/>
      <c r="E239" s="544"/>
      <c r="F239" s="544"/>
      <c r="G239" s="544"/>
      <c r="H239" s="544"/>
      <c r="I239" s="544"/>
      <c r="J239" s="544"/>
      <c r="K239" s="544"/>
      <c r="L239" s="544"/>
      <c r="M239" s="544"/>
      <c r="N239" s="544"/>
      <c r="O239" s="544"/>
      <c r="P239" s="544"/>
      <c r="Q239" s="544"/>
      <c r="R239" s="544"/>
      <c r="S239" s="544"/>
      <c r="T239" s="544"/>
      <c r="U239" s="544"/>
      <c r="V239" s="544"/>
      <c r="W239" s="544"/>
      <c r="X239" s="544"/>
      <c r="Y239" s="544"/>
      <c r="Z239" s="544"/>
    </row>
    <row r="240" spans="1:26" ht="15.75" customHeight="1">
      <c r="A240" s="544"/>
      <c r="B240" s="544"/>
      <c r="C240" s="544"/>
      <c r="D240" s="544"/>
      <c r="E240" s="544"/>
      <c r="F240" s="544"/>
      <c r="G240" s="544"/>
      <c r="H240" s="544"/>
      <c r="I240" s="544"/>
      <c r="J240" s="544"/>
      <c r="K240" s="544"/>
      <c r="L240" s="544"/>
      <c r="M240" s="544"/>
      <c r="N240" s="544"/>
      <c r="O240" s="544"/>
      <c r="P240" s="544"/>
      <c r="Q240" s="544"/>
      <c r="R240" s="544"/>
      <c r="S240" s="544"/>
      <c r="T240" s="544"/>
      <c r="U240" s="544"/>
      <c r="V240" s="544"/>
      <c r="W240" s="544"/>
      <c r="X240" s="544"/>
      <c r="Y240" s="544"/>
      <c r="Z240" s="544"/>
    </row>
    <row r="241" spans="1:26" ht="15.75" customHeight="1">
      <c r="A241" s="544"/>
      <c r="B241" s="544"/>
      <c r="C241" s="544"/>
      <c r="D241" s="544"/>
      <c r="E241" s="544"/>
      <c r="F241" s="544"/>
      <c r="G241" s="544"/>
      <c r="H241" s="544"/>
      <c r="I241" s="544"/>
      <c r="J241" s="544"/>
      <c r="K241" s="544"/>
      <c r="L241" s="544"/>
      <c r="M241" s="544"/>
      <c r="N241" s="544"/>
      <c r="O241" s="544"/>
      <c r="P241" s="544"/>
      <c r="Q241" s="544"/>
      <c r="R241" s="544"/>
      <c r="S241" s="544"/>
      <c r="T241" s="544"/>
      <c r="U241" s="544"/>
      <c r="V241" s="544"/>
      <c r="W241" s="544"/>
      <c r="X241" s="544"/>
      <c r="Y241" s="544"/>
      <c r="Z241" s="544"/>
    </row>
    <row r="242" spans="1:26" ht="15.75" customHeight="1"/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28999999999999998" right="0.25" top="0.75" bottom="1" header="0" footer="0"/>
  <pageSetup orientation="landscape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900-000000000000}">
          <x14:colorSeries rgb="FF376092"/>
          <x14:sparklines>
            <x14:sparkline>
              <xm:f>TGT_Ratio!D5:J5</xm:f>
              <xm:sqref>L5</xm:sqref>
            </x14:sparkline>
          </x14:sparklines>
        </x14:sparklineGroup>
        <x14:sparklineGroup type="column" displayEmptyCellsAs="gap" xr2:uid="{00000000-0003-0000-0900-000001000000}">
          <x14:colorSeries rgb="FF376092"/>
          <x14:sparklines>
            <x14:sparkline>
              <xm:f>TGT_Ratio!D6:J6</xm:f>
              <xm:sqref>L6</xm:sqref>
            </x14:sparkline>
          </x14:sparklines>
        </x14:sparklineGroup>
        <x14:sparklineGroup type="column" displayEmptyCellsAs="gap" xr2:uid="{00000000-0003-0000-0900-000002000000}">
          <x14:colorSeries rgb="FF376092"/>
          <x14:sparklines>
            <x14:sparkline>
              <xm:f>TGT_Ratio!D7:J7</xm:f>
              <xm:sqref>L7</xm:sqref>
            </x14:sparkline>
          </x14:sparklines>
        </x14:sparklineGroup>
        <x14:sparklineGroup type="column" displayEmptyCellsAs="gap" xr2:uid="{00000000-0003-0000-0900-000003000000}">
          <x14:colorSeries rgb="FF376092"/>
          <x14:sparklines>
            <x14:sparkline>
              <xm:f>TGT_Ratio!D8:J8</xm:f>
              <xm:sqref>L8</xm:sqref>
            </x14:sparkline>
          </x14:sparklines>
        </x14:sparklineGroup>
        <x14:sparklineGroup type="column" displayEmptyCellsAs="gap" xr2:uid="{00000000-0003-0000-0900-000004000000}">
          <x14:colorSeries rgb="FF376092"/>
          <x14:sparklines>
            <x14:sparkline>
              <xm:f>TGT_Ratio!D9:J9</xm:f>
              <xm:sqref>L9</xm:sqref>
            </x14:sparkline>
          </x14:sparklines>
        </x14:sparklineGroup>
        <x14:sparklineGroup type="column" displayEmptyCellsAs="gap" xr2:uid="{00000000-0003-0000-0900-000005000000}">
          <x14:colorSeries rgb="FF376092"/>
          <x14:sparklines>
            <x14:sparkline>
              <xm:f>TGT_Ratio!D10:J10</xm:f>
              <xm:sqref>L10</xm:sqref>
            </x14:sparkline>
          </x14:sparklines>
        </x14:sparklineGroup>
        <x14:sparklineGroup type="column" displayEmptyCellsAs="gap" xr2:uid="{00000000-0003-0000-0900-000006000000}">
          <x14:colorSeries rgb="FF376092"/>
          <x14:sparklines>
            <x14:sparkline>
              <xm:f>TGT_Ratio!D11:J11</xm:f>
              <xm:sqref>L11</xm:sqref>
            </x14:sparkline>
          </x14:sparklines>
        </x14:sparklineGroup>
        <x14:sparklineGroup type="column" displayEmptyCellsAs="gap" xr2:uid="{00000000-0003-0000-0900-000007000000}">
          <x14:colorSeries rgb="FF376092"/>
          <x14:sparklines>
            <x14:sparkline>
              <xm:f>TGT_Ratio!D15:J15</xm:f>
              <xm:sqref>L15</xm:sqref>
            </x14:sparkline>
          </x14:sparklines>
        </x14:sparklineGroup>
        <x14:sparklineGroup type="column" displayEmptyCellsAs="gap" xr2:uid="{00000000-0003-0000-0900-000008000000}">
          <x14:colorSeries rgb="FF376092"/>
          <x14:sparklines>
            <x14:sparkline>
              <xm:f>TGT_Ratio!D16:J16</xm:f>
              <xm:sqref>L16</xm:sqref>
            </x14:sparkline>
          </x14:sparklines>
        </x14:sparklineGroup>
        <x14:sparklineGroup type="column" displayEmptyCellsAs="gap" xr2:uid="{00000000-0003-0000-0900-000009000000}">
          <x14:colorSeries rgb="FF376092"/>
          <x14:sparklines>
            <x14:sparkline>
              <xm:f>TGT_Ratio!D19:J19</xm:f>
              <xm:sqref>L19</xm:sqref>
            </x14:sparkline>
          </x14:sparklines>
        </x14:sparklineGroup>
        <x14:sparklineGroup type="column" displayEmptyCellsAs="gap" xr2:uid="{00000000-0003-0000-0900-00000A000000}">
          <x14:colorSeries rgb="FF376092"/>
          <x14:sparklines>
            <x14:sparkline>
              <xm:f>TGT_Ratio!D20:J20</xm:f>
              <xm:sqref>L20</xm:sqref>
            </x14:sparkline>
          </x14:sparklines>
        </x14:sparklineGroup>
        <x14:sparklineGroup type="column" displayEmptyCellsAs="gap" xr2:uid="{00000000-0003-0000-0900-00000B000000}">
          <x14:colorSeries rgb="FF376092"/>
          <x14:sparklines>
            <x14:sparkline>
              <xm:f>TGT_Ratio!D21:J21</xm:f>
              <xm:sqref>L21</xm:sqref>
            </x14:sparkline>
          </x14:sparklines>
        </x14:sparklineGroup>
        <x14:sparklineGroup type="column" displayEmptyCellsAs="gap" xr2:uid="{00000000-0003-0000-0900-00000C000000}">
          <x14:colorSeries rgb="FF376092"/>
          <x14:sparklines>
            <x14:sparkline>
              <xm:f>TGT_Ratio!D22:J22</xm:f>
              <xm:sqref>L22</xm:sqref>
            </x14:sparkline>
          </x14:sparklines>
        </x14:sparklineGroup>
        <x14:sparklineGroup type="column" displayEmptyCellsAs="gap" xr2:uid="{00000000-0003-0000-0900-00000D000000}">
          <x14:colorSeries rgb="FF376092"/>
          <x14:sparklines>
            <x14:sparkline>
              <xm:f>TGT_Ratio!D23:J23</xm:f>
              <xm:sqref>L23</xm:sqref>
            </x14:sparkline>
          </x14:sparklines>
        </x14:sparklineGroup>
        <x14:sparklineGroup type="column" displayEmptyCellsAs="gap" xr2:uid="{00000000-0003-0000-0900-00000E000000}">
          <x14:colorSeries rgb="FF376092"/>
          <x14:sparklines>
            <x14:sparkline>
              <xm:f>TGT_Ratio!D24:J24</xm:f>
              <xm:sqref>L24</xm:sqref>
            </x14:sparkline>
          </x14:sparklines>
        </x14:sparklineGroup>
        <x14:sparklineGroup type="column" displayEmptyCellsAs="gap" xr2:uid="{00000000-0003-0000-0900-00000F000000}">
          <x14:colorSeries rgb="FF376092"/>
          <x14:sparklines>
            <x14:sparkline>
              <xm:f>TGT_Ratio!D27:J27</xm:f>
              <xm:sqref>L27</xm:sqref>
            </x14:sparkline>
          </x14:sparklines>
        </x14:sparklineGroup>
        <x14:sparklineGroup type="column" displayEmptyCellsAs="gap" xr2:uid="{00000000-0003-0000-0900-000010000000}">
          <x14:colorSeries rgb="FF376092"/>
          <x14:sparklines>
            <x14:sparkline>
              <xm:f>TGT_Ratio!D29:J29</xm:f>
              <xm:sqref>L29</xm:sqref>
            </x14:sparkline>
          </x14:sparklines>
        </x14:sparklineGroup>
        <x14:sparklineGroup type="column" displayEmptyCellsAs="gap" xr2:uid="{00000000-0003-0000-0900-000011000000}">
          <x14:colorSeries rgb="FF376092"/>
          <x14:sparklines>
            <x14:sparkline>
              <xm:f>TGT_Ratio!D30:J30</xm:f>
              <xm:sqref>L30</xm:sqref>
            </x14:sparkline>
          </x14:sparklines>
        </x14:sparklineGroup>
        <x14:sparklineGroup type="column" displayEmptyCellsAs="gap" xr2:uid="{00000000-0003-0000-0900-000012000000}">
          <x14:colorSeries rgb="FF376092"/>
          <x14:sparklines>
            <x14:sparkline>
              <xm:f>TGT_Ratio!D33:J33</xm:f>
              <xm:sqref>L33</xm:sqref>
            </x14:sparkline>
          </x14:sparklines>
        </x14:sparklineGroup>
        <x14:sparklineGroup type="column" displayEmptyCellsAs="gap" xr2:uid="{00000000-0003-0000-0900-000013000000}">
          <x14:colorSeries rgb="FF376092"/>
          <x14:sparklines>
            <x14:sparkline>
              <xm:f>TGT_Ratio!D36:J36</xm:f>
              <xm:sqref>L36</xm:sqref>
            </x14:sparkline>
          </x14:sparklines>
        </x14:sparklineGroup>
        <x14:sparklineGroup type="column" displayEmptyCellsAs="gap" xr2:uid="{00000000-0003-0000-0900-000014000000}">
          <x14:colorSeries rgb="FF376092"/>
          <x14:sparklines>
            <x14:sparkline>
              <xm:f>TGT_Ratio!D38:J38</xm:f>
              <xm:sqref>L38</xm:sqref>
            </x14:sparkline>
          </x14:sparklines>
        </x14:sparklineGroup>
        <x14:sparklineGroup type="column" displayEmptyCellsAs="gap" xr2:uid="{00000000-0003-0000-0900-000015000000}">
          <x14:colorSeries rgb="FF376092"/>
          <x14:sparklines>
            <x14:sparkline>
              <xm:f>TGT_Ratio!D41:J41</xm:f>
              <xm:sqref>L41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1:A1000"/>
  <sheetViews>
    <sheetView workbookViewId="0"/>
  </sheetViews>
  <sheetFormatPr baseColWidth="10" defaultColWidth="12.6640625" defaultRowHeight="15" customHeight="1"/>
  <cols>
    <col min="1" max="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D1000"/>
  <sheetViews>
    <sheetView workbookViewId="0"/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4" width="10.33203125" customWidth="1"/>
    <col min="5" max="5" width="9.33203125" customWidth="1"/>
    <col min="6" max="6" width="9.5" customWidth="1"/>
    <col min="7" max="8" width="8.6640625" customWidth="1"/>
    <col min="9" max="9" width="10" customWidth="1"/>
    <col min="10" max="10" width="8.6640625" customWidth="1"/>
    <col min="11" max="11" width="8.1640625" customWidth="1"/>
    <col min="12" max="12" width="10" customWidth="1"/>
    <col min="13" max="13" width="8.1640625" customWidth="1"/>
    <col min="14" max="14" width="10" customWidth="1"/>
    <col min="15" max="17" width="8.1640625" customWidth="1"/>
    <col min="18" max="30" width="8" customWidth="1"/>
  </cols>
  <sheetData>
    <row r="1" spans="1:30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3.5" customHeight="1">
      <c r="A2" s="562" t="s">
        <v>454</v>
      </c>
      <c r="B2" s="563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3.5" customHeight="1">
      <c r="A3" s="54" t="s">
        <v>38</v>
      </c>
      <c r="B3" s="5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ht="13.5" customHeight="1">
      <c r="A4" s="177" t="s">
        <v>40</v>
      </c>
      <c r="B4" s="178"/>
      <c r="C4" s="248" t="s">
        <v>152</v>
      </c>
      <c r="D4" s="58" t="s">
        <v>43</v>
      </c>
      <c r="E4" s="58" t="s">
        <v>44</v>
      </c>
      <c r="F4" s="58" t="s">
        <v>45</v>
      </c>
      <c r="G4" s="58" t="s">
        <v>46</v>
      </c>
      <c r="H4" s="58"/>
      <c r="I4" s="58" t="s">
        <v>48</v>
      </c>
      <c r="J4" s="60" t="s">
        <v>158</v>
      </c>
      <c r="K4" s="60"/>
      <c r="L4" s="57" t="s">
        <v>50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ht="13.5" customHeight="1">
      <c r="A5" s="62" t="s">
        <v>51</v>
      </c>
      <c r="B5" s="62" t="s">
        <v>52</v>
      </c>
      <c r="C5" s="61" t="s">
        <v>42</v>
      </c>
      <c r="D5" s="64" t="s">
        <v>55</v>
      </c>
      <c r="E5" s="64" t="s">
        <v>56</v>
      </c>
      <c r="F5" s="64" t="s">
        <v>57</v>
      </c>
      <c r="G5" s="64" t="s">
        <v>459</v>
      </c>
      <c r="H5" s="64" t="s">
        <v>460</v>
      </c>
      <c r="I5" s="64" t="s">
        <v>461</v>
      </c>
      <c r="J5" s="66" t="s">
        <v>461</v>
      </c>
      <c r="K5" s="66" t="s">
        <v>61</v>
      </c>
      <c r="L5" s="62" t="s">
        <v>62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1:30" ht="13.5" customHeight="1">
      <c r="A6" s="695" t="s">
        <v>462</v>
      </c>
      <c r="B6" s="696"/>
      <c r="C6" s="696"/>
      <c r="D6" s="696"/>
      <c r="E6" s="696"/>
      <c r="F6" s="696"/>
      <c r="G6" s="696"/>
      <c r="H6" s="696"/>
      <c r="I6" s="696"/>
      <c r="J6" s="696"/>
      <c r="K6" s="696"/>
      <c r="L6" s="697"/>
      <c r="M6" s="44"/>
      <c r="N6" s="44" t="e">
        <f>J7/A6</f>
        <v>#VALUE!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0" ht="11.25" customHeight="1">
      <c r="A7" s="565" t="s">
        <v>463</v>
      </c>
      <c r="B7" s="566" t="s">
        <v>464</v>
      </c>
      <c r="C7" s="251">
        <v>40.023032505028198</v>
      </c>
      <c r="D7" s="567">
        <v>54.202881038485799</v>
      </c>
      <c r="E7" s="568">
        <v>6792.6692499999999</v>
      </c>
      <c r="F7" s="569">
        <v>271863.22218865552</v>
      </c>
      <c r="G7" s="569">
        <v>15954.0036566239</v>
      </c>
      <c r="H7" s="569">
        <v>23268.2055681198</v>
      </c>
      <c r="I7" s="570">
        <v>264549.02027715958</v>
      </c>
      <c r="J7" s="569">
        <v>220883.89092516102</v>
      </c>
      <c r="K7" s="571">
        <v>1.23199890955189</v>
      </c>
      <c r="L7" s="81">
        <v>52.889026884772598</v>
      </c>
      <c r="M7" s="82"/>
      <c r="N7" s="44"/>
      <c r="O7" s="44"/>
      <c r="P7" s="44" t="s">
        <v>466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0" ht="11.25" customHeight="1">
      <c r="A8" s="565" t="s">
        <v>468</v>
      </c>
      <c r="B8" s="572" t="s">
        <v>469</v>
      </c>
      <c r="C8" s="73">
        <v>0.52904591086221597</v>
      </c>
      <c r="D8" s="75">
        <v>0.94219343651987597</v>
      </c>
      <c r="E8" s="568">
        <v>12014.791614</v>
      </c>
      <c r="F8" s="570">
        <v>6356.376373248344</v>
      </c>
      <c r="G8" s="570">
        <v>5652.6530000000002</v>
      </c>
      <c r="H8" s="570">
        <v>583.92399999999998</v>
      </c>
      <c r="I8" s="570">
        <v>11425.105373248345</v>
      </c>
      <c r="J8" s="570">
        <v>4390.1229999999996</v>
      </c>
      <c r="K8" s="79">
        <v>1.1412884697160699</v>
      </c>
      <c r="L8" s="85">
        <v>0.74802188443572704</v>
      </c>
      <c r="M8" s="82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ht="11.25" customHeight="1">
      <c r="A9" s="565" t="s">
        <v>470</v>
      </c>
      <c r="B9" s="566" t="s">
        <v>471</v>
      </c>
      <c r="C9" s="73">
        <v>1.2903558801517501</v>
      </c>
      <c r="D9" s="75">
        <v>1.8018249913126301</v>
      </c>
      <c r="E9" s="568">
        <v>26165.472427000001</v>
      </c>
      <c r="F9" s="570">
        <v>33762.771203127937</v>
      </c>
      <c r="G9" s="570">
        <v>2531.4445976615202</v>
      </c>
      <c r="H9" s="570">
        <v>3723.15507483697</v>
      </c>
      <c r="I9" s="570">
        <v>32571.060725952484</v>
      </c>
      <c r="J9" s="570">
        <v>11682.405986957399</v>
      </c>
      <c r="K9" s="79" t="s">
        <v>472</v>
      </c>
      <c r="L9" s="85">
        <v>1.61561201579396</v>
      </c>
      <c r="M9" s="82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 ht="11.25" customHeight="1">
      <c r="A10" s="695" t="s">
        <v>473</v>
      </c>
      <c r="B10" s="696"/>
      <c r="C10" s="696"/>
      <c r="D10" s="696"/>
      <c r="E10" s="696"/>
      <c r="F10" s="696"/>
      <c r="G10" s="696"/>
      <c r="H10" s="696"/>
      <c r="I10" s="696"/>
      <c r="J10" s="696"/>
      <c r="K10" s="696"/>
      <c r="L10" s="697"/>
      <c r="M10" s="82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ht="11.25" customHeight="1">
      <c r="A11" s="565" t="s">
        <v>475</v>
      </c>
      <c r="B11" s="572" t="s">
        <v>476</v>
      </c>
      <c r="C11" s="73">
        <v>1271.17</v>
      </c>
      <c r="D11" s="75">
        <v>1530.74</v>
      </c>
      <c r="E11" s="568">
        <v>687.28608999999994</v>
      </c>
      <c r="F11" s="570">
        <v>873657.45902529999</v>
      </c>
      <c r="G11" s="570">
        <v>4554</v>
      </c>
      <c r="H11" s="570">
        <v>18498</v>
      </c>
      <c r="I11" s="570">
        <v>859713.45902529999</v>
      </c>
      <c r="J11" s="570">
        <v>201442</v>
      </c>
      <c r="K11" s="79">
        <v>1.04498855806526</v>
      </c>
      <c r="L11" s="85">
        <v>1472.18029</v>
      </c>
      <c r="M11" s="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 ht="11.25" customHeight="1">
      <c r="A12" s="565" t="s">
        <v>478</v>
      </c>
      <c r="B12" s="566" t="s">
        <v>479</v>
      </c>
      <c r="C12" s="73">
        <v>171.42</v>
      </c>
      <c r="D12" s="75">
        <v>190.7</v>
      </c>
      <c r="E12" s="568">
        <v>7606.0470100000002</v>
      </c>
      <c r="F12" s="570">
        <v>1303828.5784541999</v>
      </c>
      <c r="G12" s="570">
        <v>78752</v>
      </c>
      <c r="H12" s="570">
        <v>11356</v>
      </c>
      <c r="I12" s="570">
        <v>1371224.5784541999</v>
      </c>
      <c r="J12" s="570">
        <v>102330</v>
      </c>
      <c r="K12" s="79">
        <v>0.94706580520116501</v>
      </c>
      <c r="L12" s="85">
        <v>186.12903</v>
      </c>
      <c r="M12" s="82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</row>
    <row r="13" spans="1:30" ht="13.5" customHeight="1">
      <c r="A13" s="565" t="s">
        <v>360</v>
      </c>
      <c r="B13" s="572"/>
      <c r="C13" s="73" t="s">
        <v>360</v>
      </c>
      <c r="D13" s="75" t="s">
        <v>360</v>
      </c>
      <c r="E13" s="568" t="s">
        <v>360</v>
      </c>
      <c r="F13" s="570" t="s">
        <v>360</v>
      </c>
      <c r="G13" s="570" t="s">
        <v>360</v>
      </c>
      <c r="H13" s="570" t="s">
        <v>360</v>
      </c>
      <c r="I13" s="570" t="s">
        <v>360</v>
      </c>
      <c r="J13" s="570" t="s">
        <v>360</v>
      </c>
      <c r="K13" s="79" t="s">
        <v>360</v>
      </c>
      <c r="L13" s="85" t="s">
        <v>360</v>
      </c>
      <c r="M13" s="82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ht="13.5" customHeight="1">
      <c r="A14" s="695" t="s">
        <v>482</v>
      </c>
      <c r="B14" s="696"/>
      <c r="C14" s="696"/>
      <c r="D14" s="696"/>
      <c r="E14" s="696"/>
      <c r="F14" s="696"/>
      <c r="G14" s="696"/>
      <c r="H14" s="696"/>
      <c r="I14" s="696"/>
      <c r="J14" s="696"/>
      <c r="K14" s="696"/>
      <c r="L14" s="697"/>
      <c r="M14" s="8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13.5" customHeight="1">
      <c r="A15" s="565" t="s">
        <v>483</v>
      </c>
      <c r="B15" s="572" t="s">
        <v>484</v>
      </c>
      <c r="C15" s="73">
        <v>101</v>
      </c>
      <c r="D15" s="75">
        <v>153.41</v>
      </c>
      <c r="E15" s="568">
        <v>1805.438643</v>
      </c>
      <c r="F15" s="570">
        <v>182349.30294299999</v>
      </c>
      <c r="G15" s="570">
        <v>46986</v>
      </c>
      <c r="H15" s="570">
        <v>5418</v>
      </c>
      <c r="I15" s="570">
        <v>223917.30294299999</v>
      </c>
      <c r="J15" s="570">
        <v>88877</v>
      </c>
      <c r="K15" s="79">
        <v>1.0679839936245901</v>
      </c>
      <c r="L15" s="85">
        <v>127.625</v>
      </c>
      <c r="M15" s="82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</row>
    <row r="16" spans="1:30" ht="13.5" customHeight="1">
      <c r="A16" s="565" t="s">
        <v>485</v>
      </c>
      <c r="B16" s="572" t="s">
        <v>486</v>
      </c>
      <c r="C16" s="73">
        <v>426.7</v>
      </c>
      <c r="D16" s="75">
        <v>449.52</v>
      </c>
      <c r="E16" s="568">
        <v>439.804035</v>
      </c>
      <c r="F16" s="570">
        <v>187664.3817345</v>
      </c>
      <c r="G16" s="570">
        <v>14759.26</v>
      </c>
      <c r="H16" s="570">
        <v>1914.912</v>
      </c>
      <c r="I16" s="570">
        <v>200508.7297345</v>
      </c>
      <c r="J16" s="570">
        <v>7582.1570000000002</v>
      </c>
      <c r="K16" s="79">
        <v>1.03766863696153</v>
      </c>
      <c r="L16" s="85">
        <v>448.94871999999998</v>
      </c>
      <c r="M16" s="82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ht="13.5" customHeight="1">
      <c r="A17" s="575" t="s">
        <v>489</v>
      </c>
      <c r="B17" s="576" t="s">
        <v>490</v>
      </c>
      <c r="C17" s="577">
        <v>275.02999999999997</v>
      </c>
      <c r="D17" s="578">
        <v>327.85</v>
      </c>
      <c r="E17" s="579">
        <v>4375.4799999999996</v>
      </c>
      <c r="F17" s="580">
        <v>1203388.2643999998</v>
      </c>
      <c r="G17" s="580">
        <v>108047</v>
      </c>
      <c r="H17" s="580">
        <v>36640</v>
      </c>
      <c r="I17" s="580">
        <v>1274795.2643999998</v>
      </c>
      <c r="J17" s="580">
        <v>90488</v>
      </c>
      <c r="K17" s="582">
        <v>1.15431299097037</v>
      </c>
      <c r="L17" s="583">
        <v>303.74513999999999</v>
      </c>
      <c r="M17" s="82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</row>
    <row r="18" spans="1:30" ht="13.5" customHeight="1">
      <c r="A18" s="44"/>
      <c r="B18" s="45"/>
      <c r="C18" s="44" t="s">
        <v>360</v>
      </c>
      <c r="D18" s="44" t="s">
        <v>360</v>
      </c>
      <c r="E18" s="44" t="s">
        <v>360</v>
      </c>
      <c r="F18" s="44" t="s">
        <v>360</v>
      </c>
      <c r="G18" s="44" t="s">
        <v>360</v>
      </c>
      <c r="H18" s="44" t="s">
        <v>360</v>
      </c>
      <c r="I18" s="44" t="s">
        <v>360</v>
      </c>
      <c r="J18" s="44" t="s">
        <v>360</v>
      </c>
      <c r="K18" s="44" t="s">
        <v>360</v>
      </c>
      <c r="L18" s="44" t="s">
        <v>360</v>
      </c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ht="13.5" customHeight="1">
      <c r="A19" s="54" t="s">
        <v>127</v>
      </c>
      <c r="B19" s="170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174"/>
      <c r="Q19" s="175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</row>
    <row r="20" spans="1:30" ht="13.5" customHeight="1">
      <c r="A20" s="177"/>
      <c r="B20" s="178"/>
      <c r="C20" s="679" t="s">
        <v>495</v>
      </c>
      <c r="D20" s="680"/>
      <c r="E20" s="680"/>
      <c r="F20" s="681"/>
      <c r="G20" s="679" t="s">
        <v>131</v>
      </c>
      <c r="H20" s="680"/>
      <c r="I20" s="680"/>
      <c r="J20" s="681"/>
      <c r="K20" s="698" t="s">
        <v>496</v>
      </c>
      <c r="L20" s="680"/>
      <c r="M20" s="681"/>
      <c r="N20" s="679" t="s">
        <v>497</v>
      </c>
      <c r="O20" s="680"/>
      <c r="P20" s="681"/>
      <c r="Q20" s="57" t="s">
        <v>135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</row>
    <row r="21" spans="1:30" ht="13.5" customHeight="1">
      <c r="A21" s="62" t="s">
        <v>51</v>
      </c>
      <c r="B21" s="62" t="s">
        <v>52</v>
      </c>
      <c r="C21" s="180" t="s">
        <v>136</v>
      </c>
      <c r="D21" s="183" t="s">
        <v>137</v>
      </c>
      <c r="E21" s="183" t="s">
        <v>138</v>
      </c>
      <c r="F21" s="184" t="s">
        <v>139</v>
      </c>
      <c r="G21" s="180" t="s">
        <v>136</v>
      </c>
      <c r="H21" s="183" t="s">
        <v>137</v>
      </c>
      <c r="I21" s="183" t="s">
        <v>138</v>
      </c>
      <c r="J21" s="184" t="s">
        <v>139</v>
      </c>
      <c r="K21" s="180" t="s">
        <v>136</v>
      </c>
      <c r="L21" s="183" t="s">
        <v>137</v>
      </c>
      <c r="M21" s="184" t="s">
        <v>138</v>
      </c>
      <c r="N21" s="180" t="s">
        <v>136</v>
      </c>
      <c r="O21" s="183" t="s">
        <v>137</v>
      </c>
      <c r="P21" s="184" t="s">
        <v>138</v>
      </c>
      <c r="Q21" s="62" t="s">
        <v>141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1:30" ht="13.5" customHeight="1">
      <c r="A22" s="695" t="s">
        <v>462</v>
      </c>
      <c r="B22" s="696"/>
      <c r="C22" s="696"/>
      <c r="D22" s="696"/>
      <c r="E22" s="696"/>
      <c r="F22" s="696"/>
      <c r="G22" s="696"/>
      <c r="H22" s="696"/>
      <c r="I22" s="696"/>
      <c r="J22" s="696"/>
      <c r="K22" s="696"/>
      <c r="L22" s="696"/>
      <c r="M22" s="696"/>
      <c r="N22" s="696"/>
      <c r="O22" s="696"/>
      <c r="P22" s="696"/>
      <c r="Q22" s="697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</row>
    <row r="23" spans="1:30" ht="13.5" customHeight="1">
      <c r="A23" s="565" t="s">
        <v>463</v>
      </c>
      <c r="B23" s="585" t="s">
        <v>464</v>
      </c>
      <c r="C23" s="586">
        <v>199642.03297893499</v>
      </c>
      <c r="D23" s="586">
        <v>190697.79579263102</v>
      </c>
      <c r="E23" s="586">
        <v>215783.93413319299</v>
      </c>
      <c r="F23" s="587">
        <v>232240.99578452398</v>
      </c>
      <c r="G23" s="188">
        <v>2.7841833561409501</v>
      </c>
      <c r="H23" s="188">
        <v>3.21279068542013</v>
      </c>
      <c r="I23" s="188">
        <v>4.5862707875643496</v>
      </c>
      <c r="J23" s="191">
        <v>5.2620369745855502</v>
      </c>
      <c r="K23" s="589">
        <v>23574.563764208899</v>
      </c>
      <c r="L23" s="589">
        <v>27420.830894572602</v>
      </c>
      <c r="M23" s="590">
        <v>39732.0508208018</v>
      </c>
      <c r="N23" s="591">
        <v>47558.633057453902</v>
      </c>
      <c r="O23" s="589">
        <v>50974.4647075514</v>
      </c>
      <c r="P23" s="590">
        <v>62519.913363868502</v>
      </c>
      <c r="Q23" s="193">
        <v>-7.2009999999999991E-2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</row>
    <row r="24" spans="1:30" ht="13.5" customHeight="1">
      <c r="A24" s="565" t="s">
        <v>468</v>
      </c>
      <c r="B24" s="585" t="s">
        <v>469</v>
      </c>
      <c r="C24" s="586">
        <v>51037.942999999999</v>
      </c>
      <c r="D24" s="586">
        <v>49657.453419999998</v>
      </c>
      <c r="E24" s="586">
        <v>50611.794419999998</v>
      </c>
      <c r="F24" s="592">
        <v>53264.39488</v>
      </c>
      <c r="G24" s="188">
        <v>5.0160000000000003E-2</v>
      </c>
      <c r="H24" s="188">
        <v>5.425E-2</v>
      </c>
      <c r="I24" s="188">
        <v>6.4630000000000007E-2</v>
      </c>
      <c r="J24" s="191">
        <v>7.5289999999999996E-2</v>
      </c>
      <c r="K24" s="589">
        <v>1129.37967</v>
      </c>
      <c r="L24" s="589">
        <v>1376.20588</v>
      </c>
      <c r="M24" s="590">
        <v>1397.3227199999999</v>
      </c>
      <c r="N24" s="591">
        <v>1882.9334699999999</v>
      </c>
      <c r="O24" s="589">
        <v>2232.5142700000001</v>
      </c>
      <c r="P24" s="590">
        <v>2207.2012</v>
      </c>
      <c r="Q24" s="193">
        <v>0.13636499999999999</v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</row>
    <row r="25" spans="1:30" ht="13.5" customHeight="1">
      <c r="A25" s="565" t="s">
        <v>470</v>
      </c>
      <c r="B25" s="585" t="s">
        <v>471</v>
      </c>
      <c r="C25" s="586">
        <v>29566.876669826801</v>
      </c>
      <c r="D25" s="586">
        <v>34464.144015908503</v>
      </c>
      <c r="E25" s="586">
        <v>41656.058929582301</v>
      </c>
      <c r="F25" s="592">
        <v>49002.851091895303</v>
      </c>
      <c r="G25" s="188">
        <v>6.3770320908347999E-2</v>
      </c>
      <c r="H25" s="188">
        <v>6.5469754012511996E-2</v>
      </c>
      <c r="I25" s="188">
        <v>8.4381014377901006E-2</v>
      </c>
      <c r="J25" s="191">
        <v>0.113396660419151</v>
      </c>
      <c r="K25" s="589">
        <v>1466.50946656005</v>
      </c>
      <c r="L25" s="589">
        <v>1805.4401246663301</v>
      </c>
      <c r="M25" s="590">
        <v>2343.7941315953899</v>
      </c>
      <c r="N25" s="591">
        <v>1667.0423942749301</v>
      </c>
      <c r="O25" s="589">
        <v>1810.1213505250901</v>
      </c>
      <c r="P25" s="590">
        <v>2388.0806398023501</v>
      </c>
      <c r="Q25" s="193">
        <v>0.16724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</row>
    <row r="26" spans="1:30" ht="13.5" customHeight="1">
      <c r="A26" s="695" t="s">
        <v>473</v>
      </c>
      <c r="B26" s="696"/>
      <c r="C26" s="696"/>
      <c r="D26" s="696"/>
      <c r="E26" s="696"/>
      <c r="F26" s="696"/>
      <c r="G26" s="696"/>
      <c r="H26" s="696"/>
      <c r="I26" s="696"/>
      <c r="J26" s="696"/>
      <c r="K26" s="696"/>
      <c r="L26" s="696"/>
      <c r="M26" s="696"/>
      <c r="N26" s="696"/>
      <c r="O26" s="696"/>
      <c r="P26" s="696"/>
      <c r="Q26" s="697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</row>
    <row r="27" spans="1:30" ht="13.5" customHeight="1">
      <c r="A27" s="565" t="s">
        <v>475</v>
      </c>
      <c r="B27" s="585" t="s">
        <v>476</v>
      </c>
      <c r="C27" s="586">
        <v>161857</v>
      </c>
      <c r="D27" s="586">
        <v>169286.88151000001</v>
      </c>
      <c r="E27" s="586">
        <v>204221.58</v>
      </c>
      <c r="F27" s="592">
        <v>232356.53709</v>
      </c>
      <c r="G27" s="188">
        <v>46.301409999999997</v>
      </c>
      <c r="H27" s="188">
        <v>44.311340000000001</v>
      </c>
      <c r="I27" s="188">
        <v>55.713479999999997</v>
      </c>
      <c r="J27" s="191">
        <v>63.13496</v>
      </c>
      <c r="K27" s="589">
        <v>34893.677770000002</v>
      </c>
      <c r="L27" s="589">
        <v>32519.4611</v>
      </c>
      <c r="M27" s="590">
        <v>42113.64774</v>
      </c>
      <c r="N27" s="591">
        <v>59316.874000000003</v>
      </c>
      <c r="O27" s="589">
        <v>58938.147700000001</v>
      </c>
      <c r="P27" s="590">
        <v>72675.142609999995</v>
      </c>
      <c r="Q27" s="193">
        <v>4.8000000000000001E-2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</row>
    <row r="28" spans="1:30" ht="13.5" customHeight="1">
      <c r="A28" s="565" t="s">
        <v>478</v>
      </c>
      <c r="B28" s="585" t="s">
        <v>479</v>
      </c>
      <c r="C28" s="596">
        <v>125843</v>
      </c>
      <c r="D28" s="586">
        <v>140716.47563999999</v>
      </c>
      <c r="E28" s="586">
        <v>156438.43953999999</v>
      </c>
      <c r="F28" s="592">
        <v>175477.30111999999</v>
      </c>
      <c r="G28" s="192">
        <v>4.5911099999999996</v>
      </c>
      <c r="H28" s="188">
        <v>5.5827499999999999</v>
      </c>
      <c r="I28" s="188">
        <v>6.1490600000000004</v>
      </c>
      <c r="J28" s="191">
        <v>7.0629400000000002</v>
      </c>
      <c r="K28" s="586">
        <v>41804.166429999997</v>
      </c>
      <c r="L28" s="586">
        <v>51321.185100000002</v>
      </c>
      <c r="M28" s="592">
        <v>56314.324000000001</v>
      </c>
      <c r="N28" s="596">
        <v>53571.434430000001</v>
      </c>
      <c r="O28" s="586">
        <v>64515.579230000003</v>
      </c>
      <c r="P28" s="592">
        <v>70496.011169999998</v>
      </c>
      <c r="Q28" s="193">
        <v>0.1416</v>
      </c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</row>
    <row r="29" spans="1:30" ht="13.5" customHeight="1">
      <c r="A29" s="565" t="s">
        <v>360</v>
      </c>
      <c r="B29" s="585" t="s">
        <v>360</v>
      </c>
      <c r="C29" s="596" t="s">
        <v>360</v>
      </c>
      <c r="D29" s="586" t="s">
        <v>360</v>
      </c>
      <c r="E29" s="586" t="s">
        <v>360</v>
      </c>
      <c r="F29" s="592" t="s">
        <v>360</v>
      </c>
      <c r="G29" s="192" t="s">
        <v>360</v>
      </c>
      <c r="H29" s="188" t="s">
        <v>360</v>
      </c>
      <c r="I29" s="188" t="s">
        <v>360</v>
      </c>
      <c r="J29" s="191" t="s">
        <v>360</v>
      </c>
      <c r="K29" s="586" t="s">
        <v>360</v>
      </c>
      <c r="L29" s="586" t="s">
        <v>360</v>
      </c>
      <c r="M29" s="592" t="s">
        <v>360</v>
      </c>
      <c r="N29" s="596" t="s">
        <v>360</v>
      </c>
      <c r="O29" s="586" t="s">
        <v>360</v>
      </c>
      <c r="P29" s="592" t="s">
        <v>360</v>
      </c>
      <c r="Q29" s="193" t="s">
        <v>360</v>
      </c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</row>
    <row r="30" spans="1:30" ht="13.5" customHeight="1">
      <c r="A30" s="695" t="s">
        <v>482</v>
      </c>
      <c r="B30" s="696"/>
      <c r="C30" s="696"/>
      <c r="D30" s="696"/>
      <c r="E30" s="696"/>
      <c r="F30" s="696"/>
      <c r="G30" s="696"/>
      <c r="H30" s="696"/>
      <c r="I30" s="696"/>
      <c r="J30" s="696"/>
      <c r="K30" s="696"/>
      <c r="L30" s="696"/>
      <c r="M30" s="696"/>
      <c r="N30" s="696"/>
      <c r="O30" s="696"/>
      <c r="P30" s="696"/>
      <c r="Q30" s="697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</row>
    <row r="31" spans="1:30" ht="13.5" customHeight="1">
      <c r="A31" s="565" t="s">
        <v>483</v>
      </c>
      <c r="B31" s="585" t="s">
        <v>484</v>
      </c>
      <c r="C31" s="596">
        <v>69570</v>
      </c>
      <c r="D31" s="586">
        <v>71297.534769999998</v>
      </c>
      <c r="E31" s="586">
        <v>80242.825410000005</v>
      </c>
      <c r="F31" s="592">
        <v>88602.050529999993</v>
      </c>
      <c r="G31" s="192">
        <v>5.71068</v>
      </c>
      <c r="H31" s="188">
        <v>3.13429</v>
      </c>
      <c r="I31" s="188">
        <v>4.6426400000000001</v>
      </c>
      <c r="J31" s="191">
        <v>5.8778800000000002</v>
      </c>
      <c r="K31" s="586">
        <v>14635.5206</v>
      </c>
      <c r="L31" s="586">
        <v>10268.108560000001</v>
      </c>
      <c r="M31" s="592">
        <v>14062.02144</v>
      </c>
      <c r="N31" s="596">
        <v>16976.633000000002</v>
      </c>
      <c r="O31" s="586">
        <v>13821.63463</v>
      </c>
      <c r="P31" s="592">
        <v>16470.74425</v>
      </c>
      <c r="Q31" s="193">
        <v>2.5146700000000001E-2</v>
      </c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</row>
    <row r="32" spans="1:30" ht="13.5" customHeight="1">
      <c r="A32" s="565" t="s">
        <v>485</v>
      </c>
      <c r="B32" s="585" t="s">
        <v>486</v>
      </c>
      <c r="C32" s="596">
        <v>20156.447</v>
      </c>
      <c r="D32" s="586">
        <v>24780.14012</v>
      </c>
      <c r="E32" s="586">
        <v>29341.723030000001</v>
      </c>
      <c r="F32" s="592">
        <v>33948.026210000004</v>
      </c>
      <c r="G32" s="192">
        <v>3.3647399999999998</v>
      </c>
      <c r="H32" s="188">
        <v>6.4471699999999998</v>
      </c>
      <c r="I32" s="188">
        <v>8.62012</v>
      </c>
      <c r="J32" s="191">
        <v>11.94548</v>
      </c>
      <c r="K32" s="586">
        <v>2635.07357</v>
      </c>
      <c r="L32" s="586">
        <v>4038.9668200000001</v>
      </c>
      <c r="M32" s="592">
        <v>5473.9534199999998</v>
      </c>
      <c r="N32" s="596">
        <v>3157.32204</v>
      </c>
      <c r="O32" s="586">
        <v>4594.7665200000001</v>
      </c>
      <c r="P32" s="592">
        <v>6062.5346200000004</v>
      </c>
      <c r="Q32" s="193">
        <v>0.35879</v>
      </c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</row>
    <row r="33" spans="1:30" ht="13.5" customHeight="1">
      <c r="A33" s="575" t="s">
        <v>489</v>
      </c>
      <c r="B33" s="599" t="s">
        <v>490</v>
      </c>
      <c r="C33" s="599">
        <v>260174</v>
      </c>
      <c r="D33" s="600">
        <v>261986.91261</v>
      </c>
      <c r="E33" s="600">
        <v>297775.31813000003</v>
      </c>
      <c r="F33" s="601">
        <v>313373.266</v>
      </c>
      <c r="G33" s="602">
        <v>11.67773</v>
      </c>
      <c r="H33" s="603">
        <v>12.35392</v>
      </c>
      <c r="I33" s="603">
        <v>14.833</v>
      </c>
      <c r="J33" s="604">
        <v>16.477499999999999</v>
      </c>
      <c r="K33" s="600">
        <v>63410.658470000002</v>
      </c>
      <c r="L33" s="600">
        <v>63138.373070000001</v>
      </c>
      <c r="M33" s="601">
        <v>73395.329859999998</v>
      </c>
      <c r="N33" s="599">
        <v>75788.722890000005</v>
      </c>
      <c r="O33" s="600">
        <v>75754.021500000003</v>
      </c>
      <c r="P33" s="601">
        <v>84982.741559999995</v>
      </c>
      <c r="Q33" s="605">
        <v>0.12638249999999998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1:30" ht="13.5" customHeight="1">
      <c r="A34" s="44"/>
      <c r="B34" s="4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</row>
    <row r="35" spans="1:30" ht="13.5" customHeight="1">
      <c r="A35" s="54" t="s">
        <v>151</v>
      </c>
      <c r="B35" s="170"/>
      <c r="C35" s="54"/>
      <c r="D35" s="606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174"/>
      <c r="Q35" s="175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3.5" customHeight="1">
      <c r="A36" s="177"/>
      <c r="B36" s="57"/>
      <c r="C36" s="57" t="s">
        <v>152</v>
      </c>
      <c r="D36" s="57" t="s">
        <v>153</v>
      </c>
      <c r="E36" s="679" t="s">
        <v>154</v>
      </c>
      <c r="F36" s="680"/>
      <c r="G36" s="681"/>
      <c r="H36" s="679" t="s">
        <v>155</v>
      </c>
      <c r="I36" s="680"/>
      <c r="J36" s="681"/>
      <c r="K36" s="679" t="s">
        <v>156</v>
      </c>
      <c r="L36" s="680"/>
      <c r="M36" s="681"/>
      <c r="N36" s="679" t="s">
        <v>157</v>
      </c>
      <c r="O36" s="680"/>
      <c r="P36" s="681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3.5" customHeight="1">
      <c r="A37" s="62" t="s">
        <v>51</v>
      </c>
      <c r="B37" s="62" t="s">
        <v>52</v>
      </c>
      <c r="C37" s="62" t="s">
        <v>42</v>
      </c>
      <c r="D37" s="62" t="s">
        <v>158</v>
      </c>
      <c r="E37" s="180" t="s">
        <v>137</v>
      </c>
      <c r="F37" s="183" t="s">
        <v>138</v>
      </c>
      <c r="G37" s="184" t="s">
        <v>139</v>
      </c>
      <c r="H37" s="180" t="s">
        <v>137</v>
      </c>
      <c r="I37" s="183" t="s">
        <v>138</v>
      </c>
      <c r="J37" s="184" t="s">
        <v>139</v>
      </c>
      <c r="K37" s="180" t="s">
        <v>137</v>
      </c>
      <c r="L37" s="183" t="s">
        <v>138</v>
      </c>
      <c r="M37" s="184" t="s">
        <v>139</v>
      </c>
      <c r="N37" s="180" t="s">
        <v>137</v>
      </c>
      <c r="O37" s="183" t="s">
        <v>138</v>
      </c>
      <c r="P37" s="184" t="s">
        <v>139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3.5" customHeight="1">
      <c r="A38" s="695" t="s">
        <v>462</v>
      </c>
      <c r="B38" s="696"/>
      <c r="C38" s="696"/>
      <c r="D38" s="696"/>
      <c r="E38" s="696"/>
      <c r="F38" s="696"/>
      <c r="G38" s="696"/>
      <c r="H38" s="696"/>
      <c r="I38" s="696"/>
      <c r="J38" s="696"/>
      <c r="K38" s="696"/>
      <c r="L38" s="696"/>
      <c r="M38" s="696"/>
      <c r="N38" s="696"/>
      <c r="O38" s="696"/>
      <c r="P38" s="697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  <row r="39" spans="1:30" ht="13.5" customHeight="1">
      <c r="A39" s="565" t="s">
        <v>463</v>
      </c>
      <c r="B39" s="607" t="s">
        <v>464</v>
      </c>
      <c r="C39" s="608">
        <v>40.023032505028198</v>
      </c>
      <c r="D39" s="259">
        <v>1.2307969632822482</v>
      </c>
      <c r="E39" s="259">
        <v>1.4256233065445894</v>
      </c>
      <c r="F39" s="260">
        <v>1.2598862991386908</v>
      </c>
      <c r="G39" s="261">
        <v>1.170608235080483</v>
      </c>
      <c r="H39" s="259">
        <v>12.457404301704289</v>
      </c>
      <c r="I39" s="260">
        <v>8.7267050636326253</v>
      </c>
      <c r="J39" s="261">
        <v>7.6059960616640288</v>
      </c>
      <c r="K39" s="259">
        <v>-1.7299547704074838</v>
      </c>
      <c r="L39" s="260">
        <v>-1.2118740541081277</v>
      </c>
      <c r="M39" s="261">
        <v>-1.0562416416697722</v>
      </c>
      <c r="N39" s="260">
        <v>5.562586711808291</v>
      </c>
      <c r="O39" s="260">
        <v>5.1898342002200382</v>
      </c>
      <c r="P39" s="261">
        <v>4.231436130396939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  <row r="40" spans="1:30" ht="13.5" customHeight="1">
      <c r="A40" s="565" t="s">
        <v>468</v>
      </c>
      <c r="B40" s="607" t="s">
        <v>469</v>
      </c>
      <c r="C40" s="608">
        <v>0.52904591086221597</v>
      </c>
      <c r="D40" s="259">
        <v>1.4478811580560145</v>
      </c>
      <c r="E40" s="259">
        <v>0.12800447738401854</v>
      </c>
      <c r="F40" s="260">
        <v>0.12559081230157942</v>
      </c>
      <c r="G40" s="261">
        <v>0.11933631063618955</v>
      </c>
      <c r="H40" s="259">
        <v>9.7519983569072064</v>
      </c>
      <c r="I40" s="260">
        <v>8.1857637453537979</v>
      </c>
      <c r="J40" s="261">
        <v>7.0267752804119539</v>
      </c>
      <c r="K40" s="259">
        <v>0.71513939477924737</v>
      </c>
      <c r="L40" s="260">
        <v>0.60028333849256033</v>
      </c>
      <c r="M40" s="261">
        <v>0.51529170097986687</v>
      </c>
      <c r="N40" s="260">
        <v>6.0677159099244999</v>
      </c>
      <c r="O40" s="260">
        <v>5.1175956753227583</v>
      </c>
      <c r="P40" s="261">
        <v>5.1762863182787076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</row>
    <row r="41" spans="1:30" ht="13.5" customHeight="1">
      <c r="A41" s="565" t="s">
        <v>470</v>
      </c>
      <c r="B41" s="607" t="s">
        <v>471</v>
      </c>
      <c r="C41" s="608">
        <v>1.2903558801517501</v>
      </c>
      <c r="D41" s="259">
        <v>2.8900528915723132</v>
      </c>
      <c r="E41" s="259">
        <v>0.97964920258989119</v>
      </c>
      <c r="F41" s="260">
        <v>0.81051285384924165</v>
      </c>
      <c r="G41" s="261">
        <v>0.68899605738883307</v>
      </c>
      <c r="H41" s="259">
        <v>19.709190902185895</v>
      </c>
      <c r="I41" s="260">
        <v>15.292016689594197</v>
      </c>
      <c r="J41" s="261">
        <v>11.379134759191095</v>
      </c>
      <c r="K41" s="259">
        <v>1.1784974229960472</v>
      </c>
      <c r="L41" s="260">
        <v>0.91437554948542199</v>
      </c>
      <c r="M41" s="261">
        <v>0.68040748380716909</v>
      </c>
      <c r="N41" s="260">
        <v>19.538231803708307</v>
      </c>
      <c r="O41" s="260">
        <v>17.993854785760131</v>
      </c>
      <c r="P41" s="261">
        <v>13.639012093263414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</row>
    <row r="42" spans="1:30" ht="13.5" customHeight="1">
      <c r="A42" s="695" t="s">
        <v>473</v>
      </c>
      <c r="B42" s="696"/>
      <c r="C42" s="696"/>
      <c r="D42" s="696"/>
      <c r="E42" s="696"/>
      <c r="F42" s="696"/>
      <c r="G42" s="696"/>
      <c r="H42" s="696"/>
      <c r="I42" s="696"/>
      <c r="J42" s="696"/>
      <c r="K42" s="696"/>
      <c r="L42" s="696"/>
      <c r="M42" s="696"/>
      <c r="N42" s="696"/>
      <c r="O42" s="696"/>
      <c r="P42" s="697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</row>
    <row r="43" spans="1:30" ht="13.5" customHeight="1">
      <c r="A43" s="565" t="s">
        <v>475</v>
      </c>
      <c r="B43" s="607" t="s">
        <v>476</v>
      </c>
      <c r="C43" s="608">
        <v>1271.17</v>
      </c>
      <c r="D43" s="259">
        <v>4.3370173996748447</v>
      </c>
      <c r="E43" s="259">
        <v>5.1608101657522223</v>
      </c>
      <c r="F43" s="260">
        <v>4.2779879532089611</v>
      </c>
      <c r="G43" s="261">
        <v>3.75998657049576</v>
      </c>
      <c r="H43" s="259">
        <v>28.687238977652221</v>
      </c>
      <c r="I43" s="260">
        <v>22.816201752250983</v>
      </c>
      <c r="J43" s="261">
        <v>20.1341697214982</v>
      </c>
      <c r="K43" s="259">
        <v>5.9765081203442127</v>
      </c>
      <c r="L43" s="260">
        <v>4.7533753650522881</v>
      </c>
      <c r="M43" s="261">
        <v>4.1946186919787918</v>
      </c>
      <c r="N43" s="260">
        <v>14.493573262564375</v>
      </c>
      <c r="O43" s="260">
        <v>14.58670644692317</v>
      </c>
      <c r="P43" s="261">
        <v>11.829539346607413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</row>
    <row r="44" spans="1:30" ht="13.5" customHeight="1">
      <c r="A44" s="565" t="s">
        <v>478</v>
      </c>
      <c r="B44" s="607" t="s">
        <v>479</v>
      </c>
      <c r="C44" s="608">
        <v>171.42</v>
      </c>
      <c r="D44" s="259">
        <v>12.741410910331281</v>
      </c>
      <c r="E44" s="259">
        <v>9.2656426514677026</v>
      </c>
      <c r="F44" s="260">
        <v>8.3344514448497939</v>
      </c>
      <c r="G44" s="261">
        <v>7.4301836769336793</v>
      </c>
      <c r="H44" s="259">
        <v>30.705297568402667</v>
      </c>
      <c r="I44" s="260">
        <v>27.877431672483269</v>
      </c>
      <c r="J44" s="261">
        <v>24.27034634302429</v>
      </c>
      <c r="K44" s="259">
        <v>2.1684532181075329</v>
      </c>
      <c r="L44" s="260">
        <v>1.9687451746104003</v>
      </c>
      <c r="M44" s="261">
        <v>1.7140075101005854</v>
      </c>
      <c r="N44" s="260">
        <v>25.596189331945801</v>
      </c>
      <c r="O44" s="260">
        <v>21.254162092627929</v>
      </c>
      <c r="P44" s="261">
        <v>19.451094547002295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</row>
    <row r="45" spans="1:30" ht="13.5" customHeight="1">
      <c r="A45" s="565" t="s">
        <v>360</v>
      </c>
      <c r="B45" s="607" t="s">
        <v>360</v>
      </c>
      <c r="C45" s="608" t="s">
        <v>360</v>
      </c>
      <c r="D45" s="259" t="s">
        <v>360</v>
      </c>
      <c r="E45" s="259" t="s">
        <v>360</v>
      </c>
      <c r="F45" s="260" t="s">
        <v>360</v>
      </c>
      <c r="G45" s="261" t="s">
        <v>360</v>
      </c>
      <c r="H45" s="259" t="s">
        <v>360</v>
      </c>
      <c r="I45" s="260" t="s">
        <v>360</v>
      </c>
      <c r="J45" s="261" t="s">
        <v>360</v>
      </c>
      <c r="K45" s="259" t="s">
        <v>360</v>
      </c>
      <c r="L45" s="260" t="s">
        <v>360</v>
      </c>
      <c r="M45" s="261" t="s">
        <v>360</v>
      </c>
      <c r="N45" s="260" t="s">
        <v>360</v>
      </c>
      <c r="O45" s="260" t="s">
        <v>360</v>
      </c>
      <c r="P45" s="261" t="s">
        <v>360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1:30" ht="13.5" customHeight="1">
      <c r="A46" s="695" t="s">
        <v>482</v>
      </c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  <c r="P46" s="697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</row>
    <row r="47" spans="1:30" ht="13.5" customHeight="1">
      <c r="A47" s="565" t="s">
        <v>483</v>
      </c>
      <c r="B47" s="607" t="s">
        <v>484</v>
      </c>
      <c r="C47" s="608">
        <v>101</v>
      </c>
      <c r="D47" s="259">
        <v>2.0517040735285845</v>
      </c>
      <c r="E47" s="259">
        <v>2.5575821594848107</v>
      </c>
      <c r="F47" s="260">
        <v>2.2724686227246842</v>
      </c>
      <c r="G47" s="261">
        <v>2.0580709120412273</v>
      </c>
      <c r="H47" s="259">
        <v>32.224203886685657</v>
      </c>
      <c r="I47" s="260">
        <v>21.754863612082779</v>
      </c>
      <c r="J47" s="261">
        <v>17.183066003388976</v>
      </c>
      <c r="K47" s="259">
        <v>12.814486149946376</v>
      </c>
      <c r="L47" s="260">
        <v>8.6511803187228455</v>
      </c>
      <c r="M47" s="261">
        <v>6.8331295968810926</v>
      </c>
      <c r="N47" s="259">
        <v>13.189735735171984</v>
      </c>
      <c r="O47" s="260">
        <v>16.200493569478763</v>
      </c>
      <c r="P47" s="261">
        <v>13.594850332461448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</row>
    <row r="48" spans="1:30" ht="13.5" customHeight="1">
      <c r="A48" s="565" t="s">
        <v>485</v>
      </c>
      <c r="B48" s="607" t="s">
        <v>486</v>
      </c>
      <c r="C48" s="608">
        <v>426.7</v>
      </c>
      <c r="D48" s="259">
        <v>24.750790801944618</v>
      </c>
      <c r="E48" s="259">
        <v>7.5731767788930489</v>
      </c>
      <c r="F48" s="260">
        <v>6.3958200935447929</v>
      </c>
      <c r="G48" s="261">
        <v>5.5279909522168351</v>
      </c>
      <c r="H48" s="259">
        <v>66.184077665084061</v>
      </c>
      <c r="I48" s="260">
        <v>49.500470991123095</v>
      </c>
      <c r="J48" s="261">
        <v>35.720624035199926</v>
      </c>
      <c r="K48" s="259">
        <v>1.8446466642070307</v>
      </c>
      <c r="L48" s="260">
        <v>1.3796502408406894</v>
      </c>
      <c r="M48" s="261">
        <v>0.99558583113241528</v>
      </c>
      <c r="N48" s="259">
        <v>63.5059481403107</v>
      </c>
      <c r="O48" s="260">
        <v>43.638502383468222</v>
      </c>
      <c r="P48" s="261">
        <v>33.073416038406059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0" ht="13.5" customHeight="1">
      <c r="A49" s="575" t="s">
        <v>489</v>
      </c>
      <c r="B49" s="609" t="s">
        <v>490</v>
      </c>
      <c r="C49" s="609">
        <v>275.02999999999997</v>
      </c>
      <c r="D49" s="610">
        <v>13.298871280169744</v>
      </c>
      <c r="E49" s="610">
        <v>4.5933144232719458</v>
      </c>
      <c r="F49" s="611">
        <v>4.0412626269939391</v>
      </c>
      <c r="G49" s="612">
        <v>3.8401114420526214</v>
      </c>
      <c r="H49" s="610">
        <v>22.262569289747706</v>
      </c>
      <c r="I49" s="611">
        <v>18.541764983482771</v>
      </c>
      <c r="J49" s="612">
        <v>16.691245637991198</v>
      </c>
      <c r="K49" s="610">
        <v>1.7615230977190441</v>
      </c>
      <c r="L49" s="611">
        <v>1.4671149077983718</v>
      </c>
      <c r="M49" s="612">
        <v>1.3206927887952211</v>
      </c>
      <c r="N49" s="610">
        <v>16.820381922126352</v>
      </c>
      <c r="O49" s="611">
        <v>16.828086999975305</v>
      </c>
      <c r="P49" s="613">
        <v>15.000637082294663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</row>
    <row r="50" spans="1:30" ht="13.5" customHeight="1">
      <c r="A50" s="44"/>
      <c r="B50" s="45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</row>
    <row r="51" spans="1:30" ht="13.5" customHeight="1">
      <c r="A51" s="44"/>
      <c r="B51" s="45"/>
      <c r="C51" s="614" t="s">
        <v>159</v>
      </c>
      <c r="D51" s="253">
        <v>7.0642363140556999</v>
      </c>
      <c r="E51" s="253">
        <v>3.8700698203023265</v>
      </c>
      <c r="F51" s="254">
        <v>3.3538168685168204</v>
      </c>
      <c r="G51" s="255">
        <v>2.9650246735418584</v>
      </c>
      <c r="H51" s="253">
        <v>28.531344522660287</v>
      </c>
      <c r="I51" s="254">
        <v>22.021921932360108</v>
      </c>
      <c r="J51" s="255">
        <v>17.61715888633978</v>
      </c>
      <c r="K51" s="253">
        <v>3.2811108857104232</v>
      </c>
      <c r="L51" s="254">
        <v>2.4365337047280109</v>
      </c>
      <c r="M51" s="255">
        <v>1.982399881887164</v>
      </c>
      <c r="N51" s="253">
        <v>21.136282985061992</v>
      </c>
      <c r="O51" s="254">
        <v>17.711592736257291</v>
      </c>
      <c r="P51" s="255">
        <v>14.427947829488037</v>
      </c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</row>
    <row r="52" spans="1:30" ht="13.5" customHeight="1">
      <c r="A52" s="44"/>
      <c r="B52" s="45"/>
      <c r="C52" s="614" t="s">
        <v>161</v>
      </c>
      <c r="D52" s="264">
        <v>2.8900528915723132</v>
      </c>
      <c r="E52" s="264">
        <v>2.5575821594848107</v>
      </c>
      <c r="F52" s="265">
        <v>2.2724686227246842</v>
      </c>
      <c r="G52" s="266">
        <v>2.0580709120412273</v>
      </c>
      <c r="H52" s="264">
        <v>28.687238977652221</v>
      </c>
      <c r="I52" s="265">
        <v>21.754863612082779</v>
      </c>
      <c r="J52" s="266">
        <v>17.183066003388976</v>
      </c>
      <c r="K52" s="264">
        <v>1.8446466642070307</v>
      </c>
      <c r="L52" s="265">
        <v>1.3796502408406894</v>
      </c>
      <c r="M52" s="266">
        <v>0.99558583113241528</v>
      </c>
      <c r="N52" s="264">
        <v>14.493573262564375</v>
      </c>
      <c r="O52" s="265">
        <v>16.200493569478763</v>
      </c>
      <c r="P52" s="266">
        <v>13.594850332461448</v>
      </c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</row>
    <row r="53" spans="1:30" ht="13.5" customHeight="1">
      <c r="A53" s="44"/>
      <c r="B53" s="4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</row>
    <row r="54" spans="1:30" ht="13.5" customHeight="1">
      <c r="A54" s="44"/>
      <c r="B54" s="615"/>
      <c r="C54" s="614" t="s">
        <v>159</v>
      </c>
      <c r="D54" s="616">
        <v>146.09336931862842</v>
      </c>
      <c r="E54" s="616">
        <v>231.72489505291855</v>
      </c>
      <c r="F54" s="617">
        <v>228.24556048076022</v>
      </c>
      <c r="G54" s="618">
        <v>212.35600796218841</v>
      </c>
      <c r="H54" s="616">
        <v>352.47394772538337</v>
      </c>
      <c r="I54" s="617">
        <v>326.6511680226975</v>
      </c>
      <c r="J54" s="618">
        <v>290.28673554966372</v>
      </c>
      <c r="K54" s="616">
        <v>512.28617329255576</v>
      </c>
      <c r="L54" s="617">
        <v>456.76031321702067</v>
      </c>
      <c r="M54" s="618">
        <v>412.82836110038403</v>
      </c>
      <c r="N54" s="616">
        <v>349.78674204418388</v>
      </c>
      <c r="O54" s="617">
        <v>290.32640463256121</v>
      </c>
      <c r="P54" s="618">
        <v>263.9069454401677</v>
      </c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</row>
    <row r="55" spans="1:30" ht="13.5" customHeight="1">
      <c r="A55" s="44"/>
      <c r="B55" s="45"/>
      <c r="C55" s="614" t="s">
        <v>161</v>
      </c>
      <c r="D55" s="619">
        <v>59.768323944480493</v>
      </c>
      <c r="E55" s="619">
        <v>153.13818225882468</v>
      </c>
      <c r="F55" s="620">
        <v>154.65390473097486</v>
      </c>
      <c r="G55" s="621">
        <v>147.39969177460716</v>
      </c>
      <c r="H55" s="619">
        <v>354.39985535079734</v>
      </c>
      <c r="I55" s="620">
        <v>322.68989195802385</v>
      </c>
      <c r="J55" s="621">
        <v>283.13397007084183</v>
      </c>
      <c r="K55" s="619">
        <v>288.00824281770343</v>
      </c>
      <c r="L55" s="620">
        <v>258.6335969469697</v>
      </c>
      <c r="M55" s="621">
        <v>207.32752799092057</v>
      </c>
      <c r="N55" s="619">
        <v>234.72679744448718</v>
      </c>
      <c r="O55" s="620">
        <v>264.16428327244239</v>
      </c>
      <c r="P55" s="621">
        <v>247.72611287229091</v>
      </c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</row>
    <row r="56" spans="1:30" ht="13.5" customHeight="1">
      <c r="A56" s="279"/>
      <c r="B56" s="278"/>
      <c r="C56" s="44"/>
      <c r="D56" s="279" t="s">
        <v>162</v>
      </c>
      <c r="E56" s="280"/>
      <c r="F56" s="280"/>
      <c r="G56" s="280"/>
      <c r="H56" s="279" t="s">
        <v>163</v>
      </c>
      <c r="I56" s="279" t="s">
        <v>164</v>
      </c>
      <c r="J56" s="279" t="s">
        <v>165</v>
      </c>
      <c r="K56" s="279" t="s">
        <v>166</v>
      </c>
      <c r="L56" s="279" t="s">
        <v>167</v>
      </c>
      <c r="M56" s="279" t="s">
        <v>168</v>
      </c>
      <c r="N56" s="279" t="s">
        <v>169</v>
      </c>
      <c r="O56" s="279" t="s">
        <v>170</v>
      </c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  <c r="AB56" s="279"/>
      <c r="AC56" s="279"/>
      <c r="AD56" s="279"/>
    </row>
    <row r="57" spans="1:30" ht="13.5" customHeight="1">
      <c r="A57" s="54" t="s">
        <v>171</v>
      </c>
      <c r="B57" s="170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174"/>
      <c r="Q57" s="175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ht="13.5" customHeight="1" outlineLevel="1">
      <c r="A58" s="177"/>
      <c r="B58" s="57"/>
      <c r="C58" s="248" t="s">
        <v>172</v>
      </c>
      <c r="D58" s="58" t="s">
        <v>173</v>
      </c>
      <c r="E58" s="58" t="s">
        <v>174</v>
      </c>
      <c r="F58" s="58"/>
      <c r="G58" s="60"/>
      <c r="H58" s="248" t="s">
        <v>175</v>
      </c>
      <c r="I58" s="58" t="s">
        <v>176</v>
      </c>
      <c r="J58" s="58" t="s">
        <v>509</v>
      </c>
      <c r="K58" s="248"/>
      <c r="L58" s="60"/>
      <c r="M58" s="248" t="s">
        <v>178</v>
      </c>
      <c r="N58" s="60" t="s">
        <v>179</v>
      </c>
      <c r="O58" s="60" t="s">
        <v>180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 spans="1:30" ht="13.5" customHeight="1" outlineLevel="1">
      <c r="A59" s="62" t="s">
        <v>51</v>
      </c>
      <c r="B59" s="62" t="s">
        <v>52</v>
      </c>
      <c r="C59" s="61" t="s">
        <v>181</v>
      </c>
      <c r="D59" s="64" t="s">
        <v>181</v>
      </c>
      <c r="E59" s="64" t="s">
        <v>181</v>
      </c>
      <c r="F59" s="64" t="s">
        <v>182</v>
      </c>
      <c r="G59" s="66" t="s">
        <v>183</v>
      </c>
      <c r="H59" s="61" t="s">
        <v>510</v>
      </c>
      <c r="I59" s="64" t="s">
        <v>510</v>
      </c>
      <c r="J59" s="64" t="s">
        <v>510</v>
      </c>
      <c r="K59" s="61" t="s">
        <v>185</v>
      </c>
      <c r="L59" s="66" t="s">
        <v>186</v>
      </c>
      <c r="M59" s="61" t="s">
        <v>187</v>
      </c>
      <c r="N59" s="66" t="s">
        <v>187</v>
      </c>
      <c r="O59" s="66" t="s">
        <v>188</v>
      </c>
      <c r="P59" s="75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</row>
    <row r="60" spans="1:30" ht="13.5" customHeight="1" outlineLevel="1">
      <c r="A60" s="694" t="s">
        <v>462</v>
      </c>
      <c r="B60" s="685"/>
      <c r="C60" s="685"/>
      <c r="D60" s="685"/>
      <c r="E60" s="685"/>
      <c r="F60" s="685"/>
      <c r="G60" s="685"/>
      <c r="H60" s="685"/>
      <c r="I60" s="685"/>
      <c r="J60" s="685"/>
      <c r="K60" s="685"/>
      <c r="L60" s="685"/>
      <c r="M60" s="685"/>
      <c r="N60" s="685"/>
      <c r="O60" s="686"/>
      <c r="P60" s="75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</row>
    <row r="61" spans="1:30" ht="13.5" customHeight="1" outlineLevel="1">
      <c r="A61" s="565" t="s">
        <v>463</v>
      </c>
      <c r="B61" s="607" t="s">
        <v>464</v>
      </c>
      <c r="C61" s="285">
        <v>0.36094189999999998</v>
      </c>
      <c r="D61" s="289">
        <v>0.12052260000000001</v>
      </c>
      <c r="E61" s="289">
        <v>9.3337599999999993E-2</v>
      </c>
      <c r="F61" s="289">
        <v>6.2190000000000002E-2</v>
      </c>
      <c r="G61" s="289">
        <v>8.6889999999999995E-2</v>
      </c>
      <c r="H61" s="287">
        <v>0.66597381570000003</v>
      </c>
      <c r="I61" s="290">
        <v>5.2820256250000002</v>
      </c>
      <c r="J61" s="290">
        <v>5.8610574238212356</v>
      </c>
      <c r="K61" s="287">
        <v>7.2228008977</v>
      </c>
      <c r="L61" s="288">
        <v>1.1278222753</v>
      </c>
      <c r="M61" s="287">
        <v>2.42415</v>
      </c>
      <c r="N61" s="288">
        <v>2.8437999999999999</v>
      </c>
      <c r="O61" s="622">
        <v>83.580746726188892</v>
      </c>
      <c r="P61" s="75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</row>
    <row r="62" spans="1:30" ht="13.5" customHeight="1" outlineLevel="1">
      <c r="A62" s="565" t="s">
        <v>468</v>
      </c>
      <c r="B62" s="607" t="s">
        <v>469</v>
      </c>
      <c r="C62" s="285">
        <v>0.14441499999999999</v>
      </c>
      <c r="D62" s="289">
        <v>2.3077299999999999E-2</v>
      </c>
      <c r="E62" s="289">
        <v>1.1684300000000002E-2</v>
      </c>
      <c r="F62" s="289">
        <v>2.0390000000000002E-2</v>
      </c>
      <c r="G62" s="286">
        <v>0.17248000000000002</v>
      </c>
      <c r="H62" s="287">
        <v>1.7454044150000001</v>
      </c>
      <c r="I62" s="290">
        <v>12.085573756000001</v>
      </c>
      <c r="J62" s="290">
        <v>5.3831700597615022</v>
      </c>
      <c r="K62" s="287">
        <v>128.758419753</v>
      </c>
      <c r="L62" s="288">
        <v>24.890673739</v>
      </c>
      <c r="M62" s="287">
        <v>0.65647999999999995</v>
      </c>
      <c r="N62" s="288">
        <v>0.82411000000000001</v>
      </c>
      <c r="O62" s="291">
        <v>8.148371089899662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</row>
    <row r="63" spans="1:30" ht="13.5" customHeight="1" outlineLevel="1">
      <c r="A63" s="565" t="s">
        <v>470</v>
      </c>
      <c r="B63" s="607" t="s">
        <v>471</v>
      </c>
      <c r="C63" s="285">
        <v>0.13872039999999999</v>
      </c>
      <c r="D63" s="289">
        <v>5.7133200000000002E-2</v>
      </c>
      <c r="E63" s="289">
        <v>4.8796299999999994E-2</v>
      </c>
      <c r="F63" s="289">
        <v>7.009E-2</v>
      </c>
      <c r="G63" s="286">
        <v>0.15109</v>
      </c>
      <c r="H63" s="287">
        <v>1.2518424953</v>
      </c>
      <c r="I63" s="290">
        <v>5.6700658931000003</v>
      </c>
      <c r="J63" s="290">
        <v>10.463498859042287</v>
      </c>
      <c r="K63" s="287">
        <v>21.668863421499999</v>
      </c>
      <c r="L63" s="288">
        <v>4.8215185235</v>
      </c>
      <c r="M63" s="287">
        <v>1.13856</v>
      </c>
      <c r="N63" s="288">
        <v>1.4920599999999999</v>
      </c>
      <c r="O63" s="291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</row>
    <row r="64" spans="1:30" ht="13.5" customHeight="1" outlineLevel="1">
      <c r="A64" s="694" t="s">
        <v>473</v>
      </c>
      <c r="B64" s="685"/>
      <c r="C64" s="685"/>
      <c r="D64" s="685"/>
      <c r="E64" s="685"/>
      <c r="F64" s="685"/>
      <c r="G64" s="685"/>
      <c r="H64" s="685"/>
      <c r="I64" s="685"/>
      <c r="J64" s="685"/>
      <c r="K64" s="685"/>
      <c r="L64" s="685"/>
      <c r="M64" s="685"/>
      <c r="N64" s="685"/>
      <c r="O64" s="686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</row>
    <row r="65" spans="1:30" ht="13.5" customHeight="1" outlineLevel="1">
      <c r="A65" s="565" t="s">
        <v>475</v>
      </c>
      <c r="B65" s="607" t="s">
        <v>476</v>
      </c>
      <c r="C65" s="285">
        <v>0.55580540000000001</v>
      </c>
      <c r="D65" s="289">
        <v>0.21148920000000002</v>
      </c>
      <c r="E65" s="289">
        <v>0.21218109999999998</v>
      </c>
      <c r="F65" s="289">
        <v>0.13500000000000001</v>
      </c>
      <c r="G65" s="286">
        <v>0.1812</v>
      </c>
      <c r="H65" s="287">
        <v>0.63635416479999996</v>
      </c>
      <c r="I65" s="290">
        <v>68.277302943999999</v>
      </c>
      <c r="J65" s="290">
        <v>5.8874217954313979</v>
      </c>
      <c r="K65" s="287">
        <v>2.2607003505000001</v>
      </c>
      <c r="L65" s="288">
        <v>2.2107225383000002</v>
      </c>
      <c r="M65" s="287">
        <v>3.3519600000000001</v>
      </c>
      <c r="N65" s="288">
        <v>3.37405</v>
      </c>
      <c r="O65" s="291">
        <v>475.79</v>
      </c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</row>
    <row r="66" spans="1:30" ht="13.5" customHeight="1" outlineLevel="1">
      <c r="A66" s="565" t="s">
        <v>478</v>
      </c>
      <c r="B66" s="607" t="s">
        <v>479</v>
      </c>
      <c r="C66" s="285">
        <v>0.65901960000000004</v>
      </c>
      <c r="D66" s="289">
        <v>0.3411632</v>
      </c>
      <c r="E66" s="289">
        <v>0.292404</v>
      </c>
      <c r="F66" s="289">
        <v>0.1351</v>
      </c>
      <c r="G66" s="286">
        <v>0.39810000000000001</v>
      </c>
      <c r="H66" s="287">
        <v>0.46146709600000002</v>
      </c>
      <c r="I66" s="290">
        <v>18.162962962999998</v>
      </c>
      <c r="J66" s="290">
        <v>4.2623966942148757</v>
      </c>
      <c r="K66" s="287">
        <v>76.958858594700004</v>
      </c>
      <c r="L66" s="288">
        <v>40.268497144900003</v>
      </c>
      <c r="M66" s="287">
        <v>2.49912</v>
      </c>
      <c r="N66" s="288">
        <v>2.5288400000000002</v>
      </c>
      <c r="O66" s="291">
        <v>20.45011169024572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</row>
    <row r="67" spans="1:30" ht="13.5" customHeight="1" outlineLevel="1">
      <c r="A67" s="565" t="s">
        <v>360</v>
      </c>
      <c r="B67" s="607" t="s">
        <v>360</v>
      </c>
      <c r="C67" s="285" t="s">
        <v>360</v>
      </c>
      <c r="D67" s="289" t="s">
        <v>360</v>
      </c>
      <c r="E67" s="289" t="s">
        <v>360</v>
      </c>
      <c r="F67" s="289" t="s">
        <v>360</v>
      </c>
      <c r="G67" s="286" t="s">
        <v>360</v>
      </c>
      <c r="H67" s="287" t="s">
        <v>360</v>
      </c>
      <c r="I67" s="290" t="s">
        <v>360</v>
      </c>
      <c r="J67" s="290" t="s">
        <v>360</v>
      </c>
      <c r="K67" s="287" t="s">
        <v>360</v>
      </c>
      <c r="L67" s="288" t="s">
        <v>360</v>
      </c>
      <c r="M67" s="287" t="s">
        <v>360</v>
      </c>
      <c r="N67" s="288" t="s">
        <v>360</v>
      </c>
      <c r="O67" s="291" t="s">
        <v>360</v>
      </c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</row>
    <row r="68" spans="1:30" ht="13.5" customHeight="1" outlineLevel="1">
      <c r="A68" s="694" t="s">
        <v>482</v>
      </c>
      <c r="B68" s="685"/>
      <c r="C68" s="685"/>
      <c r="D68" s="685"/>
      <c r="E68" s="685"/>
      <c r="F68" s="685"/>
      <c r="G68" s="685"/>
      <c r="H68" s="685"/>
      <c r="I68" s="685"/>
      <c r="J68" s="685"/>
      <c r="K68" s="685"/>
      <c r="L68" s="685"/>
      <c r="M68" s="685"/>
      <c r="N68" s="685"/>
      <c r="O68" s="686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</row>
    <row r="69" spans="1:30" ht="13.5" customHeight="1" outlineLevel="1">
      <c r="A69" s="565" t="s">
        <v>483</v>
      </c>
      <c r="B69" s="607" t="s">
        <v>484</v>
      </c>
      <c r="C69" s="285">
        <v>0.39603279999999996</v>
      </c>
      <c r="D69" s="289">
        <v>0.20783380000000001</v>
      </c>
      <c r="E69" s="289">
        <v>0.14959030000000001</v>
      </c>
      <c r="F69" s="289">
        <v>6.9000000000000006E-2</v>
      </c>
      <c r="G69" s="286">
        <v>0.14660000000000001</v>
      </c>
      <c r="H69" s="287">
        <v>0.47555898860000001</v>
      </c>
      <c r="I69" s="290">
        <v>27.634330812200002</v>
      </c>
      <c r="J69" s="290">
        <v>4.4938957431690456</v>
      </c>
      <c r="K69" s="287">
        <v>52.866320870400003</v>
      </c>
      <c r="L69" s="288">
        <v>25.446815894499998</v>
      </c>
      <c r="M69" s="287">
        <v>0.84474000000000005</v>
      </c>
      <c r="N69" s="288">
        <v>0.89734999999999998</v>
      </c>
      <c r="O69" s="291">
        <v>13.477272727272727</v>
      </c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</row>
    <row r="70" spans="1:30" ht="13.5" customHeight="1" outlineLevel="1">
      <c r="A70" s="565" t="s">
        <v>485</v>
      </c>
      <c r="B70" s="607" t="s">
        <v>486</v>
      </c>
      <c r="C70" s="285">
        <v>0.38281720000000002</v>
      </c>
      <c r="D70" s="289">
        <v>0.12920199999999998</v>
      </c>
      <c r="E70" s="289">
        <v>8.6294099999999999E-2</v>
      </c>
      <c r="F70" s="289">
        <v>6.2300000000000001E-2</v>
      </c>
      <c r="G70" s="286">
        <v>0.29120000000000001</v>
      </c>
      <c r="H70" s="287">
        <v>0.67244067870000002</v>
      </c>
      <c r="I70" s="290" t="s">
        <v>472</v>
      </c>
      <c r="J70" s="290">
        <v>20.587382081734873</v>
      </c>
      <c r="K70" s="287">
        <v>194.65779988470001</v>
      </c>
      <c r="L70" s="288">
        <v>66.062327201499997</v>
      </c>
      <c r="M70" s="287">
        <v>0.90122000000000002</v>
      </c>
      <c r="N70" s="288">
        <v>0.90122000000000002</v>
      </c>
      <c r="O70" s="291">
        <v>19.04735129539969</v>
      </c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</row>
    <row r="71" spans="1:30" ht="13.5" customHeight="1" outlineLevel="1">
      <c r="A71" s="575" t="s">
        <v>489</v>
      </c>
      <c r="B71" s="623" t="s">
        <v>490</v>
      </c>
      <c r="C71" s="624">
        <v>0.37817770000000001</v>
      </c>
      <c r="D71" s="625">
        <v>0.24572019999999997</v>
      </c>
      <c r="E71" s="625">
        <v>0.21238089999999998</v>
      </c>
      <c r="F71" s="625">
        <v>0.15689999999999998</v>
      </c>
      <c r="G71" s="626">
        <v>0.55920000000000003</v>
      </c>
      <c r="H71" s="627">
        <v>0.73887774210000001</v>
      </c>
      <c r="I71" s="628">
        <v>40.1344579509</v>
      </c>
      <c r="J71" s="628">
        <v>5.6801589380840101</v>
      </c>
      <c r="K71" s="627">
        <v>119.40478295459999</v>
      </c>
      <c r="L71" s="629">
        <v>46.242224292899998</v>
      </c>
      <c r="M71" s="627">
        <v>1.50129</v>
      </c>
      <c r="N71" s="629">
        <v>1.54013</v>
      </c>
      <c r="O71" s="630">
        <v>21.386185682326591</v>
      </c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</row>
    <row r="72" spans="1:30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spans="1:30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</row>
    <row r="74" spans="1:30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</row>
    <row r="75" spans="1:30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</row>
    <row r="76" spans="1:30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</row>
    <row r="77" spans="1:30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</row>
    <row r="78" spans="1:30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</row>
    <row r="79" spans="1:30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</row>
    <row r="80" spans="1:30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</row>
    <row r="81" spans="1:30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</row>
    <row r="82" spans="1:30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</row>
    <row r="83" spans="1:30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</row>
    <row r="84" spans="1:30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</row>
    <row r="85" spans="1:30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</row>
    <row r="86" spans="1:30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</row>
    <row r="87" spans="1:30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</row>
    <row r="88" spans="1:30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</row>
    <row r="89" spans="1:30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</row>
    <row r="90" spans="1:30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</row>
    <row r="91" spans="1:30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</row>
    <row r="92" spans="1:30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</row>
    <row r="93" spans="1:30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</row>
    <row r="94" spans="1:30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</row>
    <row r="95" spans="1:30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</row>
    <row r="96" spans="1:30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</row>
    <row r="97" spans="1:30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</row>
    <row r="98" spans="1:30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</row>
    <row r="99" spans="1:30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</row>
    <row r="100" spans="1:30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</row>
    <row r="101" spans="1:30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</row>
    <row r="102" spans="1:30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</row>
    <row r="103" spans="1:30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</row>
    <row r="104" spans="1:30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</row>
    <row r="105" spans="1:30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</row>
    <row r="106" spans="1:30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</row>
    <row r="107" spans="1:30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</row>
    <row r="108" spans="1:30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</row>
    <row r="109" spans="1:30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</row>
    <row r="110" spans="1:30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</row>
    <row r="111" spans="1:30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</row>
    <row r="112" spans="1:30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</row>
    <row r="113" spans="1:30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</row>
    <row r="114" spans="1:30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</row>
    <row r="115" spans="1:30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</row>
    <row r="116" spans="1:30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</row>
    <row r="117" spans="1:30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</row>
    <row r="118" spans="1:30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</row>
    <row r="119" spans="1:30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</row>
    <row r="120" spans="1:30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</row>
    <row r="121" spans="1:30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</row>
    <row r="122" spans="1:30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</row>
    <row r="123" spans="1:30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</row>
    <row r="124" spans="1:30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</row>
    <row r="125" spans="1:30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</row>
    <row r="126" spans="1:30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</row>
    <row r="127" spans="1:30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</row>
    <row r="128" spans="1:30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</row>
    <row r="129" spans="1:30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</row>
    <row r="130" spans="1:30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</row>
    <row r="131" spans="1:30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</row>
    <row r="132" spans="1:30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</row>
    <row r="133" spans="1:30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</row>
    <row r="134" spans="1:30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</row>
    <row r="135" spans="1:30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</row>
    <row r="136" spans="1:30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</row>
    <row r="137" spans="1:30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</row>
    <row r="138" spans="1:30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</row>
    <row r="139" spans="1:30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</row>
    <row r="140" spans="1:30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</row>
    <row r="141" spans="1:30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</row>
    <row r="142" spans="1:30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</row>
    <row r="143" spans="1:30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</row>
    <row r="144" spans="1:30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</row>
    <row r="145" spans="1:30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</row>
    <row r="146" spans="1:30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</row>
    <row r="147" spans="1:30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</row>
    <row r="148" spans="1:30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</row>
    <row r="149" spans="1:30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</row>
    <row r="150" spans="1:30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</row>
    <row r="151" spans="1:30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</row>
    <row r="152" spans="1:30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</row>
    <row r="153" spans="1:30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</row>
    <row r="154" spans="1:30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</row>
    <row r="155" spans="1:30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</row>
    <row r="156" spans="1:30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</row>
    <row r="157" spans="1:30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</row>
    <row r="158" spans="1:30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</row>
    <row r="159" spans="1:30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</row>
    <row r="160" spans="1:30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</row>
    <row r="162" spans="1:30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</row>
    <row r="163" spans="1:30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</row>
    <row r="170" spans="1:30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</row>
    <row r="171" spans="1:30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</row>
    <row r="172" spans="1:30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</row>
    <row r="173" spans="1:30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</row>
    <row r="174" spans="1:30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</row>
    <row r="175" spans="1:30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</row>
    <row r="176" spans="1:30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</row>
    <row r="179" spans="1:30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</row>
    <row r="180" spans="1:30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</row>
    <row r="181" spans="1:30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</row>
    <row r="182" spans="1:30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</row>
    <row r="183" spans="1:30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</row>
    <row r="184" spans="1:30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</row>
    <row r="185" spans="1:30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</row>
    <row r="186" spans="1:30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</row>
    <row r="187" spans="1:30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</row>
    <row r="188" spans="1:30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</row>
    <row r="189" spans="1:30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</row>
    <row r="190" spans="1:30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</row>
    <row r="191" spans="1:30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</row>
    <row r="192" spans="1:30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</row>
    <row r="193" spans="1:30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</row>
    <row r="194" spans="1:30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</row>
    <row r="195" spans="1:30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</row>
    <row r="196" spans="1:30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</row>
    <row r="197" spans="1:30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</row>
    <row r="198" spans="1:30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</row>
    <row r="199" spans="1:30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</row>
    <row r="200" spans="1:30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</row>
    <row r="201" spans="1:30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</row>
    <row r="202" spans="1:30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</row>
    <row r="213" spans="1:30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</row>
    <row r="214" spans="1:30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</row>
    <row r="215" spans="1:30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</row>
    <row r="216" spans="1:30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</row>
    <row r="217" spans="1:30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</row>
    <row r="218" spans="1:30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</row>
    <row r="219" spans="1:30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</row>
    <row r="222" spans="1:30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</row>
    <row r="223" spans="1:30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</row>
    <row r="224" spans="1:30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</row>
    <row r="225" spans="1:30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</row>
    <row r="226" spans="1:30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</row>
    <row r="227" spans="1:30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</row>
    <row r="228" spans="1:30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</row>
    <row r="229" spans="1:30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</row>
    <row r="230" spans="1:30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</row>
    <row r="231" spans="1:30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</row>
    <row r="232" spans="1:30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</row>
    <row r="233" spans="1:30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</row>
    <row r="234" spans="1:30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</row>
    <row r="235" spans="1:30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</row>
    <row r="236" spans="1:30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</row>
    <row r="237" spans="1:30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</row>
    <row r="238" spans="1:30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</row>
    <row r="239" spans="1:30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</row>
    <row r="240" spans="1:30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</row>
    <row r="241" spans="1:30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</row>
    <row r="242" spans="1:30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</row>
    <row r="243" spans="1:30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</row>
    <row r="244" spans="1:30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</row>
    <row r="245" spans="1:30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</row>
    <row r="246" spans="1:30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</row>
    <row r="247" spans="1:30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</row>
    <row r="248" spans="1:30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</row>
    <row r="249" spans="1:30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</row>
    <row r="250" spans="1:30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</row>
    <row r="251" spans="1:30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</row>
    <row r="252" spans="1:30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</row>
    <row r="253" spans="1:30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</row>
    <row r="254" spans="1:30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</row>
    <row r="255" spans="1:30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</row>
    <row r="256" spans="1:30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</row>
    <row r="257" spans="1:30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</row>
    <row r="258" spans="1:30" ht="13.5" customHeight="1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</row>
    <row r="259" spans="1:30" ht="13.5" customHeight="1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</row>
    <row r="260" spans="1:30" ht="13.5" customHeight="1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</row>
    <row r="261" spans="1:30" ht="13.5" customHeight="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</row>
    <row r="262" spans="1:30" ht="13.5" customHeight="1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</row>
    <row r="263" spans="1:30" ht="13.5" customHeight="1">
      <c r="A263" s="44"/>
      <c r="B263" s="45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</row>
    <row r="264" spans="1:30" ht="13.5" customHeight="1">
      <c r="A264" s="44"/>
      <c r="B264" s="45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</row>
    <row r="265" spans="1:30" ht="13.5" customHeight="1">
      <c r="A265" s="44"/>
      <c r="B265" s="45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</row>
    <row r="266" spans="1:30" ht="13.5" customHeight="1">
      <c r="A266" s="44"/>
      <c r="B266" s="45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</row>
    <row r="267" spans="1:30" ht="13.5" customHeight="1">
      <c r="A267" s="44"/>
      <c r="B267" s="45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</row>
    <row r="268" spans="1:30" ht="13.5" customHeight="1">
      <c r="A268" s="44"/>
      <c r="B268" s="45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</row>
    <row r="269" spans="1:30" ht="13.5" customHeight="1">
      <c r="A269" s="44"/>
      <c r="B269" s="45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</row>
    <row r="270" spans="1:30" ht="13.5" customHeight="1">
      <c r="A270" s="44"/>
      <c r="B270" s="45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</row>
    <row r="271" spans="1:30" ht="13.5" customHeight="1">
      <c r="A271" s="44"/>
      <c r="B271" s="45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</row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6:L6"/>
    <mergeCell ref="A10:L10"/>
    <mergeCell ref="A14:L14"/>
    <mergeCell ref="C20:F20"/>
    <mergeCell ref="G20:J20"/>
    <mergeCell ref="K20:M20"/>
    <mergeCell ref="N20:P20"/>
    <mergeCell ref="A38:P38"/>
    <mergeCell ref="A42:P42"/>
    <mergeCell ref="A46:P46"/>
    <mergeCell ref="A60:O60"/>
    <mergeCell ref="A64:O64"/>
    <mergeCell ref="A68:O68"/>
    <mergeCell ref="A22:Q22"/>
    <mergeCell ref="A26:Q26"/>
    <mergeCell ref="A30:Q30"/>
    <mergeCell ref="E36:G36"/>
    <mergeCell ref="H36:J36"/>
    <mergeCell ref="K36:M36"/>
    <mergeCell ref="N36:P36"/>
  </mergeCells>
  <conditionalFormatting sqref="D54:P55">
    <cfRule type="cellIs" dxfId="23" priority="1" operator="lessThan">
      <formula>$C$49</formula>
    </cfRule>
  </conditionalFormatting>
  <conditionalFormatting sqref="D54:P55">
    <cfRule type="cellIs" dxfId="22" priority="2" operator="greaterThan">
      <formula>$C$49</formula>
    </cfRule>
  </conditionalFormatting>
  <pageMargins left="0.2" right="0.2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AC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3" width="9.6640625" customWidth="1"/>
    <col min="4" max="4" width="8.5" customWidth="1"/>
    <col min="5" max="5" width="9.33203125" customWidth="1"/>
    <col min="6" max="10" width="9.6640625" customWidth="1"/>
    <col min="11" max="11" width="9.1640625" customWidth="1"/>
    <col min="12" max="12" width="10" customWidth="1"/>
    <col min="13" max="13" width="8.1640625" customWidth="1"/>
    <col min="14" max="14" width="10" customWidth="1"/>
    <col min="15" max="17" width="8.1640625" customWidth="1"/>
    <col min="18" max="29" width="8" customWidth="1"/>
  </cols>
  <sheetData>
    <row r="1" spans="1:29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13.5" customHeight="1">
      <c r="A2" s="44"/>
      <c r="B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29" ht="13.5" customHeight="1">
      <c r="A3" s="614" t="s">
        <v>38</v>
      </c>
      <c r="B3" s="631"/>
      <c r="C3" s="614"/>
      <c r="D3" s="614"/>
      <c r="E3" s="614"/>
      <c r="F3" s="614"/>
      <c r="G3" s="614"/>
      <c r="H3" s="614"/>
      <c r="I3" s="614"/>
      <c r="J3" s="614"/>
      <c r="K3" s="614"/>
      <c r="L3" s="61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ht="13.5" customHeight="1">
      <c r="A4" s="44"/>
      <c r="B4" s="4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3.5" customHeight="1">
      <c r="A5" s="177" t="s">
        <v>40</v>
      </c>
      <c r="B5" s="178"/>
      <c r="C5" s="248" t="s">
        <v>152</v>
      </c>
      <c r="D5" s="58" t="s">
        <v>43</v>
      </c>
      <c r="E5" s="58" t="s">
        <v>44</v>
      </c>
      <c r="F5" s="58" t="s">
        <v>45</v>
      </c>
      <c r="G5" s="58" t="s">
        <v>46</v>
      </c>
      <c r="H5" s="58"/>
      <c r="I5" s="58" t="s">
        <v>48</v>
      </c>
      <c r="J5" s="60" t="s">
        <v>158</v>
      </c>
      <c r="K5" s="60"/>
      <c r="L5" s="57" t="s">
        <v>50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3.5" customHeight="1">
      <c r="A6" s="62" t="s">
        <v>51</v>
      </c>
      <c r="B6" s="62" t="s">
        <v>52</v>
      </c>
      <c r="C6" s="61" t="s">
        <v>42</v>
      </c>
      <c r="D6" s="64" t="s">
        <v>55</v>
      </c>
      <c r="E6" s="64" t="s">
        <v>56</v>
      </c>
      <c r="F6" s="64" t="s">
        <v>57</v>
      </c>
      <c r="G6" s="64" t="s">
        <v>459</v>
      </c>
      <c r="H6" s="64" t="s">
        <v>460</v>
      </c>
      <c r="I6" s="64" t="s">
        <v>461</v>
      </c>
      <c r="J6" s="66" t="s">
        <v>461</v>
      </c>
      <c r="K6" s="66" t="s">
        <v>61</v>
      </c>
      <c r="L6" s="62" t="s">
        <v>62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29" ht="12.75" customHeight="1">
      <c r="A7" s="565" t="s">
        <v>463</v>
      </c>
      <c r="B7" s="566" t="s">
        <v>464</v>
      </c>
      <c r="C7" s="251">
        <v>40.023032505028198</v>
      </c>
      <c r="D7" s="567">
        <v>54.202881038485799</v>
      </c>
      <c r="E7" s="568">
        <v>6792.6692499999999</v>
      </c>
      <c r="F7" s="569">
        <v>271863.22218865552</v>
      </c>
      <c r="G7" s="569">
        <v>15954.0036566239</v>
      </c>
      <c r="H7" s="569">
        <v>23268.2055681198</v>
      </c>
      <c r="I7" s="569">
        <v>264549.02027715958</v>
      </c>
      <c r="J7" s="569">
        <v>220883.89092516102</v>
      </c>
      <c r="K7" s="571">
        <v>1.23199890955189</v>
      </c>
      <c r="L7" s="81">
        <v>52.889026884772598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29" ht="12.75" customHeight="1">
      <c r="A8" s="565" t="s">
        <v>475</v>
      </c>
      <c r="B8" s="572" t="s">
        <v>476</v>
      </c>
      <c r="C8" s="73">
        <v>1271.17</v>
      </c>
      <c r="D8" s="75">
        <v>1530.74</v>
      </c>
      <c r="E8" s="568">
        <v>687.28608999999994</v>
      </c>
      <c r="F8" s="570">
        <v>873657.45902529999</v>
      </c>
      <c r="G8" s="570">
        <v>4554</v>
      </c>
      <c r="H8" s="570">
        <v>18498</v>
      </c>
      <c r="I8" s="570">
        <v>859713.45902529999</v>
      </c>
      <c r="J8" s="570">
        <v>201442</v>
      </c>
      <c r="K8" s="79">
        <v>1.04498855806526</v>
      </c>
      <c r="L8" s="85">
        <v>1472.18029</v>
      </c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ht="12.75" customHeight="1">
      <c r="A9" s="565" t="s">
        <v>478</v>
      </c>
      <c r="B9" s="566" t="s">
        <v>479</v>
      </c>
      <c r="C9" s="73">
        <v>171.42</v>
      </c>
      <c r="D9" s="75">
        <v>190.7</v>
      </c>
      <c r="E9" s="568">
        <v>7606.0470100000002</v>
      </c>
      <c r="F9" s="570">
        <v>1303828.5784541999</v>
      </c>
      <c r="G9" s="570">
        <v>78752</v>
      </c>
      <c r="H9" s="570">
        <v>11356</v>
      </c>
      <c r="I9" s="570">
        <v>1371224.5784541999</v>
      </c>
      <c r="J9" s="570">
        <v>102330</v>
      </c>
      <c r="K9" s="79">
        <v>0.94706580520116501</v>
      </c>
      <c r="L9" s="85">
        <v>186.12903</v>
      </c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29" ht="12.75" customHeight="1">
      <c r="A10" s="565" t="s">
        <v>468</v>
      </c>
      <c r="B10" s="572" t="s">
        <v>469</v>
      </c>
      <c r="C10" s="73">
        <v>0.52904591086221597</v>
      </c>
      <c r="D10" s="75">
        <v>0.94219343651987597</v>
      </c>
      <c r="E10" s="568">
        <v>12014.791614</v>
      </c>
      <c r="F10" s="570">
        <v>6356.376373248344</v>
      </c>
      <c r="G10" s="570">
        <v>5652.6530000000002</v>
      </c>
      <c r="H10" s="570">
        <v>583.92399999999998</v>
      </c>
      <c r="I10" s="570">
        <v>11425.105373248345</v>
      </c>
      <c r="J10" s="570">
        <v>4390.1229999999996</v>
      </c>
      <c r="K10" s="79">
        <v>1.1412884697160699</v>
      </c>
      <c r="L10" s="85">
        <v>0.74802188443572704</v>
      </c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29" ht="12.75" customHeight="1">
      <c r="A11" s="565" t="s">
        <v>470</v>
      </c>
      <c r="B11" s="566" t="s">
        <v>471</v>
      </c>
      <c r="C11" s="73">
        <v>1.2903558801517501</v>
      </c>
      <c r="D11" s="75">
        <v>1.8018249913126301</v>
      </c>
      <c r="E11" s="568">
        <v>26165.472427000001</v>
      </c>
      <c r="F11" s="570">
        <v>33762.771203127937</v>
      </c>
      <c r="G11" s="570">
        <v>2531.4445976615202</v>
      </c>
      <c r="H11" s="570">
        <v>3723.15507483697</v>
      </c>
      <c r="I11" s="570">
        <v>32571.060725952484</v>
      </c>
      <c r="J11" s="570">
        <v>11682.405986957399</v>
      </c>
      <c r="K11" s="79" t="s">
        <v>472</v>
      </c>
      <c r="L11" s="85">
        <v>1.61561201579396</v>
      </c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 spans="1:29" ht="12.75" customHeight="1">
      <c r="A12" s="565" t="s">
        <v>485</v>
      </c>
      <c r="B12" s="572" t="s">
        <v>486</v>
      </c>
      <c r="C12" s="73">
        <v>426.7</v>
      </c>
      <c r="D12" s="75">
        <v>449.52</v>
      </c>
      <c r="E12" s="568">
        <v>439.804035</v>
      </c>
      <c r="F12" s="570">
        <v>187664.3817345</v>
      </c>
      <c r="G12" s="570">
        <v>14759.26</v>
      </c>
      <c r="H12" s="570">
        <v>1914.912</v>
      </c>
      <c r="I12" s="570">
        <v>200508.7297345</v>
      </c>
      <c r="J12" s="570">
        <v>7582.1570000000002</v>
      </c>
      <c r="K12" s="79">
        <v>1.03766863696153</v>
      </c>
      <c r="L12" s="85">
        <v>448.94871999999998</v>
      </c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</row>
    <row r="13" spans="1:29" ht="12.75" customHeight="1">
      <c r="A13" s="565" t="s">
        <v>483</v>
      </c>
      <c r="B13" s="572" t="s">
        <v>484</v>
      </c>
      <c r="C13" s="73">
        <v>101</v>
      </c>
      <c r="D13" s="75">
        <v>153.41</v>
      </c>
      <c r="E13" s="568">
        <v>1805.438643</v>
      </c>
      <c r="F13" s="570">
        <v>182349.30294299999</v>
      </c>
      <c r="G13" s="570">
        <v>46986</v>
      </c>
      <c r="H13" s="570">
        <v>5418</v>
      </c>
      <c r="I13" s="570">
        <v>223917.30294299999</v>
      </c>
      <c r="J13" s="570">
        <v>88877</v>
      </c>
      <c r="K13" s="79">
        <v>1.0679839936245901</v>
      </c>
      <c r="L13" s="85">
        <v>127.625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</row>
    <row r="14" spans="1:29" ht="12.75" customHeight="1">
      <c r="A14" s="632" t="s">
        <v>489</v>
      </c>
      <c r="B14" s="633" t="s">
        <v>490</v>
      </c>
      <c r="C14" s="634">
        <v>275.02999999999997</v>
      </c>
      <c r="D14" s="635">
        <v>327.85</v>
      </c>
      <c r="E14" s="636">
        <v>4375.4799999999996</v>
      </c>
      <c r="F14" s="637">
        <v>1203388.2643999998</v>
      </c>
      <c r="G14" s="637">
        <v>108047</v>
      </c>
      <c r="H14" s="637">
        <v>36640</v>
      </c>
      <c r="I14" s="637">
        <v>1274795.2643999998</v>
      </c>
      <c r="J14" s="637">
        <v>90488</v>
      </c>
      <c r="K14" s="638">
        <v>1.15431299097037</v>
      </c>
      <c r="L14" s="639">
        <v>303.74513999999999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29" ht="13.5" customHeight="1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</row>
    <row r="16" spans="1:29" ht="13.5" customHeight="1">
      <c r="A16" s="177"/>
      <c r="B16" s="178"/>
      <c r="C16" s="679" t="s">
        <v>495</v>
      </c>
      <c r="D16" s="680"/>
      <c r="E16" s="680"/>
      <c r="F16" s="679" t="s">
        <v>131</v>
      </c>
      <c r="G16" s="680"/>
      <c r="H16" s="681"/>
      <c r="I16" s="679" t="s">
        <v>497</v>
      </c>
      <c r="J16" s="680"/>
      <c r="K16" s="681"/>
      <c r="L16" s="57" t="s">
        <v>135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</row>
    <row r="17" spans="1:29" ht="13.5" customHeight="1">
      <c r="A17" s="62" t="s">
        <v>51</v>
      </c>
      <c r="B17" s="62" t="s">
        <v>52</v>
      </c>
      <c r="C17" s="180" t="s">
        <v>511</v>
      </c>
      <c r="D17" s="183" t="s">
        <v>512</v>
      </c>
      <c r="E17" s="183" t="s">
        <v>513</v>
      </c>
      <c r="F17" s="180" t="s">
        <v>511</v>
      </c>
      <c r="G17" s="183" t="s">
        <v>512</v>
      </c>
      <c r="H17" s="183" t="s">
        <v>513</v>
      </c>
      <c r="I17" s="180" t="s">
        <v>511</v>
      </c>
      <c r="J17" s="183" t="s">
        <v>512</v>
      </c>
      <c r="K17" s="183" t="s">
        <v>513</v>
      </c>
      <c r="L17" s="62" t="s">
        <v>141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</row>
    <row r="18" spans="1:29" ht="12" customHeight="1">
      <c r="A18" s="565" t="s">
        <v>463</v>
      </c>
      <c r="B18" s="585" t="s">
        <v>464</v>
      </c>
      <c r="C18" s="640">
        <v>197728.40203132</v>
      </c>
      <c r="D18" s="641">
        <v>190697.79579263102</v>
      </c>
      <c r="E18" s="587">
        <v>215783.93413319299</v>
      </c>
      <c r="F18" s="188">
        <v>2.7841833561409501</v>
      </c>
      <c r="G18" s="188">
        <v>3.21279068542013</v>
      </c>
      <c r="H18" s="191">
        <v>4.5862707875643496</v>
      </c>
      <c r="I18" s="591">
        <v>47558.633057453902</v>
      </c>
      <c r="J18" s="586">
        <v>50974.4647075514</v>
      </c>
      <c r="K18" s="590">
        <v>62519.913363868502</v>
      </c>
      <c r="L18" s="193">
        <v>-7.2009999999999991E-2</v>
      </c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</row>
    <row r="19" spans="1:29" ht="12" customHeight="1">
      <c r="A19" s="565" t="s">
        <v>475</v>
      </c>
      <c r="B19" s="585" t="s">
        <v>476</v>
      </c>
      <c r="C19" s="586">
        <v>162759.83723</v>
      </c>
      <c r="D19" s="586">
        <v>169286.88151000001</v>
      </c>
      <c r="E19" s="586">
        <v>204221.58</v>
      </c>
      <c r="F19" s="192">
        <v>46.301409999999997</v>
      </c>
      <c r="G19" s="188">
        <v>44.311340000000001</v>
      </c>
      <c r="H19" s="191">
        <v>55.713479999999997</v>
      </c>
      <c r="I19" s="596">
        <v>59316.874000000003</v>
      </c>
      <c r="J19" s="586">
        <v>58938.147700000001</v>
      </c>
      <c r="K19" s="592">
        <v>72675.142609999995</v>
      </c>
      <c r="L19" s="193">
        <v>4.8000000000000001E-2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</row>
    <row r="20" spans="1:29" ht="12" customHeight="1">
      <c r="A20" s="565" t="s">
        <v>478</v>
      </c>
      <c r="B20" s="585" t="s">
        <v>479</v>
      </c>
      <c r="C20" s="596">
        <v>132813.6023</v>
      </c>
      <c r="D20" s="586">
        <v>148577.45759000001</v>
      </c>
      <c r="E20" s="586">
        <v>165957.87033000001</v>
      </c>
      <c r="F20" s="192">
        <v>5.0869299999999997</v>
      </c>
      <c r="G20" s="188">
        <v>5.8659049999999997</v>
      </c>
      <c r="H20" s="191">
        <v>6.6059999999999999</v>
      </c>
      <c r="I20" s="596">
        <v>59043.506829999998</v>
      </c>
      <c r="J20" s="586">
        <v>67505.795199999993</v>
      </c>
      <c r="K20" s="592">
        <v>75106.681834999996</v>
      </c>
      <c r="L20" s="193">
        <v>0.1416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 spans="1:29" ht="12" customHeight="1">
      <c r="A21" s="565" t="s">
        <v>468</v>
      </c>
      <c r="B21" s="585" t="s">
        <v>469</v>
      </c>
      <c r="C21" s="596">
        <v>49976.254552500002</v>
      </c>
      <c r="D21" s="586">
        <v>50373.209170000002</v>
      </c>
      <c r="E21" s="586">
        <v>52601.244765000003</v>
      </c>
      <c r="F21" s="192">
        <v>5.3227499999999997E-2</v>
      </c>
      <c r="G21" s="188">
        <v>6.2035E-2</v>
      </c>
      <c r="H21" s="191">
        <v>7.2624999999999995E-2</v>
      </c>
      <c r="I21" s="596">
        <v>2145.1190700000002</v>
      </c>
      <c r="J21" s="586">
        <v>2213.5294675</v>
      </c>
      <c r="K21" s="592">
        <v>2390.1114849999999</v>
      </c>
      <c r="L21" s="193">
        <v>0.13636499999999999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spans="1:29" ht="12" customHeight="1">
      <c r="A22" s="565" t="s">
        <v>470</v>
      </c>
      <c r="B22" s="585" t="s">
        <v>471</v>
      </c>
      <c r="C22" s="596">
        <v>29073.645868199401</v>
      </c>
      <c r="D22" s="586">
        <v>34464.144015908503</v>
      </c>
      <c r="E22" s="586">
        <v>41656.058929582301</v>
      </c>
      <c r="F22" s="192">
        <v>6.3770320908347999E-2</v>
      </c>
      <c r="G22" s="188">
        <v>6.5469754012511996E-2</v>
      </c>
      <c r="H22" s="191">
        <v>8.4381014377901006E-2</v>
      </c>
      <c r="I22" s="596">
        <v>1667.0423942749301</v>
      </c>
      <c r="J22" s="586">
        <v>1810.1213505250901</v>
      </c>
      <c r="K22" s="592">
        <v>2388.0806398023501</v>
      </c>
      <c r="L22" s="193">
        <v>0.16724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 spans="1:29" ht="12" customHeight="1">
      <c r="A23" s="565" t="s">
        <v>485</v>
      </c>
      <c r="B23" s="585" t="s">
        <v>486</v>
      </c>
      <c r="C23" s="596">
        <v>20139.752899999999</v>
      </c>
      <c r="D23" s="586">
        <v>24780.14012</v>
      </c>
      <c r="E23" s="586">
        <v>29341.723030000001</v>
      </c>
      <c r="F23" s="192">
        <v>3.3647399999999998</v>
      </c>
      <c r="G23" s="188">
        <v>6.4471699999999998</v>
      </c>
      <c r="H23" s="191">
        <v>8.62012</v>
      </c>
      <c r="I23" s="596">
        <v>3157.32204</v>
      </c>
      <c r="J23" s="586">
        <v>4594.7665200000001</v>
      </c>
      <c r="K23" s="592">
        <v>6062.5346200000004</v>
      </c>
      <c r="L23" s="193">
        <v>0.35879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</row>
    <row r="24" spans="1:29" ht="12" customHeight="1">
      <c r="A24" s="642" t="s">
        <v>483</v>
      </c>
      <c r="B24" s="643" t="s">
        <v>484</v>
      </c>
      <c r="C24" s="644">
        <v>70036.644834999999</v>
      </c>
      <c r="D24" s="645">
        <v>73533.857430000004</v>
      </c>
      <c r="E24" s="645">
        <v>82332.631689999995</v>
      </c>
      <c r="F24" s="223">
        <v>5.0665825</v>
      </c>
      <c r="G24" s="218">
        <v>3.5113775</v>
      </c>
      <c r="H24" s="221">
        <v>4.9514500000000004</v>
      </c>
      <c r="I24" s="644">
        <v>16187.8834075</v>
      </c>
      <c r="J24" s="645">
        <v>14483.912034999999</v>
      </c>
      <c r="K24" s="646">
        <v>17259.423162499999</v>
      </c>
      <c r="L24" s="224">
        <v>2.5146700000000001E-2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</row>
    <row r="25" spans="1:29" ht="12" customHeight="1">
      <c r="A25" s="642" t="s">
        <v>489</v>
      </c>
      <c r="B25" s="643" t="s">
        <v>490</v>
      </c>
      <c r="C25" s="644">
        <v>259778.3012325</v>
      </c>
      <c r="D25" s="645">
        <v>270934.01399000001</v>
      </c>
      <c r="E25" s="645">
        <v>301674.80509749998</v>
      </c>
      <c r="F25" s="223">
        <v>11.8467775</v>
      </c>
      <c r="G25" s="218">
        <v>12.97369</v>
      </c>
      <c r="H25" s="221">
        <v>15.244125</v>
      </c>
      <c r="I25" s="644">
        <v>75780.047542500004</v>
      </c>
      <c r="J25" s="645">
        <v>78061.201514999993</v>
      </c>
      <c r="K25" s="646">
        <v>86123.545337500007</v>
      </c>
      <c r="L25" s="224">
        <v>0.12638249999999998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</row>
    <row r="26" spans="1:29" ht="13.5" customHeight="1">
      <c r="A26" s="44"/>
      <c r="B26" s="4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</row>
    <row r="27" spans="1:29" ht="13.5" customHeight="1">
      <c r="A27" s="44"/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</row>
    <row r="28" spans="1:29" ht="13.5" customHeight="1">
      <c r="A28" s="614" t="s">
        <v>151</v>
      </c>
      <c r="B28" s="631"/>
      <c r="C28" s="614"/>
      <c r="D28" s="614"/>
      <c r="E28" s="614"/>
      <c r="F28" s="614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</row>
    <row r="29" spans="1:29" ht="13.5" customHeight="1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</row>
    <row r="30" spans="1:29" ht="13.5" customHeight="1">
      <c r="A30" s="177"/>
      <c r="B30" s="57"/>
      <c r="C30" s="57" t="s">
        <v>152</v>
      </c>
      <c r="D30" s="57" t="s">
        <v>153</v>
      </c>
      <c r="E30" s="679" t="s">
        <v>154</v>
      </c>
      <c r="F30" s="680"/>
      <c r="G30" s="681"/>
      <c r="H30" s="679" t="s">
        <v>155</v>
      </c>
      <c r="I30" s="680"/>
      <c r="J30" s="681"/>
      <c r="K30" s="679" t="s">
        <v>156</v>
      </c>
      <c r="L30" s="680"/>
      <c r="M30" s="681"/>
      <c r="N30" s="679" t="s">
        <v>157</v>
      </c>
      <c r="O30" s="680"/>
      <c r="P30" s="681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</row>
    <row r="31" spans="1:29" ht="13.5" customHeight="1">
      <c r="A31" s="62" t="s">
        <v>51</v>
      </c>
      <c r="B31" s="62" t="s">
        <v>52</v>
      </c>
      <c r="C31" s="62" t="s">
        <v>42</v>
      </c>
      <c r="D31" s="62" t="s">
        <v>158</v>
      </c>
      <c r="E31" s="180" t="s">
        <v>511</v>
      </c>
      <c r="F31" s="183" t="s">
        <v>512</v>
      </c>
      <c r="G31" s="183" t="s">
        <v>513</v>
      </c>
      <c r="H31" s="180" t="s">
        <v>511</v>
      </c>
      <c r="I31" s="183" t="s">
        <v>512</v>
      </c>
      <c r="J31" s="183" t="s">
        <v>513</v>
      </c>
      <c r="K31" s="180" t="s">
        <v>511</v>
      </c>
      <c r="L31" s="183" t="s">
        <v>512</v>
      </c>
      <c r="M31" s="183" t="s">
        <v>513</v>
      </c>
      <c r="N31" s="180" t="s">
        <v>511</v>
      </c>
      <c r="O31" s="183" t="s">
        <v>512</v>
      </c>
      <c r="P31" s="184" t="s">
        <v>513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 spans="1:29" ht="12" customHeight="1">
      <c r="A32" s="177" t="s">
        <v>463</v>
      </c>
      <c r="B32" s="647" t="s">
        <v>464</v>
      </c>
      <c r="C32" s="648">
        <v>40.023032505028198</v>
      </c>
      <c r="D32" s="253">
        <v>1.2307969632822482</v>
      </c>
      <c r="E32" s="253">
        <v>1.3749325812363193</v>
      </c>
      <c r="F32" s="254">
        <v>1.4256233065445894</v>
      </c>
      <c r="G32" s="254">
        <v>1.2598862991386908</v>
      </c>
      <c r="H32" s="253">
        <v>14.375142505162659</v>
      </c>
      <c r="I32" s="254">
        <v>12.457404301704289</v>
      </c>
      <c r="J32" s="254">
        <v>8.7267050636326253</v>
      </c>
      <c r="K32" s="253">
        <v>-1.9962703103961479</v>
      </c>
      <c r="L32" s="254">
        <v>-1.7299547704074838</v>
      </c>
      <c r="M32" s="255">
        <v>-1.2118740541081277</v>
      </c>
      <c r="N32" s="253">
        <v>5.562586711808291</v>
      </c>
      <c r="O32" s="254">
        <v>5.1898342002200382</v>
      </c>
      <c r="P32" s="255">
        <v>4.231436130396939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</row>
    <row r="33" spans="1:29" ht="12" customHeight="1">
      <c r="A33" s="565" t="s">
        <v>475</v>
      </c>
      <c r="B33" s="607" t="s">
        <v>476</v>
      </c>
      <c r="C33" s="608">
        <v>1271.17</v>
      </c>
      <c r="D33" s="259">
        <v>4.3370173996748447</v>
      </c>
      <c r="E33" s="259">
        <v>5.3677705378306122</v>
      </c>
      <c r="F33" s="260">
        <v>5.1608101657522223</v>
      </c>
      <c r="G33" s="260">
        <v>4.2779879532089611</v>
      </c>
      <c r="H33" s="259">
        <v>27.454239514520186</v>
      </c>
      <c r="I33" s="260">
        <v>28.687238977652221</v>
      </c>
      <c r="J33" s="260">
        <v>22.816201752250983</v>
      </c>
      <c r="K33" s="259">
        <v>5.7196332321917058</v>
      </c>
      <c r="L33" s="260">
        <v>5.9765081203442127</v>
      </c>
      <c r="M33" s="261">
        <v>4.7533753650522881</v>
      </c>
      <c r="N33" s="259">
        <v>14.493573262564375</v>
      </c>
      <c r="O33" s="260">
        <v>14.58670644692317</v>
      </c>
      <c r="P33" s="261">
        <v>11.829539346607413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</row>
    <row r="34" spans="1:29" ht="12" customHeight="1">
      <c r="A34" s="565" t="s">
        <v>478</v>
      </c>
      <c r="B34" s="607" t="s">
        <v>479</v>
      </c>
      <c r="C34" s="608">
        <v>171.42</v>
      </c>
      <c r="D34" s="259">
        <v>12.741410910331281</v>
      </c>
      <c r="E34" s="259">
        <v>9.8169807600663201</v>
      </c>
      <c r="F34" s="260">
        <v>8.7754131723812314</v>
      </c>
      <c r="G34" s="260">
        <v>7.856382923338276</v>
      </c>
      <c r="H34" s="259">
        <v>33.698124409024693</v>
      </c>
      <c r="I34" s="260">
        <v>29.22311220519255</v>
      </c>
      <c r="J34" s="260">
        <v>25.949137148047228</v>
      </c>
      <c r="K34" s="259">
        <v>2.3798110458350772</v>
      </c>
      <c r="L34" s="260">
        <v>2.0637791105361969</v>
      </c>
      <c r="M34" s="261">
        <v>1.8325661827716968</v>
      </c>
      <c r="N34" s="259">
        <v>23.223969104719249</v>
      </c>
      <c r="O34" s="260">
        <v>20.312694256717684</v>
      </c>
      <c r="P34" s="261">
        <v>18.257025140141447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 spans="1:29" ht="12" customHeight="1">
      <c r="A35" s="565" t="s">
        <v>468</v>
      </c>
      <c r="B35" s="607" t="s">
        <v>469</v>
      </c>
      <c r="C35" s="608">
        <v>0.52904591086221597</v>
      </c>
      <c r="D35" s="259">
        <v>1.4478811580560145</v>
      </c>
      <c r="E35" s="259">
        <v>0.1271879301513277</v>
      </c>
      <c r="F35" s="260">
        <v>0.12618565459660874</v>
      </c>
      <c r="G35" s="260">
        <v>0.12084079762077744</v>
      </c>
      <c r="H35" s="259">
        <v>9.9393341949596739</v>
      </c>
      <c r="I35" s="260">
        <v>8.5281842647250095</v>
      </c>
      <c r="J35" s="260">
        <v>7.2846252786535768</v>
      </c>
      <c r="K35" s="259">
        <v>0.72887721885818768</v>
      </c>
      <c r="L35" s="260">
        <v>0.6253939254739127</v>
      </c>
      <c r="M35" s="261">
        <v>0.53420051176281147</v>
      </c>
      <c r="N35" s="259">
        <v>5.3260937973239608</v>
      </c>
      <c r="O35" s="260">
        <v>5.1614878143691776</v>
      </c>
      <c r="P35" s="261">
        <v>4.7801558399893409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ht="12" customHeight="1">
      <c r="A36" s="565" t="s">
        <v>470</v>
      </c>
      <c r="B36" s="607" t="s">
        <v>471</v>
      </c>
      <c r="C36" s="608">
        <v>1.2903558801517501</v>
      </c>
      <c r="D36" s="259">
        <v>2.8900528915723132</v>
      </c>
      <c r="E36" s="259">
        <v>1.1612843933019585</v>
      </c>
      <c r="F36" s="260">
        <v>0.97964920258989119</v>
      </c>
      <c r="G36" s="260">
        <v>0.81051285384924165</v>
      </c>
      <c r="H36" s="259">
        <v>20.234426638785081</v>
      </c>
      <c r="I36" s="260">
        <v>19.709190902185895</v>
      </c>
      <c r="J36" s="260">
        <v>15.292016689594197</v>
      </c>
      <c r="K36" s="259">
        <v>1.2099035301832743</v>
      </c>
      <c r="L36" s="260">
        <v>1.1784974229960472</v>
      </c>
      <c r="M36" s="261">
        <v>0.91437554948542199</v>
      </c>
      <c r="N36" s="259">
        <v>19.538231803708307</v>
      </c>
      <c r="O36" s="260">
        <v>17.993854785760131</v>
      </c>
      <c r="P36" s="261">
        <v>13.639012093263414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ht="12" customHeight="1">
      <c r="A37" s="565" t="s">
        <v>485</v>
      </c>
      <c r="B37" s="607" t="s">
        <v>486</v>
      </c>
      <c r="C37" s="608">
        <v>426.7</v>
      </c>
      <c r="D37" s="259">
        <v>24.750790801944618</v>
      </c>
      <c r="E37" s="259">
        <v>9.3181074597245921</v>
      </c>
      <c r="F37" s="260">
        <v>7.5731767788930489</v>
      </c>
      <c r="G37" s="260">
        <v>6.3958200935447929</v>
      </c>
      <c r="H37" s="259">
        <v>126.81514767857249</v>
      </c>
      <c r="I37" s="260">
        <v>66.184077665084061</v>
      </c>
      <c r="J37" s="260">
        <v>49.500470991123095</v>
      </c>
      <c r="K37" s="259">
        <v>3.5345229153145987</v>
      </c>
      <c r="L37" s="260">
        <v>1.8446466642070307</v>
      </c>
      <c r="M37" s="261">
        <v>1.3796502408406894</v>
      </c>
      <c r="N37" s="259">
        <v>63.5059481403107</v>
      </c>
      <c r="O37" s="260">
        <v>43.638502383468222</v>
      </c>
      <c r="P37" s="261">
        <v>33.073416038406059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 spans="1:29" ht="12" customHeight="1">
      <c r="A38" s="642" t="s">
        <v>483</v>
      </c>
      <c r="B38" s="649" t="s">
        <v>484</v>
      </c>
      <c r="C38" s="650">
        <v>101</v>
      </c>
      <c r="D38" s="264">
        <v>2.0517040735285845</v>
      </c>
      <c r="E38" s="264">
        <v>2.6036270494196065</v>
      </c>
      <c r="F38" s="265">
        <v>2.4798005886823771</v>
      </c>
      <c r="G38" s="265">
        <v>2.2147877360410901</v>
      </c>
      <c r="H38" s="259">
        <v>19.934541675774547</v>
      </c>
      <c r="I38" s="260">
        <v>28.763640480124966</v>
      </c>
      <c r="J38" s="260">
        <v>20.398065213220367</v>
      </c>
      <c r="K38" s="264">
        <v>7.927299278145659</v>
      </c>
      <c r="L38" s="265">
        <v>11.438336036189625</v>
      </c>
      <c r="M38" s="266">
        <v>8.1116270577134841</v>
      </c>
      <c r="N38" s="259">
        <v>13.832401513298334</v>
      </c>
      <c r="O38" s="260">
        <v>15.459725411332906</v>
      </c>
      <c r="P38" s="261">
        <v>12.97362610759269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spans="1:29" ht="12" customHeight="1">
      <c r="A39" s="642" t="s">
        <v>489</v>
      </c>
      <c r="B39" s="649" t="s">
        <v>490</v>
      </c>
      <c r="C39" s="650">
        <v>275.02999999999997</v>
      </c>
      <c r="D39" s="264">
        <v>13.298871280169744</v>
      </c>
      <c r="E39" s="264">
        <v>4.6323663627431859</v>
      </c>
      <c r="F39" s="265">
        <v>4.4416285968598093</v>
      </c>
      <c r="G39" s="265">
        <v>3.9890247513744805</v>
      </c>
      <c r="H39" s="651">
        <v>23.215595971140672</v>
      </c>
      <c r="I39" s="652">
        <v>21.199057477094026</v>
      </c>
      <c r="J39" s="653">
        <v>18.041704591112968</v>
      </c>
      <c r="K39" s="264">
        <v>1.8369312184155777</v>
      </c>
      <c r="L39" s="265">
        <v>1.6773728543978816</v>
      </c>
      <c r="M39" s="266">
        <v>1.4275476898394137</v>
      </c>
      <c r="N39" s="264">
        <v>16.822307530026972</v>
      </c>
      <c r="O39" s="265">
        <v>16.330715383045174</v>
      </c>
      <c r="P39" s="266">
        <v>14.801936676019851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spans="1:29" ht="12" customHeight="1">
      <c r="A40" s="44"/>
      <c r="B40" s="45"/>
      <c r="C40" s="188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spans="1:29" ht="13.5" customHeight="1">
      <c r="A41" s="44"/>
      <c r="B41" s="45"/>
      <c r="C41" s="614" t="s">
        <v>159</v>
      </c>
      <c r="D41" s="253">
        <v>7.0642363140556999</v>
      </c>
      <c r="E41" s="253">
        <v>4.252841530247248</v>
      </c>
      <c r="F41" s="254">
        <v>3.7886655527771387</v>
      </c>
      <c r="G41" s="255">
        <v>3.2766026652488329</v>
      </c>
      <c r="H41" s="253">
        <v>36.064422373828471</v>
      </c>
      <c r="I41" s="254">
        <v>27.650406970952712</v>
      </c>
      <c r="J41" s="255">
        <v>21.423888876646011</v>
      </c>
      <c r="K41" s="253">
        <v>2.7862538443046216</v>
      </c>
      <c r="L41" s="254">
        <v>3.0567437870485059</v>
      </c>
      <c r="M41" s="255">
        <v>2.3305601219311809</v>
      </c>
      <c r="N41" s="253">
        <v>20.783257761961888</v>
      </c>
      <c r="O41" s="254">
        <v>17.477543614113049</v>
      </c>
      <c r="P41" s="255">
        <v>14.112030099485327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spans="1:29" ht="13.5" customHeight="1">
      <c r="A42" s="44"/>
      <c r="B42" s="45"/>
      <c r="C42" s="614" t="s">
        <v>161</v>
      </c>
      <c r="D42" s="264">
        <v>2.8900528915723132</v>
      </c>
      <c r="E42" s="264">
        <v>2.6036270494196065</v>
      </c>
      <c r="F42" s="265">
        <v>2.4798005886823771</v>
      </c>
      <c r="G42" s="266">
        <v>2.2147877360410901</v>
      </c>
      <c r="H42" s="264">
        <v>20.234426638785081</v>
      </c>
      <c r="I42" s="265">
        <v>28.687238977652221</v>
      </c>
      <c r="J42" s="266">
        <v>20.398065213220367</v>
      </c>
      <c r="K42" s="264">
        <v>2.3798110458350772</v>
      </c>
      <c r="L42" s="265">
        <v>1.8446466642070307</v>
      </c>
      <c r="M42" s="266">
        <v>1.3796502408406894</v>
      </c>
      <c r="N42" s="264">
        <v>14.493573262564375</v>
      </c>
      <c r="O42" s="265">
        <v>15.459725411332906</v>
      </c>
      <c r="P42" s="266">
        <v>12.97362610759269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</row>
    <row r="43" spans="1:29" ht="13.5" customHeight="1">
      <c r="A43" s="44"/>
      <c r="B43" s="45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</row>
    <row r="44" spans="1:29" ht="13.5" customHeight="1">
      <c r="A44" s="44"/>
      <c r="B44" s="45"/>
      <c r="C44" s="614" t="s">
        <v>159</v>
      </c>
      <c r="D44" s="616">
        <v>146.09336931862842</v>
      </c>
      <c r="E44" s="616">
        <v>252.49708560858602</v>
      </c>
      <c r="F44" s="617">
        <v>234.59788774707062</v>
      </c>
      <c r="G44" s="618">
        <v>225.91086473275863</v>
      </c>
      <c r="H44" s="617">
        <v>427.24718752876771</v>
      </c>
      <c r="I44" s="617">
        <v>358.72780841497951</v>
      </c>
      <c r="J44" s="618">
        <v>326.58844002170139</v>
      </c>
      <c r="K44" s="616">
        <v>417.16499078286961</v>
      </c>
      <c r="L44" s="617">
        <v>501.19819308375008</v>
      </c>
      <c r="M44" s="654">
        <v>449.00352884661697</v>
      </c>
      <c r="N44" s="616">
        <v>343.63070138350633</v>
      </c>
      <c r="O44" s="617">
        <v>295.49010715361061</v>
      </c>
      <c r="P44" s="618">
        <v>261.45041551491255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</row>
    <row r="45" spans="1:29" ht="13.5" customHeight="1">
      <c r="A45" s="44"/>
      <c r="B45" s="45"/>
      <c r="C45" s="614" t="s">
        <v>161</v>
      </c>
      <c r="D45" s="619">
        <v>59.768323944480493</v>
      </c>
      <c r="E45" s="619">
        <v>154.58094013484504</v>
      </c>
      <c r="F45" s="620">
        <v>153.5516851605953</v>
      </c>
      <c r="G45" s="621">
        <v>152.70225406184673</v>
      </c>
      <c r="H45" s="620">
        <v>239.71275022975973</v>
      </c>
      <c r="I45" s="620">
        <v>372.17934545197681</v>
      </c>
      <c r="J45" s="621">
        <v>310.95065586848295</v>
      </c>
      <c r="K45" s="619">
        <v>356.31134436300169</v>
      </c>
      <c r="L45" s="620">
        <v>302.45700633981858</v>
      </c>
      <c r="M45" s="621">
        <v>265.80212236629302</v>
      </c>
      <c r="N45" s="619">
        <v>234.69806076083887</v>
      </c>
      <c r="O45" s="620">
        <v>259.49101371749481</v>
      </c>
      <c r="P45" s="621">
        <v>239.04295671995595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</row>
    <row r="46" spans="1:29" ht="13.5" customHeight="1">
      <c r="A46" s="44"/>
      <c r="B46" s="4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</row>
    <row r="47" spans="1:29" ht="13.5" customHeight="1">
      <c r="A47" s="614" t="s">
        <v>514</v>
      </c>
      <c r="B47" s="631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</row>
    <row r="48" spans="1:29" ht="13.5" customHeight="1" outlineLevel="1">
      <c r="A48" s="177"/>
      <c r="B48" s="57"/>
      <c r="C48" s="248" t="s">
        <v>172</v>
      </c>
      <c r="D48" s="58" t="s">
        <v>173</v>
      </c>
      <c r="E48" s="58" t="s">
        <v>174</v>
      </c>
      <c r="F48" s="58"/>
      <c r="G48" s="60"/>
      <c r="H48" s="248" t="s">
        <v>175</v>
      </c>
      <c r="I48" s="58" t="s">
        <v>176</v>
      </c>
      <c r="J48" s="58" t="s">
        <v>509</v>
      </c>
      <c r="K48" s="248"/>
      <c r="L48" s="60"/>
      <c r="M48" s="248" t="s">
        <v>178</v>
      </c>
      <c r="N48" s="60" t="s">
        <v>179</v>
      </c>
      <c r="O48" s="178" t="s">
        <v>180</v>
      </c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</row>
    <row r="49" spans="1:29" ht="13.5" customHeight="1" outlineLevel="1">
      <c r="A49" s="62" t="s">
        <v>51</v>
      </c>
      <c r="B49" s="62" t="s">
        <v>52</v>
      </c>
      <c r="C49" s="61" t="s">
        <v>181</v>
      </c>
      <c r="D49" s="64" t="s">
        <v>181</v>
      </c>
      <c r="E49" s="64" t="s">
        <v>181</v>
      </c>
      <c r="F49" s="64" t="s">
        <v>182</v>
      </c>
      <c r="G49" s="66" t="s">
        <v>183</v>
      </c>
      <c r="H49" s="61" t="s">
        <v>510</v>
      </c>
      <c r="I49" s="64" t="s">
        <v>510</v>
      </c>
      <c r="J49" s="64" t="s">
        <v>510</v>
      </c>
      <c r="K49" s="61" t="s">
        <v>515</v>
      </c>
      <c r="L49" s="66" t="s">
        <v>186</v>
      </c>
      <c r="M49" s="61" t="s">
        <v>187</v>
      </c>
      <c r="N49" s="66" t="s">
        <v>187</v>
      </c>
      <c r="O49" s="643" t="s">
        <v>188</v>
      </c>
      <c r="P49" s="75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</row>
    <row r="50" spans="1:29" ht="13.5" customHeight="1" outlineLevel="1">
      <c r="A50" s="565" t="s">
        <v>463</v>
      </c>
      <c r="B50" s="607" t="s">
        <v>464</v>
      </c>
      <c r="C50" s="281">
        <v>0.36094189999999998</v>
      </c>
      <c r="D50" s="282">
        <v>0.12052260000000001</v>
      </c>
      <c r="E50" s="282">
        <v>9.3337599999999993E-2</v>
      </c>
      <c r="F50" s="282">
        <v>6.2190000000000002E-2</v>
      </c>
      <c r="G50" s="282">
        <v>8.6889999999999995E-2</v>
      </c>
      <c r="H50" s="283">
        <v>0.66597381570000003</v>
      </c>
      <c r="I50" s="284">
        <v>5.2820256250000002</v>
      </c>
      <c r="J50" s="284">
        <v>5.8610574238212356</v>
      </c>
      <c r="K50" s="287">
        <v>7.2228008977</v>
      </c>
      <c r="L50" s="288">
        <v>1.1278222753</v>
      </c>
      <c r="M50" s="287">
        <v>2.42415</v>
      </c>
      <c r="N50" s="288">
        <v>2.8437999999999999</v>
      </c>
      <c r="O50" s="655">
        <v>83.580746726188892</v>
      </c>
      <c r="P50" s="75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</row>
    <row r="51" spans="1:29" ht="13.5" customHeight="1" outlineLevel="1">
      <c r="A51" s="565" t="s">
        <v>475</v>
      </c>
      <c r="B51" s="607" t="s">
        <v>476</v>
      </c>
      <c r="C51" s="285">
        <v>0.55580540000000001</v>
      </c>
      <c r="D51" s="289">
        <v>0.21148920000000002</v>
      </c>
      <c r="E51" s="289">
        <v>0.21218109999999998</v>
      </c>
      <c r="F51" s="289">
        <v>0.13500000000000001</v>
      </c>
      <c r="G51" s="286">
        <v>0.1812</v>
      </c>
      <c r="H51" s="287">
        <v>0.63635416479999996</v>
      </c>
      <c r="I51" s="290">
        <v>68.277302943999999</v>
      </c>
      <c r="J51" s="290">
        <v>5.8874217954313979</v>
      </c>
      <c r="K51" s="287">
        <v>2.2607003505000001</v>
      </c>
      <c r="L51" s="288">
        <v>2.2107225383000002</v>
      </c>
      <c r="M51" s="287">
        <v>3.3519600000000001</v>
      </c>
      <c r="N51" s="288">
        <v>3.37405</v>
      </c>
      <c r="O51" s="291">
        <v>475.79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</row>
    <row r="52" spans="1:29" ht="13.5" customHeight="1" outlineLevel="1">
      <c r="A52" s="565" t="s">
        <v>478</v>
      </c>
      <c r="B52" s="607" t="s">
        <v>479</v>
      </c>
      <c r="C52" s="285">
        <v>0.65901960000000004</v>
      </c>
      <c r="D52" s="289">
        <v>0.3411632</v>
      </c>
      <c r="E52" s="289">
        <v>0.292404</v>
      </c>
      <c r="F52" s="289">
        <v>0.1351</v>
      </c>
      <c r="G52" s="286">
        <v>0.39810000000000001</v>
      </c>
      <c r="H52" s="287">
        <v>0.46146709600000002</v>
      </c>
      <c r="I52" s="290">
        <v>18.162962962999998</v>
      </c>
      <c r="J52" s="290">
        <v>4.2623966942148757</v>
      </c>
      <c r="K52" s="287">
        <v>76.958858594700004</v>
      </c>
      <c r="L52" s="288">
        <v>40.268497144900003</v>
      </c>
      <c r="M52" s="287">
        <v>2.49912</v>
      </c>
      <c r="N52" s="288">
        <v>2.5288400000000002</v>
      </c>
      <c r="O52" s="291">
        <v>20.45011169024572</v>
      </c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</row>
    <row r="53" spans="1:29" ht="13.5" customHeight="1" outlineLevel="1">
      <c r="A53" s="565" t="s">
        <v>468</v>
      </c>
      <c r="B53" s="607" t="s">
        <v>469</v>
      </c>
      <c r="C53" s="285">
        <v>0.14441499999999999</v>
      </c>
      <c r="D53" s="289">
        <v>2.3077299999999999E-2</v>
      </c>
      <c r="E53" s="289">
        <v>1.1684300000000002E-2</v>
      </c>
      <c r="F53" s="289">
        <v>2.0390000000000002E-2</v>
      </c>
      <c r="G53" s="286">
        <v>0.17248000000000002</v>
      </c>
      <c r="H53" s="287">
        <v>1.7454044150000001</v>
      </c>
      <c r="I53" s="290">
        <v>12.085573756000001</v>
      </c>
      <c r="J53" s="290">
        <v>5.3831700597615022</v>
      </c>
      <c r="K53" s="287">
        <v>128.758419753</v>
      </c>
      <c r="L53" s="288">
        <v>24.890673739</v>
      </c>
      <c r="M53" s="287">
        <v>0.65647999999999995</v>
      </c>
      <c r="N53" s="288">
        <v>0.82411000000000001</v>
      </c>
      <c r="O53" s="291">
        <v>8.148371089899662</v>
      </c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</row>
    <row r="54" spans="1:29" ht="13.5" customHeight="1" outlineLevel="1">
      <c r="A54" s="565" t="s">
        <v>470</v>
      </c>
      <c r="B54" s="607" t="s">
        <v>471</v>
      </c>
      <c r="C54" s="285">
        <v>0.13872039999999999</v>
      </c>
      <c r="D54" s="289">
        <v>5.7133200000000002E-2</v>
      </c>
      <c r="E54" s="289">
        <v>4.8796299999999994E-2</v>
      </c>
      <c r="F54" s="289">
        <v>7.009E-2</v>
      </c>
      <c r="G54" s="286">
        <v>0.15109</v>
      </c>
      <c r="H54" s="287">
        <v>1.2518424953</v>
      </c>
      <c r="I54" s="290">
        <v>5.6700658931000003</v>
      </c>
      <c r="J54" s="290">
        <v>10.463498859042287</v>
      </c>
      <c r="K54" s="287">
        <v>21.668863421499999</v>
      </c>
      <c r="L54" s="288">
        <v>4.8215185235</v>
      </c>
      <c r="M54" s="287">
        <v>1.13856</v>
      </c>
      <c r="N54" s="288">
        <v>1.4920599999999999</v>
      </c>
      <c r="O54" s="291" t="e">
        <v>#VALUE!</v>
      </c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</row>
    <row r="55" spans="1:29" ht="13.5" customHeight="1" outlineLevel="1">
      <c r="A55" s="565" t="s">
        <v>485</v>
      </c>
      <c r="B55" s="607" t="s">
        <v>486</v>
      </c>
      <c r="C55" s="285">
        <v>0.38281720000000002</v>
      </c>
      <c r="D55" s="289">
        <v>0.12920199999999998</v>
      </c>
      <c r="E55" s="289">
        <v>8.6294099999999999E-2</v>
      </c>
      <c r="F55" s="289">
        <v>6.2300000000000001E-2</v>
      </c>
      <c r="G55" s="286">
        <v>0.29120000000000001</v>
      </c>
      <c r="H55" s="287">
        <v>0.67244067870000002</v>
      </c>
      <c r="I55" s="290" t="s">
        <v>472</v>
      </c>
      <c r="J55" s="290">
        <v>20.587382081734873</v>
      </c>
      <c r="K55" s="287">
        <v>194.65779988470001</v>
      </c>
      <c r="L55" s="288">
        <v>66.062327201499997</v>
      </c>
      <c r="M55" s="287">
        <v>0.90122000000000002</v>
      </c>
      <c r="N55" s="288">
        <v>0.90122000000000002</v>
      </c>
      <c r="O55" s="291">
        <v>19.04735129539969</v>
      </c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</row>
    <row r="56" spans="1:29" ht="13.5" customHeight="1" outlineLevel="1">
      <c r="A56" s="642" t="s">
        <v>483</v>
      </c>
      <c r="B56" s="649" t="s">
        <v>484</v>
      </c>
      <c r="C56" s="285">
        <v>0.39603279999999996</v>
      </c>
      <c r="D56" s="289">
        <v>0.20783380000000001</v>
      </c>
      <c r="E56" s="289">
        <v>0.14959030000000001</v>
      </c>
      <c r="F56" s="289">
        <v>6.9000000000000006E-2</v>
      </c>
      <c r="G56" s="286">
        <v>0.14660000000000001</v>
      </c>
      <c r="H56" s="287">
        <v>0.47555898860000001</v>
      </c>
      <c r="I56" s="290">
        <v>27.634330812200002</v>
      </c>
      <c r="J56" s="290">
        <v>4.4938957431690456</v>
      </c>
      <c r="K56" s="287">
        <v>52.866320870400003</v>
      </c>
      <c r="L56" s="288">
        <v>25.446815894499998</v>
      </c>
      <c r="M56" s="287">
        <v>0.84474000000000005</v>
      </c>
      <c r="N56" s="288">
        <v>0.89734999999999998</v>
      </c>
      <c r="O56" s="291">
        <v>13.477272727272727</v>
      </c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</row>
    <row r="57" spans="1:29" ht="13.5" customHeight="1" outlineLevel="1">
      <c r="A57" s="642" t="s">
        <v>489</v>
      </c>
      <c r="B57" s="649" t="s">
        <v>490</v>
      </c>
      <c r="C57" s="656">
        <v>0.37817770000000001</v>
      </c>
      <c r="D57" s="657">
        <v>0.24572019999999997</v>
      </c>
      <c r="E57" s="657">
        <v>0.21238089999999998</v>
      </c>
      <c r="F57" s="657">
        <v>0.15689999999999998</v>
      </c>
      <c r="G57" s="658">
        <v>0.55920000000000003</v>
      </c>
      <c r="H57" s="659">
        <v>0.73887774210000001</v>
      </c>
      <c r="I57" s="660">
        <v>40.1344579509</v>
      </c>
      <c r="J57" s="660">
        <v>5.6801589380840101</v>
      </c>
      <c r="K57" s="659">
        <v>119.40478295459999</v>
      </c>
      <c r="L57" s="661">
        <v>46.242224292899998</v>
      </c>
      <c r="M57" s="659">
        <v>1.50129</v>
      </c>
      <c r="N57" s="661">
        <v>1.54013</v>
      </c>
      <c r="O57" s="662">
        <v>21.386185682326591</v>
      </c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spans="1:29" ht="13.5" customHeight="1">
      <c r="A58" s="44"/>
      <c r="B58" s="45"/>
      <c r="C58" s="282"/>
      <c r="D58" s="282"/>
      <c r="E58" s="282"/>
      <c r="F58" s="282"/>
      <c r="G58" s="282"/>
      <c r="H58" s="284"/>
      <c r="I58" s="284"/>
      <c r="J58" s="284"/>
      <c r="K58" s="284"/>
      <c r="L58" s="284"/>
      <c r="M58" s="284"/>
      <c r="N58" s="284"/>
      <c r="O58" s="28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spans="1:29" ht="13.5" customHeight="1">
      <c r="A59" s="44"/>
      <c r="B59" s="4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spans="1:29" ht="13.5" customHeight="1">
      <c r="A60" s="44"/>
      <c r="B60" s="45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</row>
    <row r="61" spans="1:29" ht="13.5" customHeight="1">
      <c r="A61" s="44"/>
      <c r="B61" s="45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</row>
    <row r="62" spans="1:29" ht="13.5" customHeight="1">
      <c r="A62" s="44"/>
      <c r="B62" s="45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</row>
    <row r="63" spans="1:29" ht="13.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</row>
    <row r="64" spans="1:29" ht="13.5" customHeight="1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</row>
    <row r="65" spans="1:29" ht="13.5" customHeight="1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</row>
    <row r="66" spans="1:29" ht="13.5" customHeight="1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</row>
    <row r="67" spans="1:29" ht="13.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</row>
    <row r="68" spans="1:29" ht="13.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</row>
    <row r="69" spans="1:29" ht="13.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</row>
    <row r="70" spans="1:29" ht="13.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spans="1:29" ht="13.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</row>
    <row r="72" spans="1:29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</row>
    <row r="73" spans="1:29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</row>
    <row r="74" spans="1:29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</row>
    <row r="75" spans="1:29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</row>
    <row r="76" spans="1:29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</row>
    <row r="77" spans="1:29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</row>
    <row r="78" spans="1:29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</row>
    <row r="79" spans="1:29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</row>
    <row r="80" spans="1:29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 spans="1:29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</row>
    <row r="82" spans="1:29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</row>
    <row r="83" spans="1:29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</row>
    <row r="84" spans="1:29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</row>
    <row r="85" spans="1:29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</row>
    <row r="86" spans="1:29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</row>
    <row r="87" spans="1:29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</row>
    <row r="88" spans="1:29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</row>
    <row r="89" spans="1:29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</row>
    <row r="90" spans="1:29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</row>
    <row r="91" spans="1:29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</row>
    <row r="92" spans="1:29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</row>
    <row r="93" spans="1:29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spans="1:29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</row>
    <row r="95" spans="1:29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</row>
    <row r="96" spans="1:29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</row>
    <row r="97" spans="1:29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</row>
    <row r="98" spans="1:29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</row>
    <row r="99" spans="1:29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</row>
    <row r="100" spans="1:29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</row>
    <row r="101" spans="1:29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spans="1:29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</row>
    <row r="104" spans="1:29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</row>
    <row r="105" spans="1:29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spans="1:29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</row>
    <row r="107" spans="1:29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</row>
    <row r="108" spans="1:29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</row>
    <row r="109" spans="1:29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</row>
    <row r="110" spans="1:29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</row>
    <row r="111" spans="1:29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</row>
    <row r="112" spans="1:29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</row>
    <row r="113" spans="1:29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</row>
    <row r="114" spans="1:29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</row>
    <row r="115" spans="1:29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</row>
    <row r="116" spans="1:29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</row>
    <row r="117" spans="1:29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</row>
    <row r="118" spans="1:29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</row>
    <row r="119" spans="1:29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</row>
    <row r="120" spans="1:29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</row>
    <row r="121" spans="1:29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</row>
    <row r="122" spans="1:29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</row>
    <row r="123" spans="1:29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</row>
    <row r="124" spans="1:29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</row>
    <row r="125" spans="1:29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</row>
    <row r="126" spans="1:29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</row>
    <row r="127" spans="1:29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</row>
    <row r="128" spans="1:29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spans="1:29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</row>
    <row r="130" spans="1:29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</row>
    <row r="131" spans="1:29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</row>
    <row r="132" spans="1:29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</row>
    <row r="133" spans="1:29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</row>
    <row r="134" spans="1:29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</row>
    <row r="135" spans="1:29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</row>
    <row r="136" spans="1:29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spans="1:29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</row>
    <row r="138" spans="1:29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</row>
    <row r="139" spans="1:29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</row>
    <row r="140" spans="1:29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</row>
    <row r="141" spans="1:29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</row>
    <row r="142" spans="1:29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</row>
    <row r="143" spans="1:29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</row>
    <row r="144" spans="1:29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</row>
    <row r="145" spans="1:29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</row>
    <row r="146" spans="1:29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</row>
    <row r="147" spans="1:29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</row>
    <row r="148" spans="1:29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</row>
    <row r="149" spans="1:29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spans="1:29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</row>
    <row r="151" spans="1:29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</row>
    <row r="152" spans="1:29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</row>
    <row r="153" spans="1:29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</row>
    <row r="154" spans="1:29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</row>
    <row r="155" spans="1:29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</row>
    <row r="156" spans="1:29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</row>
    <row r="157" spans="1:29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</row>
    <row r="158" spans="1:29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</row>
    <row r="159" spans="1:29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</row>
    <row r="160" spans="1:29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</row>
    <row r="161" spans="1:29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</row>
    <row r="162" spans="1:29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</row>
    <row r="163" spans="1:29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</row>
    <row r="164" spans="1:29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</row>
    <row r="165" spans="1:29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</row>
    <row r="166" spans="1:29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</row>
    <row r="167" spans="1:29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</row>
    <row r="168" spans="1:29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</row>
    <row r="169" spans="1:29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</row>
    <row r="170" spans="1:29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</row>
    <row r="171" spans="1:29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</row>
    <row r="172" spans="1:29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</row>
    <row r="173" spans="1:29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</row>
    <row r="174" spans="1:29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</row>
    <row r="175" spans="1:29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</row>
    <row r="176" spans="1:29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</row>
    <row r="177" spans="1:29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</row>
    <row r="178" spans="1:29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</row>
    <row r="179" spans="1:29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</row>
    <row r="180" spans="1:29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</row>
    <row r="181" spans="1:29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</row>
    <row r="182" spans="1:29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</row>
    <row r="183" spans="1:29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</row>
    <row r="184" spans="1:29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</row>
    <row r="185" spans="1:29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</row>
    <row r="186" spans="1:29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</row>
    <row r="187" spans="1:29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</row>
    <row r="188" spans="1:29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</row>
    <row r="189" spans="1:29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</row>
    <row r="190" spans="1:29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</row>
    <row r="191" spans="1:29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</row>
    <row r="192" spans="1:29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</row>
    <row r="193" spans="1:29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</row>
    <row r="194" spans="1:29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</row>
    <row r="195" spans="1:29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</row>
    <row r="196" spans="1:29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</row>
    <row r="197" spans="1:29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</row>
    <row r="198" spans="1:29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</row>
    <row r="199" spans="1:29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</row>
    <row r="200" spans="1:29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</row>
    <row r="201" spans="1:29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</row>
    <row r="202" spans="1:29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</row>
    <row r="203" spans="1:29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</row>
    <row r="204" spans="1:29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</row>
    <row r="205" spans="1:29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</row>
    <row r="206" spans="1:29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</row>
    <row r="207" spans="1:29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</row>
    <row r="208" spans="1:29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</row>
    <row r="209" spans="1:29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</row>
    <row r="210" spans="1:29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</row>
    <row r="211" spans="1:29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</row>
    <row r="212" spans="1:29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</row>
    <row r="213" spans="1:29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</row>
    <row r="214" spans="1:29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</row>
    <row r="215" spans="1:29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spans="1:29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</row>
    <row r="217" spans="1:29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</row>
    <row r="218" spans="1:29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</row>
    <row r="219" spans="1:29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spans="1:29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</row>
    <row r="221" spans="1:29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</row>
    <row r="222" spans="1:29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</row>
    <row r="223" spans="1:29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</row>
    <row r="224" spans="1:29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spans="1:29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</row>
    <row r="226" spans="1:29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</row>
    <row r="227" spans="1:29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</row>
    <row r="228" spans="1:29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</row>
    <row r="229" spans="1:29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</row>
    <row r="230" spans="1:29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</row>
    <row r="231" spans="1:29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</row>
    <row r="232" spans="1:29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</row>
    <row r="233" spans="1:29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</row>
    <row r="234" spans="1:29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</row>
    <row r="235" spans="1:29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</row>
    <row r="236" spans="1:29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spans="1:29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</row>
    <row r="238" spans="1:29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</row>
    <row r="239" spans="1:29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</row>
    <row r="240" spans="1:29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</row>
    <row r="241" spans="1:29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spans="1:29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</row>
    <row r="243" spans="1:29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</row>
    <row r="244" spans="1:29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</row>
    <row r="245" spans="1:29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spans="1:29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</row>
    <row r="247" spans="1:29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</row>
    <row r="248" spans="1:29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</row>
    <row r="249" spans="1:29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</row>
    <row r="250" spans="1:29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</row>
    <row r="251" spans="1:29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</row>
    <row r="252" spans="1:29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</row>
    <row r="253" spans="1:29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</row>
    <row r="254" spans="1:29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</row>
    <row r="255" spans="1:29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</row>
    <row r="256" spans="1:29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</row>
    <row r="257" spans="1:29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</row>
    <row r="258" spans="1:29" ht="15.75" customHeight="1"/>
    <row r="259" spans="1:29" ht="15.75" customHeight="1"/>
    <row r="260" spans="1:29" ht="15.75" customHeight="1"/>
    <row r="261" spans="1:29" ht="15.75" customHeight="1"/>
    <row r="262" spans="1:29" ht="15.75" customHeight="1"/>
    <row r="263" spans="1:29" ht="15.75" customHeight="1"/>
    <row r="264" spans="1:29" ht="15.75" customHeight="1"/>
    <row r="265" spans="1:29" ht="15.75" customHeight="1"/>
    <row r="266" spans="1:29" ht="15.75" customHeight="1"/>
    <row r="267" spans="1:29" ht="15.75" customHeight="1"/>
    <row r="268" spans="1:29" ht="15.75" customHeight="1"/>
    <row r="269" spans="1:29" ht="15.75" customHeight="1"/>
    <row r="270" spans="1:29" ht="15.75" customHeight="1"/>
    <row r="271" spans="1:29" ht="15.75" customHeight="1"/>
    <row r="272" spans="1:29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N30:P30"/>
    <mergeCell ref="C16:E16"/>
    <mergeCell ref="F16:H16"/>
    <mergeCell ref="I16:K16"/>
    <mergeCell ref="E30:G30"/>
    <mergeCell ref="H30:J30"/>
    <mergeCell ref="K30:M30"/>
  </mergeCells>
  <conditionalFormatting sqref="D44:P45">
    <cfRule type="cellIs" dxfId="21" priority="1" operator="lessThan">
      <formula>$C$39</formula>
    </cfRule>
  </conditionalFormatting>
  <conditionalFormatting sqref="D44:P45">
    <cfRule type="cellIs" dxfId="20" priority="2" operator="greaterThan">
      <formula>$C$39</formula>
    </cfRule>
  </conditionalFormatting>
  <conditionalFormatting sqref="D44:P45">
    <cfRule type="cellIs" dxfId="19" priority="3" operator="lessThan">
      <formula>$C$39</formula>
    </cfRule>
  </conditionalFormatting>
  <conditionalFormatting sqref="D44:P45">
    <cfRule type="cellIs" dxfId="18" priority="4" operator="greaterThan">
      <formula>$C$39</formula>
    </cfRule>
  </conditionalFormatting>
  <conditionalFormatting sqref="D44:P45">
    <cfRule type="cellIs" dxfId="17" priority="5" operator="lessThan">
      <formula>$C$40</formula>
    </cfRule>
  </conditionalFormatting>
  <conditionalFormatting sqref="D44:P45">
    <cfRule type="cellIs" dxfId="16" priority="6" operator="greaterThan">
      <formula>$C$40</formula>
    </cfRule>
  </conditionalFormatting>
  <conditionalFormatting sqref="D44:P45">
    <cfRule type="cellIs" dxfId="15" priority="7" operator="lessThan">
      <formula>$C$40</formula>
    </cfRule>
  </conditionalFormatting>
  <conditionalFormatting sqref="D44:P45">
    <cfRule type="cellIs" dxfId="14" priority="8" operator="greaterThan">
      <formula>$C$40</formula>
    </cfRule>
  </conditionalFormatting>
  <pageMargins left="0.2" right="0.2" top="0.25" bottom="0.2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D1000"/>
  <sheetViews>
    <sheetView workbookViewId="0"/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3" width="12.5" customWidth="1"/>
    <col min="4" max="4" width="11.1640625" customWidth="1"/>
    <col min="5" max="5" width="9.33203125" customWidth="1"/>
    <col min="6" max="6" width="9.5" customWidth="1"/>
    <col min="7" max="8" width="8.6640625" customWidth="1"/>
    <col min="9" max="9" width="10.5" customWidth="1"/>
    <col min="10" max="10" width="8.6640625" customWidth="1"/>
    <col min="11" max="11" width="8.1640625" customWidth="1"/>
    <col min="12" max="12" width="10" customWidth="1"/>
    <col min="13" max="13" width="8.1640625" customWidth="1"/>
    <col min="14" max="14" width="10" customWidth="1"/>
    <col min="15" max="15" width="9.33203125" customWidth="1"/>
    <col min="16" max="17" width="8.1640625" customWidth="1"/>
    <col min="18" max="30" width="8" customWidth="1"/>
  </cols>
  <sheetData>
    <row r="1" spans="1:30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3.5" customHeight="1">
      <c r="A2" s="44"/>
      <c r="B2" s="45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3.5" customHeight="1">
      <c r="A3" s="614" t="s">
        <v>38</v>
      </c>
      <c r="B3" s="631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ht="13.5" customHeight="1">
      <c r="A4" s="44"/>
      <c r="B4" s="4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ht="13.5" customHeight="1">
      <c r="A5" s="177" t="s">
        <v>40</v>
      </c>
      <c r="B5" s="178"/>
      <c r="C5" s="248" t="s">
        <v>152</v>
      </c>
      <c r="D5" s="58" t="s">
        <v>43</v>
      </c>
      <c r="E5" s="58" t="s">
        <v>44</v>
      </c>
      <c r="F5" s="58" t="s">
        <v>45</v>
      </c>
      <c r="G5" s="58" t="s">
        <v>46</v>
      </c>
      <c r="H5" s="58"/>
      <c r="I5" s="58" t="s">
        <v>48</v>
      </c>
      <c r="J5" s="60" t="s">
        <v>158</v>
      </c>
      <c r="K5" s="60"/>
      <c r="L5" s="57" t="s">
        <v>50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1:30" ht="13.5" customHeight="1">
      <c r="A6" s="62" t="s">
        <v>51</v>
      </c>
      <c r="B6" s="62" t="s">
        <v>52</v>
      </c>
      <c r="C6" s="61" t="s">
        <v>42</v>
      </c>
      <c r="D6" s="64" t="s">
        <v>55</v>
      </c>
      <c r="E6" s="64" t="s">
        <v>56</v>
      </c>
      <c r="F6" s="64" t="s">
        <v>57</v>
      </c>
      <c r="G6" s="64" t="s">
        <v>459</v>
      </c>
      <c r="H6" s="64" t="s">
        <v>460</v>
      </c>
      <c r="I6" s="64" t="s">
        <v>461</v>
      </c>
      <c r="J6" s="66" t="s">
        <v>461</v>
      </c>
      <c r="K6" s="66" t="s">
        <v>61</v>
      </c>
      <c r="L6" s="62" t="s">
        <v>62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0" ht="11.25" customHeight="1">
      <c r="A7" s="565" t="s">
        <v>516</v>
      </c>
      <c r="B7" s="663" t="s">
        <v>517</v>
      </c>
      <c r="C7" s="251">
        <v>185.13</v>
      </c>
      <c r="D7" s="567">
        <v>224.2</v>
      </c>
      <c r="E7" s="568">
        <v>2850.7833000000001</v>
      </c>
      <c r="F7" s="569">
        <v>527765.51232900005</v>
      </c>
      <c r="G7" s="569">
        <v>473</v>
      </c>
      <c r="H7" s="569">
        <v>14344</v>
      </c>
      <c r="I7" s="570">
        <v>513894.51232900005</v>
      </c>
      <c r="J7" s="569">
        <v>101054</v>
      </c>
      <c r="K7" s="571">
        <v>1.07901319698237</v>
      </c>
      <c r="L7" s="81">
        <v>217.51064</v>
      </c>
      <c r="M7" s="82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0" ht="11.25" customHeight="1">
      <c r="A8" s="565" t="s">
        <v>518</v>
      </c>
      <c r="B8" s="585" t="s">
        <v>64</v>
      </c>
      <c r="C8" s="73">
        <v>2399.4499999999998</v>
      </c>
      <c r="D8" s="75">
        <v>2460.9980999999998</v>
      </c>
      <c r="E8" s="568">
        <v>498.52502299999998</v>
      </c>
      <c r="F8" s="570">
        <v>1196185.8664373499</v>
      </c>
      <c r="G8" s="570">
        <v>41816</v>
      </c>
      <c r="H8" s="570">
        <v>36092</v>
      </c>
      <c r="I8" s="570">
        <v>1201909.8664373499</v>
      </c>
      <c r="J8" s="570">
        <v>62060</v>
      </c>
      <c r="K8" s="79">
        <v>1.32877556697126</v>
      </c>
      <c r="L8" s="85">
        <v>2484.2444399999999</v>
      </c>
      <c r="M8" s="82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ht="11.25" customHeight="1">
      <c r="A9" s="565" t="s">
        <v>485</v>
      </c>
      <c r="B9" s="663" t="s">
        <v>486</v>
      </c>
      <c r="C9" s="73">
        <v>426.7</v>
      </c>
      <c r="D9" s="75">
        <v>449.52</v>
      </c>
      <c r="E9" s="568">
        <v>439.804035</v>
      </c>
      <c r="F9" s="570">
        <v>187664.3817345</v>
      </c>
      <c r="G9" s="570">
        <v>14759.26</v>
      </c>
      <c r="H9" s="570">
        <v>1914.912</v>
      </c>
      <c r="I9" s="570">
        <v>200508.7297345</v>
      </c>
      <c r="J9" s="570">
        <v>7582.1570000000002</v>
      </c>
      <c r="K9" s="79">
        <v>1.03766863696153</v>
      </c>
      <c r="L9" s="85">
        <v>448.94871999999998</v>
      </c>
      <c r="M9" s="82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 ht="11.25" customHeight="1">
      <c r="A10" s="565" t="s">
        <v>475</v>
      </c>
      <c r="B10" s="607" t="s">
        <v>476</v>
      </c>
      <c r="C10" s="73">
        <v>1271.17</v>
      </c>
      <c r="D10" s="75">
        <v>1530.74</v>
      </c>
      <c r="E10" s="568">
        <v>687.28608999999994</v>
      </c>
      <c r="F10" s="570">
        <v>873657.45902529999</v>
      </c>
      <c r="G10" s="570">
        <v>4554</v>
      </c>
      <c r="H10" s="570">
        <v>18498</v>
      </c>
      <c r="I10" s="570">
        <v>859713.45902529999</v>
      </c>
      <c r="J10" s="570">
        <v>201442</v>
      </c>
      <c r="K10" s="79">
        <v>1.04498855806526</v>
      </c>
      <c r="L10" s="85">
        <v>1472.18029</v>
      </c>
      <c r="M10" s="82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ht="11.25" hidden="1" customHeight="1">
      <c r="A11" s="565" t="s">
        <v>360</v>
      </c>
      <c r="B11" s="607"/>
      <c r="C11" s="73" t="s">
        <v>360</v>
      </c>
      <c r="D11" s="75" t="s">
        <v>360</v>
      </c>
      <c r="E11" s="568" t="s">
        <v>360</v>
      </c>
      <c r="F11" s="570" t="s">
        <v>360</v>
      </c>
      <c r="G11" s="570" t="s">
        <v>360</v>
      </c>
      <c r="H11" s="570" t="s">
        <v>360</v>
      </c>
      <c r="I11" s="570" t="s">
        <v>360</v>
      </c>
      <c r="J11" s="570" t="s">
        <v>360</v>
      </c>
      <c r="K11" s="79" t="s">
        <v>360</v>
      </c>
      <c r="L11" s="85" t="s">
        <v>360</v>
      </c>
      <c r="M11" s="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 ht="13.5" hidden="1" customHeight="1">
      <c r="A12" s="565" t="s">
        <v>360</v>
      </c>
      <c r="B12" s="585"/>
      <c r="C12" s="73" t="s">
        <v>360</v>
      </c>
      <c r="D12" s="75" t="s">
        <v>360</v>
      </c>
      <c r="E12" s="568" t="s">
        <v>360</v>
      </c>
      <c r="F12" s="570" t="s">
        <v>360</v>
      </c>
      <c r="G12" s="570" t="s">
        <v>360</v>
      </c>
      <c r="H12" s="570" t="s">
        <v>360</v>
      </c>
      <c r="I12" s="570" t="s">
        <v>360</v>
      </c>
      <c r="J12" s="570" t="s">
        <v>360</v>
      </c>
      <c r="K12" s="79" t="s">
        <v>360</v>
      </c>
      <c r="L12" s="85" t="s">
        <v>360</v>
      </c>
      <c r="M12" s="82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</row>
    <row r="13" spans="1:30" ht="13.5" hidden="1" customHeight="1">
      <c r="A13" s="565" t="s">
        <v>360</v>
      </c>
      <c r="B13" s="585"/>
      <c r="C13" s="73" t="s">
        <v>360</v>
      </c>
      <c r="D13" s="75" t="s">
        <v>360</v>
      </c>
      <c r="E13" s="568" t="s">
        <v>360</v>
      </c>
      <c r="F13" s="570" t="s">
        <v>360</v>
      </c>
      <c r="G13" s="570" t="s">
        <v>360</v>
      </c>
      <c r="H13" s="570" t="s">
        <v>360</v>
      </c>
      <c r="I13" s="570" t="s">
        <v>360</v>
      </c>
      <c r="J13" s="570" t="s">
        <v>360</v>
      </c>
      <c r="K13" s="79" t="s">
        <v>360</v>
      </c>
      <c r="L13" s="85" t="s">
        <v>360</v>
      </c>
      <c r="M13" s="82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ht="13.5" hidden="1" customHeight="1">
      <c r="A14" s="565" t="s">
        <v>360</v>
      </c>
      <c r="B14" s="585"/>
      <c r="C14" s="107" t="s">
        <v>360</v>
      </c>
      <c r="D14" s="108" t="s">
        <v>360</v>
      </c>
      <c r="E14" s="664" t="s">
        <v>360</v>
      </c>
      <c r="F14" s="665" t="s">
        <v>360</v>
      </c>
      <c r="G14" s="665" t="s">
        <v>360</v>
      </c>
      <c r="H14" s="665" t="s">
        <v>360</v>
      </c>
      <c r="I14" s="665" t="s">
        <v>360</v>
      </c>
      <c r="J14" s="665" t="s">
        <v>360</v>
      </c>
      <c r="K14" s="113" t="s">
        <v>360</v>
      </c>
      <c r="L14" s="115" t="s">
        <v>360</v>
      </c>
      <c r="M14" s="8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13.5" customHeight="1">
      <c r="A15" s="632" t="s">
        <v>489</v>
      </c>
      <c r="B15" s="666" t="s">
        <v>490</v>
      </c>
      <c r="C15" s="634">
        <v>275.02999999999997</v>
      </c>
      <c r="D15" s="635">
        <v>327.85</v>
      </c>
      <c r="E15" s="636">
        <v>4375.4799999999996</v>
      </c>
      <c r="F15" s="637">
        <v>1203388.2643999998</v>
      </c>
      <c r="G15" s="637">
        <v>108047</v>
      </c>
      <c r="H15" s="637">
        <v>36640</v>
      </c>
      <c r="I15" s="637">
        <v>1274795.2643999998</v>
      </c>
      <c r="J15" s="637">
        <v>90488</v>
      </c>
      <c r="K15" s="638">
        <v>1.15431299097037</v>
      </c>
      <c r="L15" s="639">
        <v>303.74513999999999</v>
      </c>
      <c r="M15" s="82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</row>
    <row r="16" spans="1:30" ht="13.5" customHeight="1">
      <c r="A16" s="44"/>
      <c r="B16" s="45"/>
      <c r="C16" s="44" t="s">
        <v>360</v>
      </c>
      <c r="D16" s="44" t="s">
        <v>360</v>
      </c>
      <c r="E16" s="44" t="s">
        <v>360</v>
      </c>
      <c r="F16" s="44" t="s">
        <v>360</v>
      </c>
      <c r="G16" s="44" t="s">
        <v>360</v>
      </c>
      <c r="H16" s="44" t="s">
        <v>360</v>
      </c>
      <c r="I16" s="44" t="s">
        <v>360</v>
      </c>
      <c r="J16" s="44" t="s">
        <v>360</v>
      </c>
      <c r="K16" s="44" t="s">
        <v>360</v>
      </c>
      <c r="L16" s="44" t="s">
        <v>360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ht="13.5" customHeight="1">
      <c r="A17" s="177"/>
      <c r="B17" s="178"/>
      <c r="C17" s="679" t="s">
        <v>495</v>
      </c>
      <c r="D17" s="680"/>
      <c r="E17" s="680"/>
      <c r="F17" s="681"/>
      <c r="G17" s="679" t="s">
        <v>131</v>
      </c>
      <c r="H17" s="680"/>
      <c r="I17" s="680"/>
      <c r="J17" s="681"/>
      <c r="K17" s="698" t="s">
        <v>496</v>
      </c>
      <c r="L17" s="680"/>
      <c r="M17" s="681"/>
      <c r="N17" s="679" t="s">
        <v>497</v>
      </c>
      <c r="O17" s="680"/>
      <c r="P17" s="681"/>
      <c r="Q17" s="57" t="s">
        <v>135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</row>
    <row r="18" spans="1:30" ht="13.5" customHeight="1">
      <c r="A18" s="62" t="s">
        <v>51</v>
      </c>
      <c r="B18" s="62" t="s">
        <v>52</v>
      </c>
      <c r="C18" s="180" t="s">
        <v>136</v>
      </c>
      <c r="D18" s="183" t="s">
        <v>137</v>
      </c>
      <c r="E18" s="183" t="s">
        <v>138</v>
      </c>
      <c r="F18" s="184" t="s">
        <v>139</v>
      </c>
      <c r="G18" s="180" t="s">
        <v>136</v>
      </c>
      <c r="H18" s="183" t="s">
        <v>137</v>
      </c>
      <c r="I18" s="183" t="s">
        <v>138</v>
      </c>
      <c r="J18" s="184" t="s">
        <v>139</v>
      </c>
      <c r="K18" s="180" t="s">
        <v>136</v>
      </c>
      <c r="L18" s="183" t="s">
        <v>137</v>
      </c>
      <c r="M18" s="184" t="s">
        <v>138</v>
      </c>
      <c r="N18" s="180" t="s">
        <v>136</v>
      </c>
      <c r="O18" s="183" t="s">
        <v>137</v>
      </c>
      <c r="P18" s="184" t="s">
        <v>138</v>
      </c>
      <c r="Q18" s="62" t="s">
        <v>141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ht="13.5" customHeight="1">
      <c r="A19" s="565" t="s">
        <v>516</v>
      </c>
      <c r="B19" s="585" t="s">
        <v>517</v>
      </c>
      <c r="C19" s="586">
        <v>70697</v>
      </c>
      <c r="D19" s="586">
        <v>76596.149449999997</v>
      </c>
      <c r="E19" s="586">
        <v>94677.713210000002</v>
      </c>
      <c r="F19" s="587">
        <v>109429.57225</v>
      </c>
      <c r="G19" s="188">
        <v>6.4260200000000003</v>
      </c>
      <c r="H19" s="188">
        <v>7.5187999999999997</v>
      </c>
      <c r="I19" s="188">
        <v>9.6655999999999995</v>
      </c>
      <c r="J19" s="191">
        <v>11.168839999999999</v>
      </c>
      <c r="K19" s="589">
        <v>23826.40597</v>
      </c>
      <c r="L19" s="589">
        <v>26363.17971</v>
      </c>
      <c r="M19" s="590">
        <v>33591.067770000001</v>
      </c>
      <c r="N19" s="591">
        <v>39518.161039999999</v>
      </c>
      <c r="O19" s="589">
        <v>38372.709360000001</v>
      </c>
      <c r="P19" s="590">
        <v>48053.916920000003</v>
      </c>
      <c r="Q19" s="193">
        <v>0.1433333</v>
      </c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</row>
    <row r="20" spans="1:30" ht="13.5" customHeight="1">
      <c r="A20" s="565" t="s">
        <v>518</v>
      </c>
      <c r="B20" s="585" t="s">
        <v>64</v>
      </c>
      <c r="C20" s="586">
        <v>280522</v>
      </c>
      <c r="D20" s="586">
        <v>336299.57059000002</v>
      </c>
      <c r="E20" s="586">
        <v>394106.20971000002</v>
      </c>
      <c r="F20" s="592">
        <v>455948.62994999997</v>
      </c>
      <c r="G20" s="188">
        <v>20.653639999999999</v>
      </c>
      <c r="H20" s="188">
        <v>27.923120000000001</v>
      </c>
      <c r="I20" s="188">
        <v>39.718850000000003</v>
      </c>
      <c r="J20" s="191">
        <v>53.184229999999999</v>
      </c>
      <c r="K20" s="589">
        <v>13371.1661</v>
      </c>
      <c r="L20" s="589">
        <v>18072.938450000001</v>
      </c>
      <c r="M20" s="590">
        <v>25547.516810000001</v>
      </c>
      <c r="N20" s="591">
        <v>41571.816039999998</v>
      </c>
      <c r="O20" s="589">
        <v>49999.301630000002</v>
      </c>
      <c r="P20" s="590">
        <v>62142.535759999999</v>
      </c>
      <c r="Q20" s="193">
        <v>0.32433329999999999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</row>
    <row r="21" spans="1:30" ht="13.5" customHeight="1">
      <c r="A21" s="565" t="s">
        <v>485</v>
      </c>
      <c r="B21" s="585" t="s">
        <v>486</v>
      </c>
      <c r="C21" s="586">
        <v>20156.447</v>
      </c>
      <c r="D21" s="586">
        <v>24780.14012</v>
      </c>
      <c r="E21" s="586">
        <v>29341.723030000001</v>
      </c>
      <c r="F21" s="592">
        <v>33948.026210000004</v>
      </c>
      <c r="G21" s="188">
        <v>3.3647399999999998</v>
      </c>
      <c r="H21" s="188">
        <v>6.4471699999999998</v>
      </c>
      <c r="I21" s="188">
        <v>8.62012</v>
      </c>
      <c r="J21" s="191">
        <v>11.94548</v>
      </c>
      <c r="K21" s="589">
        <v>2635.07357</v>
      </c>
      <c r="L21" s="589">
        <v>4038.9668200000001</v>
      </c>
      <c r="M21" s="590">
        <v>5473.9534199999998</v>
      </c>
      <c r="N21" s="591">
        <v>3157.32204</v>
      </c>
      <c r="O21" s="589">
        <v>4594.7665200000001</v>
      </c>
      <c r="P21" s="590">
        <v>6062.5346200000004</v>
      </c>
      <c r="Q21" s="193">
        <v>0.35879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1:30" ht="13.5" customHeight="1">
      <c r="A22" s="565" t="s">
        <v>475</v>
      </c>
      <c r="B22" s="585" t="s">
        <v>476</v>
      </c>
      <c r="C22" s="586">
        <v>161857</v>
      </c>
      <c r="D22" s="586">
        <v>169286.88151000001</v>
      </c>
      <c r="E22" s="586">
        <v>204221.58</v>
      </c>
      <c r="F22" s="592">
        <v>232356.53709</v>
      </c>
      <c r="G22" s="188">
        <v>46.301409999999997</v>
      </c>
      <c r="H22" s="188">
        <v>44.311340000000001</v>
      </c>
      <c r="I22" s="188">
        <v>55.713479999999997</v>
      </c>
      <c r="J22" s="191">
        <v>63.13496</v>
      </c>
      <c r="K22" s="589">
        <v>34893.677770000002</v>
      </c>
      <c r="L22" s="589">
        <v>32519.4611</v>
      </c>
      <c r="M22" s="590">
        <v>42113.64774</v>
      </c>
      <c r="N22" s="591">
        <v>59316.874000000003</v>
      </c>
      <c r="O22" s="589">
        <v>58938.147700000001</v>
      </c>
      <c r="P22" s="590">
        <v>72675.142609999995</v>
      </c>
      <c r="Q22" s="193">
        <v>4.8000000000000001E-2</v>
      </c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</row>
    <row r="23" spans="1:30" ht="13.5" hidden="1" customHeight="1">
      <c r="A23" s="565" t="s">
        <v>360</v>
      </c>
      <c r="B23" s="585" t="s">
        <v>360</v>
      </c>
      <c r="C23" s="596" t="s">
        <v>360</v>
      </c>
      <c r="D23" s="586" t="s">
        <v>360</v>
      </c>
      <c r="E23" s="586" t="s">
        <v>360</v>
      </c>
      <c r="F23" s="592" t="s">
        <v>360</v>
      </c>
      <c r="G23" s="192" t="s">
        <v>360</v>
      </c>
      <c r="H23" s="188" t="s">
        <v>360</v>
      </c>
      <c r="I23" s="188" t="s">
        <v>360</v>
      </c>
      <c r="J23" s="191" t="s">
        <v>360</v>
      </c>
      <c r="K23" s="586" t="s">
        <v>360</v>
      </c>
      <c r="L23" s="586" t="s">
        <v>360</v>
      </c>
      <c r="M23" s="592" t="s">
        <v>360</v>
      </c>
      <c r="N23" s="596" t="s">
        <v>360</v>
      </c>
      <c r="O23" s="586" t="s">
        <v>360</v>
      </c>
      <c r="P23" s="592" t="s">
        <v>360</v>
      </c>
      <c r="Q23" s="193" t="s">
        <v>360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</row>
    <row r="24" spans="1:30" ht="13.5" hidden="1" customHeight="1">
      <c r="A24" s="565" t="s">
        <v>360</v>
      </c>
      <c r="B24" s="585" t="s">
        <v>360</v>
      </c>
      <c r="C24" s="596" t="s">
        <v>360</v>
      </c>
      <c r="D24" s="586" t="s">
        <v>360</v>
      </c>
      <c r="E24" s="586" t="s">
        <v>360</v>
      </c>
      <c r="F24" s="592" t="s">
        <v>360</v>
      </c>
      <c r="G24" s="192" t="s">
        <v>360</v>
      </c>
      <c r="H24" s="188" t="s">
        <v>360</v>
      </c>
      <c r="I24" s="188" t="s">
        <v>360</v>
      </c>
      <c r="J24" s="191" t="s">
        <v>360</v>
      </c>
      <c r="K24" s="586" t="s">
        <v>360</v>
      </c>
      <c r="L24" s="586" t="s">
        <v>360</v>
      </c>
      <c r="M24" s="592" t="s">
        <v>360</v>
      </c>
      <c r="N24" s="596" t="s">
        <v>360</v>
      </c>
      <c r="O24" s="586" t="s">
        <v>360</v>
      </c>
      <c r="P24" s="592" t="s">
        <v>360</v>
      </c>
      <c r="Q24" s="193" t="s">
        <v>360</v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</row>
    <row r="25" spans="1:30" ht="13.5" hidden="1" customHeight="1">
      <c r="A25" s="565" t="s">
        <v>360</v>
      </c>
      <c r="B25" s="585" t="s">
        <v>360</v>
      </c>
      <c r="C25" s="596" t="s">
        <v>360</v>
      </c>
      <c r="D25" s="586" t="s">
        <v>360</v>
      </c>
      <c r="E25" s="586" t="s">
        <v>360</v>
      </c>
      <c r="F25" s="592" t="s">
        <v>360</v>
      </c>
      <c r="G25" s="192" t="s">
        <v>360</v>
      </c>
      <c r="H25" s="188" t="s">
        <v>360</v>
      </c>
      <c r="I25" s="188" t="s">
        <v>360</v>
      </c>
      <c r="J25" s="191" t="s">
        <v>360</v>
      </c>
      <c r="K25" s="586" t="s">
        <v>360</v>
      </c>
      <c r="L25" s="586" t="s">
        <v>360</v>
      </c>
      <c r="M25" s="592" t="s">
        <v>360</v>
      </c>
      <c r="N25" s="596" t="s">
        <v>360</v>
      </c>
      <c r="O25" s="586" t="s">
        <v>360</v>
      </c>
      <c r="P25" s="592" t="s">
        <v>360</v>
      </c>
      <c r="Q25" s="193" t="s">
        <v>360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</row>
    <row r="26" spans="1:30" ht="13.5" hidden="1" customHeight="1">
      <c r="A26" s="565" t="s">
        <v>360</v>
      </c>
      <c r="B26" s="585" t="s">
        <v>360</v>
      </c>
      <c r="C26" s="596" t="s">
        <v>360</v>
      </c>
      <c r="D26" s="586" t="s">
        <v>360</v>
      </c>
      <c r="E26" s="586" t="s">
        <v>360</v>
      </c>
      <c r="F26" s="592" t="s">
        <v>360</v>
      </c>
      <c r="G26" s="192" t="s">
        <v>360</v>
      </c>
      <c r="H26" s="188" t="s">
        <v>360</v>
      </c>
      <c r="I26" s="188" t="s">
        <v>360</v>
      </c>
      <c r="J26" s="191" t="s">
        <v>360</v>
      </c>
      <c r="K26" s="586" t="s">
        <v>360</v>
      </c>
      <c r="L26" s="586" t="s">
        <v>360</v>
      </c>
      <c r="M26" s="592" t="s">
        <v>360</v>
      </c>
      <c r="N26" s="596" t="s">
        <v>360</v>
      </c>
      <c r="O26" s="586" t="s">
        <v>360</v>
      </c>
      <c r="P26" s="592" t="s">
        <v>360</v>
      </c>
      <c r="Q26" s="193" t="s">
        <v>360</v>
      </c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</row>
    <row r="27" spans="1:30" ht="13.5" customHeight="1">
      <c r="A27" s="632" t="s">
        <v>489</v>
      </c>
      <c r="B27" s="667" t="s">
        <v>490</v>
      </c>
      <c r="C27" s="667">
        <v>260174</v>
      </c>
      <c r="D27" s="668">
        <v>261986.91261</v>
      </c>
      <c r="E27" s="668">
        <v>297775.31813000003</v>
      </c>
      <c r="F27" s="669">
        <v>313373.266</v>
      </c>
      <c r="G27" s="670">
        <v>11.67773</v>
      </c>
      <c r="H27" s="671">
        <v>12.35392</v>
      </c>
      <c r="I27" s="671">
        <v>14.833</v>
      </c>
      <c r="J27" s="672">
        <v>16.477499999999999</v>
      </c>
      <c r="K27" s="668">
        <v>63410.658470000002</v>
      </c>
      <c r="L27" s="668">
        <v>63138.373070000001</v>
      </c>
      <c r="M27" s="669">
        <v>73395.329859999998</v>
      </c>
      <c r="N27" s="667">
        <v>75788.722890000005</v>
      </c>
      <c r="O27" s="668">
        <v>75754.021500000003</v>
      </c>
      <c r="P27" s="669">
        <v>84982.741559999995</v>
      </c>
      <c r="Q27" s="673">
        <v>0.12638249999999998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</row>
    <row r="28" spans="1:30" ht="13.5" customHeight="1">
      <c r="A28" s="44"/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</row>
    <row r="29" spans="1:30" ht="13.5" customHeight="1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 t="s">
        <v>519</v>
      </c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</row>
    <row r="30" spans="1:30" ht="13.5" customHeight="1">
      <c r="A30" s="44"/>
      <c r="B30" s="4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</row>
    <row r="31" spans="1:30" ht="13.5" customHeight="1">
      <c r="A31" s="614" t="s">
        <v>151</v>
      </c>
      <c r="B31" s="631"/>
      <c r="C31" s="614"/>
      <c r="D31" s="614"/>
      <c r="E31" s="614"/>
      <c r="F31" s="614"/>
      <c r="G31" s="614"/>
      <c r="H31" s="614"/>
      <c r="I31" s="614"/>
      <c r="J31" s="614"/>
      <c r="K31" s="614"/>
      <c r="L31" s="614"/>
      <c r="M31" s="614"/>
      <c r="N31" s="614"/>
      <c r="O31" s="614"/>
      <c r="P31" s="61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</row>
    <row r="32" spans="1:30" ht="13.5" customHeight="1">
      <c r="A32" s="44"/>
      <c r="B32" s="4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</row>
    <row r="33" spans="1:30" ht="13.5" customHeight="1">
      <c r="A33" s="177"/>
      <c r="B33" s="57"/>
      <c r="C33" s="57" t="s">
        <v>152</v>
      </c>
      <c r="D33" s="57" t="s">
        <v>153</v>
      </c>
      <c r="E33" s="679" t="s">
        <v>154</v>
      </c>
      <c r="F33" s="680"/>
      <c r="G33" s="681"/>
      <c r="H33" s="679" t="s">
        <v>155</v>
      </c>
      <c r="I33" s="680"/>
      <c r="J33" s="681"/>
      <c r="K33" s="679" t="s">
        <v>156</v>
      </c>
      <c r="L33" s="680"/>
      <c r="M33" s="681"/>
      <c r="N33" s="679" t="s">
        <v>157</v>
      </c>
      <c r="O33" s="680"/>
      <c r="P33" s="681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1:30" ht="13.5" customHeight="1">
      <c r="A34" s="62" t="s">
        <v>51</v>
      </c>
      <c r="B34" s="62" t="s">
        <v>52</v>
      </c>
      <c r="C34" s="62" t="s">
        <v>42</v>
      </c>
      <c r="D34" s="62" t="s">
        <v>158</v>
      </c>
      <c r="E34" s="180" t="s">
        <v>137</v>
      </c>
      <c r="F34" s="183" t="s">
        <v>138</v>
      </c>
      <c r="G34" s="184" t="s">
        <v>139</v>
      </c>
      <c r="H34" s="180" t="s">
        <v>137</v>
      </c>
      <c r="I34" s="183" t="s">
        <v>138</v>
      </c>
      <c r="J34" s="184" t="s">
        <v>139</v>
      </c>
      <c r="K34" s="180" t="s">
        <v>137</v>
      </c>
      <c r="L34" s="183" t="s">
        <v>138</v>
      </c>
      <c r="M34" s="184" t="s">
        <v>139</v>
      </c>
      <c r="N34" s="180" t="s">
        <v>137</v>
      </c>
      <c r="O34" s="183" t="s">
        <v>138</v>
      </c>
      <c r="P34" s="184" t="s">
        <v>139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</row>
    <row r="35" spans="1:30" ht="13.5" customHeight="1">
      <c r="A35" s="565" t="s">
        <v>516</v>
      </c>
      <c r="B35" s="607" t="s">
        <v>517</v>
      </c>
      <c r="C35" s="608">
        <v>185.13</v>
      </c>
      <c r="D35" s="259">
        <v>5.2226088262612071</v>
      </c>
      <c r="E35" s="259">
        <v>6.8902355551634074</v>
      </c>
      <c r="F35" s="260">
        <v>5.5743373433448822</v>
      </c>
      <c r="G35" s="261">
        <v>4.8228783269231874</v>
      </c>
      <c r="H35" s="259">
        <v>24.622280151087939</v>
      </c>
      <c r="I35" s="260">
        <v>19.153492799205431</v>
      </c>
      <c r="J35" s="261">
        <v>16.575579916983322</v>
      </c>
      <c r="K35" s="259">
        <v>1.7178338984093673</v>
      </c>
      <c r="L35" s="260">
        <v>1.3362905060586363</v>
      </c>
      <c r="M35" s="261">
        <v>1.1564360771002498</v>
      </c>
      <c r="N35" s="260">
        <v>13.00400875963939</v>
      </c>
      <c r="O35" s="260">
        <v>13.392187335739381</v>
      </c>
      <c r="P35" s="261">
        <v>10.694123294559523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3.5" customHeight="1">
      <c r="A36" s="565" t="s">
        <v>518</v>
      </c>
      <c r="B36" s="607" t="s">
        <v>64</v>
      </c>
      <c r="C36" s="608">
        <v>2399.4499999999998</v>
      </c>
      <c r="D36" s="259">
        <v>19.274667522354978</v>
      </c>
      <c r="E36" s="259">
        <v>3.5569057205121477</v>
      </c>
      <c r="F36" s="260">
        <v>3.0351865486147855</v>
      </c>
      <c r="G36" s="261">
        <v>2.6235101672934635</v>
      </c>
      <c r="H36" s="259">
        <v>85.930583688355739</v>
      </c>
      <c r="I36" s="260">
        <v>60.410862852272906</v>
      </c>
      <c r="J36" s="261">
        <v>45.115817226271773</v>
      </c>
      <c r="K36" s="259">
        <v>2.6494530067790061</v>
      </c>
      <c r="L36" s="260">
        <v>1.8626167233605957</v>
      </c>
      <c r="M36" s="261">
        <v>1.3910325343179923</v>
      </c>
      <c r="N36" s="260">
        <v>28.911651713287771</v>
      </c>
      <c r="O36" s="260">
        <v>24.038533084554004</v>
      </c>
      <c r="P36" s="261">
        <v>19.341178336835704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3.5" customHeight="1">
      <c r="A37" s="565" t="s">
        <v>485</v>
      </c>
      <c r="B37" s="607" t="s">
        <v>486</v>
      </c>
      <c r="C37" s="608">
        <v>426.7</v>
      </c>
      <c r="D37" s="259">
        <v>24.750790801944618</v>
      </c>
      <c r="E37" s="259">
        <v>7.5731767788930489</v>
      </c>
      <c r="F37" s="260">
        <v>6.3958200935447929</v>
      </c>
      <c r="G37" s="261">
        <v>5.5279909522168351</v>
      </c>
      <c r="H37" s="259">
        <v>66.184077665084061</v>
      </c>
      <c r="I37" s="260">
        <v>49.500470991123095</v>
      </c>
      <c r="J37" s="261">
        <v>35.720624035199926</v>
      </c>
      <c r="K37" s="259">
        <v>1.8446466642070307</v>
      </c>
      <c r="L37" s="260">
        <v>1.3796502408406894</v>
      </c>
      <c r="M37" s="261">
        <v>0.99558583113241528</v>
      </c>
      <c r="N37" s="260">
        <v>63.5059481403107</v>
      </c>
      <c r="O37" s="260">
        <v>43.638502383468222</v>
      </c>
      <c r="P37" s="261">
        <v>33.073416038406059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3.5" customHeight="1">
      <c r="A38" s="565" t="s">
        <v>475</v>
      </c>
      <c r="B38" s="607" t="s">
        <v>476</v>
      </c>
      <c r="C38" s="608">
        <v>1271.17</v>
      </c>
      <c r="D38" s="259">
        <v>4.3370173996748447</v>
      </c>
      <c r="E38" s="259">
        <v>5.1608101657522223</v>
      </c>
      <c r="F38" s="260">
        <v>4.2779879532089611</v>
      </c>
      <c r="G38" s="261">
        <v>3.75998657049576</v>
      </c>
      <c r="H38" s="259">
        <v>28.687238977652221</v>
      </c>
      <c r="I38" s="260">
        <v>22.816201752250983</v>
      </c>
      <c r="J38" s="261">
        <v>20.1341697214982</v>
      </c>
      <c r="K38" s="259">
        <v>5.9765081203442127</v>
      </c>
      <c r="L38" s="260">
        <v>4.7533753650522881</v>
      </c>
      <c r="M38" s="261">
        <v>4.1946186919787918</v>
      </c>
      <c r="N38" s="260">
        <v>14.493573262564375</v>
      </c>
      <c r="O38" s="260">
        <v>14.58670644692317</v>
      </c>
      <c r="P38" s="261">
        <v>11.829539346607413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  <row r="39" spans="1:30" ht="13.5" hidden="1" customHeight="1">
      <c r="A39" s="565" t="s">
        <v>360</v>
      </c>
      <c r="B39" s="607" t="s">
        <v>360</v>
      </c>
      <c r="C39" s="608" t="s">
        <v>360</v>
      </c>
      <c r="D39" s="259" t="s">
        <v>360</v>
      </c>
      <c r="E39" s="259" t="s">
        <v>360</v>
      </c>
      <c r="F39" s="260" t="s">
        <v>360</v>
      </c>
      <c r="G39" s="261" t="s">
        <v>360</v>
      </c>
      <c r="H39" s="259" t="s">
        <v>360</v>
      </c>
      <c r="I39" s="260" t="s">
        <v>360</v>
      </c>
      <c r="J39" s="261" t="s">
        <v>360</v>
      </c>
      <c r="K39" s="259" t="s">
        <v>360</v>
      </c>
      <c r="L39" s="260" t="s">
        <v>360</v>
      </c>
      <c r="M39" s="261" t="s">
        <v>360</v>
      </c>
      <c r="N39" s="260" t="s">
        <v>360</v>
      </c>
      <c r="O39" s="260" t="s">
        <v>360</v>
      </c>
      <c r="P39" s="261" t="s">
        <v>360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  <row r="40" spans="1:30" ht="13.5" hidden="1" customHeight="1">
      <c r="A40" s="565" t="s">
        <v>360</v>
      </c>
      <c r="B40" s="607" t="s">
        <v>360</v>
      </c>
      <c r="C40" s="608" t="s">
        <v>360</v>
      </c>
      <c r="D40" s="259" t="s">
        <v>360</v>
      </c>
      <c r="E40" s="259" t="s">
        <v>360</v>
      </c>
      <c r="F40" s="260" t="s">
        <v>360</v>
      </c>
      <c r="G40" s="261" t="s">
        <v>360</v>
      </c>
      <c r="H40" s="259" t="s">
        <v>360</v>
      </c>
      <c r="I40" s="260" t="s">
        <v>360</v>
      </c>
      <c r="J40" s="261" t="s">
        <v>360</v>
      </c>
      <c r="K40" s="259" t="s">
        <v>360</v>
      </c>
      <c r="L40" s="260" t="s">
        <v>360</v>
      </c>
      <c r="M40" s="261" t="s">
        <v>360</v>
      </c>
      <c r="N40" s="260" t="s">
        <v>360</v>
      </c>
      <c r="O40" s="260" t="s">
        <v>360</v>
      </c>
      <c r="P40" s="261" t="s">
        <v>360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</row>
    <row r="41" spans="1:30" ht="13.5" hidden="1" customHeight="1">
      <c r="A41" s="565" t="s">
        <v>360</v>
      </c>
      <c r="B41" s="607" t="s">
        <v>360</v>
      </c>
      <c r="C41" s="608" t="s">
        <v>360</v>
      </c>
      <c r="D41" s="259" t="s">
        <v>360</v>
      </c>
      <c r="E41" s="259" t="s">
        <v>360</v>
      </c>
      <c r="F41" s="260" t="s">
        <v>360</v>
      </c>
      <c r="G41" s="261" t="s">
        <v>360</v>
      </c>
      <c r="H41" s="259" t="s">
        <v>360</v>
      </c>
      <c r="I41" s="260" t="s">
        <v>360</v>
      </c>
      <c r="J41" s="261" t="s">
        <v>360</v>
      </c>
      <c r="K41" s="259" t="s">
        <v>360</v>
      </c>
      <c r="L41" s="260" t="s">
        <v>360</v>
      </c>
      <c r="M41" s="261" t="s">
        <v>360</v>
      </c>
      <c r="N41" s="259" t="s">
        <v>360</v>
      </c>
      <c r="O41" s="260" t="s">
        <v>360</v>
      </c>
      <c r="P41" s="261" t="s">
        <v>360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</row>
    <row r="42" spans="1:30" ht="13.5" hidden="1" customHeight="1">
      <c r="A42" s="565" t="s">
        <v>360</v>
      </c>
      <c r="B42" s="607" t="s">
        <v>360</v>
      </c>
      <c r="C42" s="608" t="s">
        <v>360</v>
      </c>
      <c r="D42" s="259" t="s">
        <v>360</v>
      </c>
      <c r="E42" s="259" t="s">
        <v>360</v>
      </c>
      <c r="F42" s="260" t="s">
        <v>360</v>
      </c>
      <c r="G42" s="261" t="s">
        <v>360</v>
      </c>
      <c r="H42" s="259" t="s">
        <v>360</v>
      </c>
      <c r="I42" s="260" t="s">
        <v>360</v>
      </c>
      <c r="J42" s="261" t="s">
        <v>360</v>
      </c>
      <c r="K42" s="259" t="s">
        <v>360</v>
      </c>
      <c r="L42" s="260" t="s">
        <v>360</v>
      </c>
      <c r="M42" s="261" t="s">
        <v>360</v>
      </c>
      <c r="N42" s="259" t="s">
        <v>360</v>
      </c>
      <c r="O42" s="260" t="s">
        <v>360</v>
      </c>
      <c r="P42" s="261" t="s">
        <v>360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</row>
    <row r="43" spans="1:30" ht="13.5" customHeight="1">
      <c r="A43" s="632" t="s">
        <v>489</v>
      </c>
      <c r="B43" s="674" t="s">
        <v>490</v>
      </c>
      <c r="C43" s="674">
        <v>275.02999999999997</v>
      </c>
      <c r="D43" s="651">
        <v>13.298871280169744</v>
      </c>
      <c r="E43" s="651">
        <v>4.5933144232719458</v>
      </c>
      <c r="F43" s="652">
        <v>4.0412626269939391</v>
      </c>
      <c r="G43" s="653">
        <v>3.8401114420526214</v>
      </c>
      <c r="H43" s="651">
        <v>22.262569289747706</v>
      </c>
      <c r="I43" s="652">
        <v>18.541764983482771</v>
      </c>
      <c r="J43" s="653">
        <v>16.691245637991198</v>
      </c>
      <c r="K43" s="651">
        <v>1.7615230977190441</v>
      </c>
      <c r="L43" s="652">
        <v>1.4671149077983718</v>
      </c>
      <c r="M43" s="653">
        <v>1.3206927887952211</v>
      </c>
      <c r="N43" s="651">
        <v>16.820381922126352</v>
      </c>
      <c r="O43" s="652">
        <v>16.828086999975305</v>
      </c>
      <c r="P43" s="653">
        <v>15.000637082294663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</row>
    <row r="44" spans="1:30" ht="13.5" customHeight="1">
      <c r="A44" s="44"/>
      <c r="B44" s="4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</row>
    <row r="45" spans="1:30" ht="13.5" customHeight="1">
      <c r="A45" s="44"/>
      <c r="B45" s="45"/>
      <c r="C45" s="614" t="s">
        <v>159</v>
      </c>
      <c r="D45" s="253">
        <v>13.396271137558911</v>
      </c>
      <c r="E45" s="253">
        <v>5.7952820550802073</v>
      </c>
      <c r="F45" s="254">
        <v>4.8208329846783551</v>
      </c>
      <c r="G45" s="255">
        <v>4.1835915042323109</v>
      </c>
      <c r="H45" s="253">
        <v>51.356045120544991</v>
      </c>
      <c r="I45" s="254">
        <v>37.970257098713098</v>
      </c>
      <c r="J45" s="255">
        <v>29.386547724988304</v>
      </c>
      <c r="K45" s="253">
        <v>3.0471104224349039</v>
      </c>
      <c r="L45" s="254">
        <v>2.3329832088280522</v>
      </c>
      <c r="M45" s="255">
        <v>1.9344182836323622</v>
      </c>
      <c r="N45" s="253">
        <v>29.978795468950558</v>
      </c>
      <c r="O45" s="254">
        <v>23.913982312671195</v>
      </c>
      <c r="P45" s="255">
        <v>18.734564254102175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1:30" ht="13.5" customHeight="1">
      <c r="A46" s="44"/>
      <c r="B46" s="45"/>
      <c r="C46" s="614" t="s">
        <v>161</v>
      </c>
      <c r="D46" s="264">
        <v>12.248638174308091</v>
      </c>
      <c r="E46" s="264">
        <v>6.0255228604578148</v>
      </c>
      <c r="F46" s="265">
        <v>4.9261626482769216</v>
      </c>
      <c r="G46" s="266">
        <v>4.2914324487094735</v>
      </c>
      <c r="H46" s="264">
        <v>47.435658321368138</v>
      </c>
      <c r="I46" s="265">
        <v>36.158336371687042</v>
      </c>
      <c r="J46" s="266">
        <v>27.927396878349064</v>
      </c>
      <c r="K46" s="264">
        <v>2.2470498354930184</v>
      </c>
      <c r="L46" s="265">
        <v>1.6211334821006425</v>
      </c>
      <c r="M46" s="266">
        <v>1.2737343057091211</v>
      </c>
      <c r="N46" s="264">
        <v>21.702612487926075</v>
      </c>
      <c r="O46" s="265">
        <v>19.312619765738589</v>
      </c>
      <c r="P46" s="266">
        <v>15.585358841721558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</row>
    <row r="47" spans="1:30" ht="13.5" customHeight="1">
      <c r="A47" s="44"/>
      <c r="B47" s="4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</row>
    <row r="48" spans="1:30" ht="13.5" customHeight="1">
      <c r="A48" s="44"/>
      <c r="B48" s="45"/>
      <c r="C48" s="614" t="s">
        <v>159</v>
      </c>
      <c r="D48" s="616">
        <v>277.0442974703189</v>
      </c>
      <c r="E48" s="616">
        <v>346.99919855983791</v>
      </c>
      <c r="F48" s="617">
        <v>328.0840217905681</v>
      </c>
      <c r="G48" s="618">
        <v>299.63015104425853</v>
      </c>
      <c r="H48" s="616">
        <v>634.44847293560315</v>
      </c>
      <c r="I48" s="617">
        <v>563.21282354521145</v>
      </c>
      <c r="J48" s="618">
        <v>484.21684013849477</v>
      </c>
      <c r="K48" s="616">
        <v>475.75122947149498</v>
      </c>
      <c r="L48" s="617">
        <v>437.34840980305876</v>
      </c>
      <c r="M48" s="618">
        <v>402.83634851428036</v>
      </c>
      <c r="N48" s="616">
        <v>502.9499900290441</v>
      </c>
      <c r="O48" s="617">
        <v>397.71026956235971</v>
      </c>
      <c r="P48" s="618">
        <v>347.55218450217563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0" ht="13.5" customHeight="1">
      <c r="A49" s="44"/>
      <c r="B49" s="45"/>
      <c r="C49" s="614" t="s">
        <v>161</v>
      </c>
      <c r="D49" s="619">
        <v>253.31044162395685</v>
      </c>
      <c r="E49" s="619">
        <v>360.78513239057628</v>
      </c>
      <c r="F49" s="620">
        <v>335.25228083565321</v>
      </c>
      <c r="G49" s="621">
        <v>307.35375370712819</v>
      </c>
      <c r="H49" s="619">
        <v>586.01632804951623</v>
      </c>
      <c r="I49" s="620">
        <v>536.3366034012339</v>
      </c>
      <c r="J49" s="621">
        <v>460.1736820629967</v>
      </c>
      <c r="K49" s="619">
        <v>350.83622636335951</v>
      </c>
      <c r="L49" s="620">
        <v>303.90280898394019</v>
      </c>
      <c r="M49" s="621">
        <v>265.25104783736151</v>
      </c>
      <c r="N49" s="619">
        <v>359.59626917194981</v>
      </c>
      <c r="O49" s="620">
        <v>318.0454745433841</v>
      </c>
      <c r="P49" s="621">
        <v>286.38675586812968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</row>
    <row r="50" spans="1:30" ht="13.5" customHeight="1">
      <c r="A50" s="279"/>
      <c r="B50" s="278"/>
      <c r="C50" s="44"/>
      <c r="D50" s="279" t="s">
        <v>162</v>
      </c>
      <c r="E50" s="280"/>
      <c r="F50" s="280"/>
      <c r="G50" s="279" t="s">
        <v>520</v>
      </c>
      <c r="H50" s="279" t="s">
        <v>163</v>
      </c>
      <c r="I50" s="279" t="s">
        <v>164</v>
      </c>
      <c r="J50" s="279" t="s">
        <v>165</v>
      </c>
      <c r="K50" s="279" t="s">
        <v>166</v>
      </c>
      <c r="L50" s="279" t="s">
        <v>167</v>
      </c>
      <c r="M50" s="279" t="s">
        <v>168</v>
      </c>
      <c r="N50" s="279" t="s">
        <v>169</v>
      </c>
      <c r="O50" s="279" t="s">
        <v>170</v>
      </c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</row>
    <row r="51" spans="1:30" ht="13.5" customHeight="1">
      <c r="A51" s="44"/>
      <c r="B51" s="45"/>
      <c r="C51" s="279" t="s">
        <v>521</v>
      </c>
      <c r="D51" s="675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</row>
    <row r="52" spans="1:30" ht="13.5" customHeight="1" outlineLevel="1">
      <c r="A52" s="177"/>
      <c r="B52" s="57"/>
      <c r="C52" s="248" t="s">
        <v>172</v>
      </c>
      <c r="D52" s="58" t="s">
        <v>173</v>
      </c>
      <c r="E52" s="58" t="s">
        <v>174</v>
      </c>
      <c r="F52" s="58"/>
      <c r="G52" s="60"/>
      <c r="H52" s="248" t="s">
        <v>175</v>
      </c>
      <c r="I52" s="58" t="s">
        <v>176</v>
      </c>
      <c r="J52" s="58" t="s">
        <v>509</v>
      </c>
      <c r="K52" s="248"/>
      <c r="L52" s="60"/>
      <c r="M52" s="248" t="s">
        <v>178</v>
      </c>
      <c r="N52" s="60" t="s">
        <v>179</v>
      </c>
      <c r="O52" s="60" t="s">
        <v>180</v>
      </c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</row>
    <row r="53" spans="1:30" ht="13.5" customHeight="1" outlineLevel="1">
      <c r="A53" s="62" t="s">
        <v>51</v>
      </c>
      <c r="B53" s="62" t="s">
        <v>52</v>
      </c>
      <c r="C53" s="61" t="s">
        <v>181</v>
      </c>
      <c r="D53" s="64" t="s">
        <v>181</v>
      </c>
      <c r="E53" s="64" t="s">
        <v>181</v>
      </c>
      <c r="F53" s="64" t="s">
        <v>182</v>
      </c>
      <c r="G53" s="66" t="s">
        <v>183</v>
      </c>
      <c r="H53" s="61" t="s">
        <v>510</v>
      </c>
      <c r="I53" s="64" t="s">
        <v>510</v>
      </c>
      <c r="J53" s="64" t="s">
        <v>510</v>
      </c>
      <c r="K53" s="61" t="s">
        <v>185</v>
      </c>
      <c r="L53" s="66" t="s">
        <v>186</v>
      </c>
      <c r="M53" s="61" t="s">
        <v>187</v>
      </c>
      <c r="N53" s="66" t="s">
        <v>187</v>
      </c>
      <c r="O53" s="66" t="s">
        <v>188</v>
      </c>
      <c r="P53" s="75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</row>
    <row r="54" spans="1:30" ht="13.5" customHeight="1" outlineLevel="1">
      <c r="A54" s="565" t="s">
        <v>516</v>
      </c>
      <c r="B54" s="607" t="s">
        <v>517</v>
      </c>
      <c r="C54" s="281">
        <v>0.81936999999999993</v>
      </c>
      <c r="D54" s="282">
        <v>0.33927889999999999</v>
      </c>
      <c r="E54" s="282">
        <v>0.26146799999999998</v>
      </c>
      <c r="F54" s="282">
        <v>0.16020000000000001</v>
      </c>
      <c r="G54" s="282">
        <v>0.1996</v>
      </c>
      <c r="H54" s="283">
        <v>0.61286463530000002</v>
      </c>
      <c r="I54" s="284" t="s">
        <v>472</v>
      </c>
      <c r="J54" s="284">
        <v>7.4277159067030887</v>
      </c>
      <c r="K54" s="287">
        <v>0.46806657829999998</v>
      </c>
      <c r="L54" s="288">
        <v>0.4117131403</v>
      </c>
      <c r="M54" s="287">
        <v>4.3994600000000004</v>
      </c>
      <c r="N54" s="288">
        <v>4.3994600000000004</v>
      </c>
      <c r="O54" s="291">
        <v>1736.4</v>
      </c>
      <c r="P54" s="75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</row>
    <row r="55" spans="1:30" ht="13.5" customHeight="1" outlineLevel="1">
      <c r="A55" s="565" t="s">
        <v>518</v>
      </c>
      <c r="B55" s="607" t="s">
        <v>64</v>
      </c>
      <c r="C55" s="285">
        <v>0.40990009999999999</v>
      </c>
      <c r="D55" s="289">
        <v>5.1835500000000007E-2</v>
      </c>
      <c r="E55" s="289">
        <v>4.1308699999999997E-2</v>
      </c>
      <c r="F55" s="289">
        <v>5.9699999999999996E-2</v>
      </c>
      <c r="G55" s="286">
        <v>0.2195</v>
      </c>
      <c r="H55" s="287">
        <v>1.4463773794999999</v>
      </c>
      <c r="I55" s="290">
        <v>8.7885110563000008</v>
      </c>
      <c r="J55" s="290">
        <v>13.657351509250244</v>
      </c>
      <c r="K55" s="287">
        <v>67.3799548824</v>
      </c>
      <c r="L55" s="288">
        <v>38.997458508199998</v>
      </c>
      <c r="M55" s="287">
        <v>0.86363000000000001</v>
      </c>
      <c r="N55" s="288">
        <v>1.0970500000000001</v>
      </c>
      <c r="O55" s="291">
        <v>18.91</v>
      </c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</row>
    <row r="56" spans="1:30" ht="13.5" customHeight="1" outlineLevel="1">
      <c r="A56" s="565" t="s">
        <v>485</v>
      </c>
      <c r="B56" s="607" t="s">
        <v>486</v>
      </c>
      <c r="C56" s="285">
        <v>0.38281720000000002</v>
      </c>
      <c r="D56" s="289">
        <v>0.12920199999999998</v>
      </c>
      <c r="E56" s="289">
        <v>8.6294099999999999E-2</v>
      </c>
      <c r="F56" s="289">
        <v>6.2300000000000001E-2</v>
      </c>
      <c r="G56" s="286">
        <v>0.29120000000000001</v>
      </c>
      <c r="H56" s="287">
        <v>0.67244067870000002</v>
      </c>
      <c r="I56" s="290" t="s">
        <v>472</v>
      </c>
      <c r="J56" s="290">
        <v>20.587382081734873</v>
      </c>
      <c r="K56" s="287">
        <v>194.65779988470001</v>
      </c>
      <c r="L56" s="288">
        <v>66.062327201499997</v>
      </c>
      <c r="M56" s="287">
        <v>0.90122000000000002</v>
      </c>
      <c r="N56" s="288">
        <v>0.90122000000000002</v>
      </c>
      <c r="O56" s="291">
        <v>19.04735129539969</v>
      </c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</row>
    <row r="57" spans="1:30" ht="13.5" customHeight="1" outlineLevel="1">
      <c r="A57" s="565" t="s">
        <v>475</v>
      </c>
      <c r="B57" s="607" t="s">
        <v>476</v>
      </c>
      <c r="C57" s="285">
        <v>0.55580540000000001</v>
      </c>
      <c r="D57" s="289">
        <v>0.21148920000000002</v>
      </c>
      <c r="E57" s="289">
        <v>0.21218109999999998</v>
      </c>
      <c r="F57" s="289">
        <v>0.13500000000000001</v>
      </c>
      <c r="G57" s="286">
        <v>0.1812</v>
      </c>
      <c r="H57" s="287">
        <v>0.63635416479999996</v>
      </c>
      <c r="I57" s="290">
        <v>68.277302943999999</v>
      </c>
      <c r="J57" s="290">
        <v>5.8874217954313979</v>
      </c>
      <c r="K57" s="287">
        <v>2.2607003505000001</v>
      </c>
      <c r="L57" s="288">
        <v>2.2107225383000002</v>
      </c>
      <c r="M57" s="287">
        <v>3.3519600000000001</v>
      </c>
      <c r="N57" s="288">
        <v>3.37405</v>
      </c>
      <c r="O57" s="291">
        <v>475.79</v>
      </c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ht="13.5" hidden="1" customHeight="1" outlineLevel="1">
      <c r="A58" s="565" t="s">
        <v>360</v>
      </c>
      <c r="B58" s="607" t="s">
        <v>360</v>
      </c>
      <c r="C58" s="285" t="s">
        <v>360</v>
      </c>
      <c r="D58" s="289" t="s">
        <v>360</v>
      </c>
      <c r="E58" s="289" t="s">
        <v>360</v>
      </c>
      <c r="F58" s="289" t="s">
        <v>360</v>
      </c>
      <c r="G58" s="286" t="s">
        <v>360</v>
      </c>
      <c r="H58" s="287" t="s">
        <v>360</v>
      </c>
      <c r="I58" s="290" t="s">
        <v>360</v>
      </c>
      <c r="J58" s="290" t="s">
        <v>360</v>
      </c>
      <c r="K58" s="287" t="s">
        <v>360</v>
      </c>
      <c r="L58" s="288" t="s">
        <v>360</v>
      </c>
      <c r="M58" s="287" t="s">
        <v>360</v>
      </c>
      <c r="N58" s="288" t="s">
        <v>360</v>
      </c>
      <c r="O58" s="291" t="s">
        <v>360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 spans="1:30" ht="13.5" hidden="1" customHeight="1" outlineLevel="1">
      <c r="A59" s="565" t="s">
        <v>360</v>
      </c>
      <c r="B59" s="607" t="s">
        <v>360</v>
      </c>
      <c r="C59" s="285" t="s">
        <v>360</v>
      </c>
      <c r="D59" s="289" t="s">
        <v>360</v>
      </c>
      <c r="E59" s="289" t="s">
        <v>360</v>
      </c>
      <c r="F59" s="289" t="s">
        <v>360</v>
      </c>
      <c r="G59" s="286" t="s">
        <v>360</v>
      </c>
      <c r="H59" s="287" t="s">
        <v>360</v>
      </c>
      <c r="I59" s="290" t="s">
        <v>360</v>
      </c>
      <c r="J59" s="290" t="s">
        <v>360</v>
      </c>
      <c r="K59" s="287" t="s">
        <v>360</v>
      </c>
      <c r="L59" s="288" t="s">
        <v>360</v>
      </c>
      <c r="M59" s="287" t="s">
        <v>360</v>
      </c>
      <c r="N59" s="288" t="s">
        <v>360</v>
      </c>
      <c r="O59" s="291" t="s">
        <v>360</v>
      </c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</row>
    <row r="60" spans="1:30" ht="13.5" hidden="1" customHeight="1" outlineLevel="1">
      <c r="A60" s="565" t="s">
        <v>360</v>
      </c>
      <c r="B60" s="607" t="s">
        <v>360</v>
      </c>
      <c r="C60" s="285" t="s">
        <v>360</v>
      </c>
      <c r="D60" s="289" t="s">
        <v>360</v>
      </c>
      <c r="E60" s="289" t="s">
        <v>360</v>
      </c>
      <c r="F60" s="289" t="s">
        <v>360</v>
      </c>
      <c r="G60" s="286" t="s">
        <v>360</v>
      </c>
      <c r="H60" s="287" t="s">
        <v>360</v>
      </c>
      <c r="I60" s="290" t="s">
        <v>360</v>
      </c>
      <c r="J60" s="290" t="s">
        <v>360</v>
      </c>
      <c r="K60" s="287" t="s">
        <v>360</v>
      </c>
      <c r="L60" s="288" t="s">
        <v>360</v>
      </c>
      <c r="M60" s="287" t="s">
        <v>360</v>
      </c>
      <c r="N60" s="288" t="s">
        <v>360</v>
      </c>
      <c r="O60" s="291" t="s">
        <v>360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</row>
    <row r="61" spans="1:30" ht="13.5" hidden="1" customHeight="1" outlineLevel="1">
      <c r="A61" s="565" t="s">
        <v>360</v>
      </c>
      <c r="B61" s="607" t="s">
        <v>360</v>
      </c>
      <c r="C61" s="285" t="s">
        <v>360</v>
      </c>
      <c r="D61" s="289" t="s">
        <v>360</v>
      </c>
      <c r="E61" s="289" t="s">
        <v>360</v>
      </c>
      <c r="F61" s="289" t="s">
        <v>360</v>
      </c>
      <c r="G61" s="286" t="s">
        <v>360</v>
      </c>
      <c r="H61" s="287" t="s">
        <v>360</v>
      </c>
      <c r="I61" s="290" t="s">
        <v>360</v>
      </c>
      <c r="J61" s="290" t="s">
        <v>360</v>
      </c>
      <c r="K61" s="287" t="s">
        <v>360</v>
      </c>
      <c r="L61" s="288" t="s">
        <v>360</v>
      </c>
      <c r="M61" s="287" t="s">
        <v>360</v>
      </c>
      <c r="N61" s="288" t="s">
        <v>360</v>
      </c>
      <c r="O61" s="291" t="s">
        <v>360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</row>
    <row r="62" spans="1:30" ht="13.5" customHeight="1" outlineLevel="1">
      <c r="A62" s="632" t="s">
        <v>489</v>
      </c>
      <c r="B62" s="666" t="s">
        <v>490</v>
      </c>
      <c r="C62" s="656">
        <v>0.37817770000000001</v>
      </c>
      <c r="D62" s="657">
        <v>0.24572019999999997</v>
      </c>
      <c r="E62" s="657">
        <v>0.21238089999999998</v>
      </c>
      <c r="F62" s="657">
        <v>0.15689999999999998</v>
      </c>
      <c r="G62" s="658">
        <v>0.55920000000000003</v>
      </c>
      <c r="H62" s="659">
        <v>0.73887774210000001</v>
      </c>
      <c r="I62" s="660">
        <v>40.1344579509</v>
      </c>
      <c r="J62" s="660">
        <v>5.6801589380840101</v>
      </c>
      <c r="K62" s="659">
        <v>119.40478295459999</v>
      </c>
      <c r="L62" s="661">
        <v>46.242224292899998</v>
      </c>
      <c r="M62" s="659">
        <v>1.50129</v>
      </c>
      <c r="N62" s="661">
        <v>1.54013</v>
      </c>
      <c r="O62" s="662">
        <v>21.386185682326591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</row>
    <row r="63" spans="1:30" ht="13.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</row>
    <row r="64" spans="1:30" ht="13.5" customHeight="1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</row>
    <row r="65" spans="1:30" ht="13.5" customHeight="1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</row>
    <row r="66" spans="1:30" ht="13.5" customHeight="1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</row>
    <row r="67" spans="1:30" ht="13.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</row>
    <row r="68" spans="1:30" ht="13.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</row>
    <row r="69" spans="1:30" ht="13.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</row>
    <row r="70" spans="1:30" ht="13.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</row>
    <row r="71" spans="1:30" ht="13.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</row>
    <row r="72" spans="1:30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spans="1:30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</row>
    <row r="74" spans="1:30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</row>
    <row r="75" spans="1:30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</row>
    <row r="76" spans="1:30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</row>
    <row r="77" spans="1:30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</row>
    <row r="78" spans="1:30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</row>
    <row r="79" spans="1:30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</row>
    <row r="80" spans="1:30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</row>
    <row r="81" spans="1:30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</row>
    <row r="82" spans="1:30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</row>
    <row r="83" spans="1:30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</row>
    <row r="84" spans="1:30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</row>
    <row r="85" spans="1:30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</row>
    <row r="86" spans="1:30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</row>
    <row r="87" spans="1:30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</row>
    <row r="88" spans="1:30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</row>
    <row r="89" spans="1:30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</row>
    <row r="90" spans="1:30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</row>
    <row r="91" spans="1:30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</row>
    <row r="92" spans="1:30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</row>
    <row r="93" spans="1:30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</row>
    <row r="94" spans="1:30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</row>
    <row r="95" spans="1:30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</row>
    <row r="96" spans="1:30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</row>
    <row r="97" spans="1:30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</row>
    <row r="98" spans="1:30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</row>
    <row r="99" spans="1:30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</row>
    <row r="100" spans="1:30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</row>
    <row r="101" spans="1:30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</row>
    <row r="102" spans="1:30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</row>
    <row r="103" spans="1:30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</row>
    <row r="104" spans="1:30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</row>
    <row r="105" spans="1:30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</row>
    <row r="106" spans="1:30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</row>
    <row r="107" spans="1:30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</row>
    <row r="108" spans="1:30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</row>
    <row r="109" spans="1:30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</row>
    <row r="110" spans="1:30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</row>
    <row r="111" spans="1:30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</row>
    <row r="112" spans="1:30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</row>
    <row r="113" spans="1:30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</row>
    <row r="114" spans="1:30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</row>
    <row r="115" spans="1:30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</row>
    <row r="116" spans="1:30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</row>
    <row r="117" spans="1:30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</row>
    <row r="118" spans="1:30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</row>
    <row r="119" spans="1:30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</row>
    <row r="120" spans="1:30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</row>
    <row r="121" spans="1:30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</row>
    <row r="122" spans="1:30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</row>
    <row r="123" spans="1:30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</row>
    <row r="124" spans="1:30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</row>
    <row r="125" spans="1:30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</row>
    <row r="126" spans="1:30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</row>
    <row r="127" spans="1:30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</row>
    <row r="128" spans="1:30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</row>
    <row r="129" spans="1:30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</row>
    <row r="130" spans="1:30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</row>
    <row r="131" spans="1:30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</row>
    <row r="132" spans="1:30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</row>
    <row r="133" spans="1:30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</row>
    <row r="134" spans="1:30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</row>
    <row r="135" spans="1:30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</row>
    <row r="136" spans="1:30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</row>
    <row r="137" spans="1:30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</row>
    <row r="138" spans="1:30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</row>
    <row r="139" spans="1:30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</row>
    <row r="140" spans="1:30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</row>
    <row r="141" spans="1:30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</row>
    <row r="142" spans="1:30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</row>
    <row r="143" spans="1:30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</row>
    <row r="144" spans="1:30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</row>
    <row r="145" spans="1:30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</row>
    <row r="146" spans="1:30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</row>
    <row r="147" spans="1:30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</row>
    <row r="148" spans="1:30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</row>
    <row r="149" spans="1:30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</row>
    <row r="150" spans="1:30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</row>
    <row r="151" spans="1:30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</row>
    <row r="152" spans="1:30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</row>
    <row r="153" spans="1:30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</row>
    <row r="154" spans="1:30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</row>
    <row r="155" spans="1:30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</row>
    <row r="156" spans="1:30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</row>
    <row r="157" spans="1:30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</row>
    <row r="158" spans="1:30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</row>
    <row r="159" spans="1:30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</row>
    <row r="160" spans="1:30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</row>
    <row r="162" spans="1:30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</row>
    <row r="163" spans="1:30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</row>
    <row r="170" spans="1:30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</row>
    <row r="171" spans="1:30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</row>
    <row r="172" spans="1:30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</row>
    <row r="173" spans="1:30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</row>
    <row r="174" spans="1:30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</row>
    <row r="175" spans="1:30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</row>
    <row r="176" spans="1:30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</row>
    <row r="179" spans="1:30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</row>
    <row r="180" spans="1:30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</row>
    <row r="181" spans="1:30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</row>
    <row r="182" spans="1:30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</row>
    <row r="183" spans="1:30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</row>
    <row r="184" spans="1:30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</row>
    <row r="185" spans="1:30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</row>
    <row r="186" spans="1:30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</row>
    <row r="187" spans="1:30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</row>
    <row r="188" spans="1:30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</row>
    <row r="189" spans="1:30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</row>
    <row r="190" spans="1:30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</row>
    <row r="191" spans="1:30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</row>
    <row r="192" spans="1:30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</row>
    <row r="193" spans="1:30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</row>
    <row r="194" spans="1:30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</row>
    <row r="195" spans="1:30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</row>
    <row r="196" spans="1:30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</row>
    <row r="197" spans="1:30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</row>
    <row r="198" spans="1:30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</row>
    <row r="199" spans="1:30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</row>
    <row r="200" spans="1:30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</row>
    <row r="201" spans="1:30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</row>
    <row r="202" spans="1:30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</row>
    <row r="213" spans="1:30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</row>
    <row r="214" spans="1:30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</row>
    <row r="215" spans="1:30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</row>
    <row r="216" spans="1:30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</row>
    <row r="217" spans="1:30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</row>
    <row r="218" spans="1:30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</row>
    <row r="219" spans="1:30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</row>
    <row r="222" spans="1:30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</row>
    <row r="223" spans="1:30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</row>
    <row r="224" spans="1:30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</row>
    <row r="225" spans="1:30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</row>
    <row r="226" spans="1:30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</row>
    <row r="227" spans="1:30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</row>
    <row r="228" spans="1:30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</row>
    <row r="229" spans="1:30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</row>
    <row r="230" spans="1:30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</row>
    <row r="231" spans="1:30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</row>
    <row r="232" spans="1:30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</row>
    <row r="233" spans="1:30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</row>
    <row r="234" spans="1:30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</row>
    <row r="235" spans="1:30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</row>
    <row r="236" spans="1:30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</row>
    <row r="237" spans="1:30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</row>
    <row r="238" spans="1:30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</row>
    <row r="239" spans="1:30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</row>
    <row r="240" spans="1:30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</row>
    <row r="241" spans="1:30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</row>
    <row r="242" spans="1:30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</row>
    <row r="243" spans="1:30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</row>
    <row r="244" spans="1:30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</row>
    <row r="245" spans="1:30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</row>
    <row r="246" spans="1:30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</row>
    <row r="247" spans="1:30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</row>
    <row r="248" spans="1:30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</row>
    <row r="249" spans="1:30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</row>
    <row r="250" spans="1:30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</row>
    <row r="251" spans="1:30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</row>
    <row r="252" spans="1:30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</row>
    <row r="253" spans="1:30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</row>
    <row r="254" spans="1:30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</row>
    <row r="255" spans="1:30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</row>
    <row r="256" spans="1:30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</row>
    <row r="257" spans="1:30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</row>
    <row r="258" spans="1:30" ht="13.5" customHeight="1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</row>
    <row r="259" spans="1:30" ht="13.5" customHeight="1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</row>
    <row r="260" spans="1:30" ht="13.5" customHeight="1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</row>
    <row r="261" spans="1:30" ht="13.5" customHeight="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</row>
    <row r="262" spans="1:30" ht="13.5" customHeight="1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</row>
    <row r="263" spans="1:30" ht="15.75" customHeight="1"/>
    <row r="264" spans="1:30" ht="15.75" customHeight="1"/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7:F17"/>
    <mergeCell ref="G17:J17"/>
    <mergeCell ref="K17:M17"/>
    <mergeCell ref="N17:P17"/>
    <mergeCell ref="E33:G33"/>
    <mergeCell ref="H33:J33"/>
    <mergeCell ref="K33:M33"/>
    <mergeCell ref="N33:P33"/>
  </mergeCells>
  <conditionalFormatting sqref="D48:P49">
    <cfRule type="cellIs" dxfId="13" priority="1" operator="lessThan">
      <formula>$C$43</formula>
    </cfRule>
  </conditionalFormatting>
  <conditionalFormatting sqref="D48:P49">
    <cfRule type="cellIs" dxfId="12" priority="2" operator="greaterThan">
      <formula>$C$43</formula>
    </cfRule>
  </conditionalFormatting>
  <pageMargins left="0.2" right="0.2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1:A1000"/>
  <sheetViews>
    <sheetView workbookViewId="0"/>
  </sheetViews>
  <sheetFormatPr baseColWidth="10" defaultColWidth="12.6640625" defaultRowHeight="15" customHeight="1"/>
  <cols>
    <col min="1" max="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D1000"/>
  <sheetViews>
    <sheetView workbookViewId="0"/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4" width="10.33203125" customWidth="1"/>
    <col min="5" max="5" width="9.33203125" customWidth="1"/>
    <col min="6" max="6" width="9.5" customWidth="1"/>
    <col min="7" max="8" width="8.6640625" customWidth="1"/>
    <col min="9" max="9" width="10" customWidth="1"/>
    <col min="10" max="10" width="8.6640625" customWidth="1"/>
    <col min="11" max="11" width="8.1640625" customWidth="1"/>
    <col min="12" max="12" width="10" customWidth="1"/>
    <col min="13" max="13" width="8.1640625" customWidth="1"/>
    <col min="14" max="14" width="10" customWidth="1"/>
    <col min="15" max="17" width="8.1640625" customWidth="1"/>
    <col min="18" max="30" width="8" customWidth="1"/>
  </cols>
  <sheetData>
    <row r="1" spans="1:30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3.5" customHeight="1">
      <c r="A2" s="562" t="s">
        <v>454</v>
      </c>
      <c r="B2" s="563"/>
      <c r="C2" s="562"/>
      <c r="D2" s="562"/>
      <c r="E2" s="562"/>
      <c r="F2" s="562"/>
      <c r="G2" s="562"/>
      <c r="H2" s="562"/>
      <c r="I2" s="562"/>
      <c r="J2" s="562"/>
      <c r="K2" s="562"/>
      <c r="L2" s="562"/>
      <c r="M2" s="562"/>
      <c r="N2" s="562"/>
      <c r="O2" s="562"/>
      <c r="P2" s="562"/>
      <c r="Q2" s="562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3.5" customHeight="1">
      <c r="A3" s="54" t="s">
        <v>38</v>
      </c>
      <c r="B3" s="5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ht="13.5" customHeight="1">
      <c r="A4" s="177" t="s">
        <v>40</v>
      </c>
      <c r="B4" s="178"/>
      <c r="C4" s="248" t="s">
        <v>152</v>
      </c>
      <c r="D4" s="58" t="s">
        <v>43</v>
      </c>
      <c r="E4" s="58" t="s">
        <v>44</v>
      </c>
      <c r="F4" s="58" t="s">
        <v>45</v>
      </c>
      <c r="G4" s="58" t="s">
        <v>46</v>
      </c>
      <c r="H4" s="58"/>
      <c r="I4" s="58" t="s">
        <v>48</v>
      </c>
      <c r="J4" s="60" t="s">
        <v>158</v>
      </c>
      <c r="K4" s="60"/>
      <c r="L4" s="57" t="s">
        <v>50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ht="13.5" customHeight="1">
      <c r="A5" s="62" t="s">
        <v>51</v>
      </c>
      <c r="B5" s="62" t="s">
        <v>52</v>
      </c>
      <c r="C5" s="61" t="s">
        <v>42</v>
      </c>
      <c r="D5" s="64" t="s">
        <v>55</v>
      </c>
      <c r="E5" s="64" t="s">
        <v>56</v>
      </c>
      <c r="F5" s="64" t="s">
        <v>57</v>
      </c>
      <c r="G5" s="64" t="s">
        <v>459</v>
      </c>
      <c r="H5" s="64" t="s">
        <v>460</v>
      </c>
      <c r="I5" s="64" t="s">
        <v>461</v>
      </c>
      <c r="J5" s="66" t="s">
        <v>461</v>
      </c>
      <c r="K5" s="66" t="s">
        <v>61</v>
      </c>
      <c r="L5" s="62" t="s">
        <v>62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1:30" ht="13.5" customHeight="1">
      <c r="A6" s="695" t="s">
        <v>462</v>
      </c>
      <c r="B6" s="696"/>
      <c r="C6" s="696"/>
      <c r="D6" s="696"/>
      <c r="E6" s="696"/>
      <c r="F6" s="696"/>
      <c r="G6" s="696"/>
      <c r="H6" s="696"/>
      <c r="I6" s="696"/>
      <c r="J6" s="696"/>
      <c r="K6" s="696"/>
      <c r="L6" s="697"/>
      <c r="M6" s="44"/>
      <c r="N6" s="44" t="e">
        <f>J7/A6</f>
        <v>#VALUE!</v>
      </c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0" ht="11.25" customHeight="1">
      <c r="A7" s="565" t="s">
        <v>463</v>
      </c>
      <c r="B7" s="566" t="s">
        <v>464</v>
      </c>
      <c r="C7" s="251">
        <v>40.023032505028198</v>
      </c>
      <c r="D7" s="567">
        <v>54.202881038485799</v>
      </c>
      <c r="E7" s="568">
        <v>6792.6692499999999</v>
      </c>
      <c r="F7" s="569">
        <v>271863.22218865552</v>
      </c>
      <c r="G7" s="569">
        <v>15954.0036566239</v>
      </c>
      <c r="H7" s="569">
        <v>23268.2055681198</v>
      </c>
      <c r="I7" s="570">
        <v>264549.02027715958</v>
      </c>
      <c r="J7" s="569">
        <v>220883.89092516102</v>
      </c>
      <c r="K7" s="571">
        <v>1.23199890955189</v>
      </c>
      <c r="L7" s="81">
        <v>52.889026884772598</v>
      </c>
      <c r="M7" s="82"/>
      <c r="N7" s="44"/>
      <c r="O7" s="44"/>
      <c r="P7" s="44" t="s">
        <v>466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0" ht="11.25" customHeight="1">
      <c r="A8" s="565" t="s">
        <v>468</v>
      </c>
      <c r="B8" s="572" t="s">
        <v>469</v>
      </c>
      <c r="C8" s="73">
        <v>0.52904591086221597</v>
      </c>
      <c r="D8" s="75">
        <v>0.94219343651987597</v>
      </c>
      <c r="E8" s="568">
        <v>12014.791614</v>
      </c>
      <c r="F8" s="570">
        <v>6356.376373248344</v>
      </c>
      <c r="G8" s="570">
        <v>5652.6530000000002</v>
      </c>
      <c r="H8" s="570">
        <v>583.92399999999998</v>
      </c>
      <c r="I8" s="570">
        <v>11425.105373248345</v>
      </c>
      <c r="J8" s="570">
        <v>4390.1229999999996</v>
      </c>
      <c r="K8" s="79">
        <v>1.1412884697160699</v>
      </c>
      <c r="L8" s="85">
        <v>0.74802188443572704</v>
      </c>
      <c r="M8" s="82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ht="11.25" customHeight="1">
      <c r="A9" s="565" t="s">
        <v>470</v>
      </c>
      <c r="B9" s="566" t="s">
        <v>471</v>
      </c>
      <c r="C9" s="73">
        <v>1.2903558801517501</v>
      </c>
      <c r="D9" s="75">
        <v>1.8018249913126301</v>
      </c>
      <c r="E9" s="568">
        <v>26165.472427000001</v>
      </c>
      <c r="F9" s="570">
        <v>33762.771203127937</v>
      </c>
      <c r="G9" s="570">
        <v>2531.4445976615202</v>
      </c>
      <c r="H9" s="570">
        <v>3723.15507483697</v>
      </c>
      <c r="I9" s="570">
        <v>32571.060725952484</v>
      </c>
      <c r="J9" s="570">
        <v>11682.405986957399</v>
      </c>
      <c r="K9" s="79" t="s">
        <v>472</v>
      </c>
      <c r="L9" s="85">
        <v>1.61561201579396</v>
      </c>
      <c r="M9" s="82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 ht="11.25" customHeight="1">
      <c r="A10" s="695" t="s">
        <v>473</v>
      </c>
      <c r="B10" s="696"/>
      <c r="C10" s="696"/>
      <c r="D10" s="696"/>
      <c r="E10" s="696"/>
      <c r="F10" s="696"/>
      <c r="G10" s="696"/>
      <c r="H10" s="696"/>
      <c r="I10" s="696"/>
      <c r="J10" s="696"/>
      <c r="K10" s="696"/>
      <c r="L10" s="697"/>
      <c r="M10" s="82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ht="11.25" customHeight="1">
      <c r="A11" s="565" t="s">
        <v>475</v>
      </c>
      <c r="B11" s="572" t="s">
        <v>476</v>
      </c>
      <c r="C11" s="73">
        <v>1271.17</v>
      </c>
      <c r="D11" s="75">
        <v>1530.74</v>
      </c>
      <c r="E11" s="568">
        <v>687.28608999999994</v>
      </c>
      <c r="F11" s="570">
        <v>873657.45902529999</v>
      </c>
      <c r="G11" s="570">
        <v>4554</v>
      </c>
      <c r="H11" s="570">
        <v>18498</v>
      </c>
      <c r="I11" s="570">
        <v>859713.45902529999</v>
      </c>
      <c r="J11" s="570">
        <v>201442</v>
      </c>
      <c r="K11" s="79">
        <v>1.04498855806526</v>
      </c>
      <c r="L11" s="85">
        <v>1472.18029</v>
      </c>
      <c r="M11" s="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 ht="11.25" customHeight="1">
      <c r="A12" s="565" t="s">
        <v>478</v>
      </c>
      <c r="B12" s="566" t="s">
        <v>479</v>
      </c>
      <c r="C12" s="73">
        <v>171.42</v>
      </c>
      <c r="D12" s="75">
        <v>190.7</v>
      </c>
      <c r="E12" s="568">
        <v>7606.0470100000002</v>
      </c>
      <c r="F12" s="570">
        <v>1303828.5784541999</v>
      </c>
      <c r="G12" s="570">
        <v>78752</v>
      </c>
      <c r="H12" s="570">
        <v>11356</v>
      </c>
      <c r="I12" s="570">
        <v>1371224.5784541999</v>
      </c>
      <c r="J12" s="570">
        <v>102330</v>
      </c>
      <c r="K12" s="79">
        <v>0.94706580520116501</v>
      </c>
      <c r="L12" s="85">
        <v>186.12903</v>
      </c>
      <c r="M12" s="82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</row>
    <row r="13" spans="1:30" ht="13.5" customHeight="1">
      <c r="A13" s="565" t="s">
        <v>360</v>
      </c>
      <c r="B13" s="572"/>
      <c r="C13" s="73" t="s">
        <v>360</v>
      </c>
      <c r="D13" s="75" t="s">
        <v>360</v>
      </c>
      <c r="E13" s="568" t="s">
        <v>360</v>
      </c>
      <c r="F13" s="570" t="s">
        <v>360</v>
      </c>
      <c r="G13" s="570" t="s">
        <v>360</v>
      </c>
      <c r="H13" s="570" t="s">
        <v>360</v>
      </c>
      <c r="I13" s="570" t="s">
        <v>360</v>
      </c>
      <c r="J13" s="570" t="s">
        <v>360</v>
      </c>
      <c r="K13" s="79" t="s">
        <v>360</v>
      </c>
      <c r="L13" s="85" t="s">
        <v>360</v>
      </c>
      <c r="M13" s="82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ht="13.5" customHeight="1">
      <c r="A14" s="695" t="s">
        <v>482</v>
      </c>
      <c r="B14" s="696"/>
      <c r="C14" s="696"/>
      <c r="D14" s="696"/>
      <c r="E14" s="696"/>
      <c r="F14" s="696"/>
      <c r="G14" s="696"/>
      <c r="H14" s="696"/>
      <c r="I14" s="696"/>
      <c r="J14" s="696"/>
      <c r="K14" s="696"/>
      <c r="L14" s="697"/>
      <c r="M14" s="8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13.5" customHeight="1">
      <c r="A15" s="565" t="s">
        <v>483</v>
      </c>
      <c r="B15" s="572" t="s">
        <v>484</v>
      </c>
      <c r="C15" s="73">
        <v>101</v>
      </c>
      <c r="D15" s="75">
        <v>153.41</v>
      </c>
      <c r="E15" s="568">
        <v>1805.438643</v>
      </c>
      <c r="F15" s="570">
        <v>182349.30294299999</v>
      </c>
      <c r="G15" s="570">
        <v>46986</v>
      </c>
      <c r="H15" s="570">
        <v>5418</v>
      </c>
      <c r="I15" s="570">
        <v>223917.30294299999</v>
      </c>
      <c r="J15" s="570">
        <v>88877</v>
      </c>
      <c r="K15" s="79">
        <v>1.0679839936245901</v>
      </c>
      <c r="L15" s="85">
        <v>127.625</v>
      </c>
      <c r="M15" s="82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</row>
    <row r="16" spans="1:30" ht="13.5" customHeight="1">
      <c r="A16" s="565" t="s">
        <v>485</v>
      </c>
      <c r="B16" s="572" t="s">
        <v>486</v>
      </c>
      <c r="C16" s="73">
        <v>426.7</v>
      </c>
      <c r="D16" s="75">
        <v>449.52</v>
      </c>
      <c r="E16" s="568">
        <v>439.804035</v>
      </c>
      <c r="F16" s="570">
        <v>187664.3817345</v>
      </c>
      <c r="G16" s="570">
        <v>14759.26</v>
      </c>
      <c r="H16" s="570">
        <v>1914.912</v>
      </c>
      <c r="I16" s="570">
        <v>200508.7297345</v>
      </c>
      <c r="J16" s="570">
        <v>7582.1570000000002</v>
      </c>
      <c r="K16" s="79">
        <v>1.03766863696153</v>
      </c>
      <c r="L16" s="85">
        <v>448.94871999999998</v>
      </c>
      <c r="M16" s="82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ht="13.5" customHeight="1">
      <c r="A17" s="575" t="s">
        <v>489</v>
      </c>
      <c r="B17" s="576" t="s">
        <v>490</v>
      </c>
      <c r="C17" s="577">
        <v>275.02999999999997</v>
      </c>
      <c r="D17" s="578">
        <v>327.85</v>
      </c>
      <c r="E17" s="579">
        <v>4375.4799999999996</v>
      </c>
      <c r="F17" s="580">
        <v>1203388.2643999998</v>
      </c>
      <c r="G17" s="580">
        <v>108047</v>
      </c>
      <c r="H17" s="580">
        <v>36640</v>
      </c>
      <c r="I17" s="580">
        <v>1274795.2643999998</v>
      </c>
      <c r="J17" s="580">
        <v>90488</v>
      </c>
      <c r="K17" s="582">
        <v>1.15431299097037</v>
      </c>
      <c r="L17" s="583">
        <v>303.74513999999999</v>
      </c>
      <c r="M17" s="82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</row>
    <row r="18" spans="1:30" ht="13.5" customHeight="1">
      <c r="A18" s="44"/>
      <c r="B18" s="45"/>
      <c r="C18" s="44" t="s">
        <v>360</v>
      </c>
      <c r="D18" s="44" t="s">
        <v>360</v>
      </c>
      <c r="E18" s="44" t="s">
        <v>360</v>
      </c>
      <c r="F18" s="44" t="s">
        <v>360</v>
      </c>
      <c r="G18" s="44" t="s">
        <v>360</v>
      </c>
      <c r="H18" s="44" t="s">
        <v>360</v>
      </c>
      <c r="I18" s="44" t="s">
        <v>360</v>
      </c>
      <c r="J18" s="44" t="s">
        <v>360</v>
      </c>
      <c r="K18" s="44" t="s">
        <v>360</v>
      </c>
      <c r="L18" s="44" t="s">
        <v>360</v>
      </c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ht="13.5" customHeight="1">
      <c r="A19" s="54" t="s">
        <v>127</v>
      </c>
      <c r="B19" s="170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174"/>
      <c r="Q19" s="175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</row>
    <row r="20" spans="1:30" ht="13.5" customHeight="1">
      <c r="A20" s="177"/>
      <c r="B20" s="178"/>
      <c r="C20" s="679" t="s">
        <v>495</v>
      </c>
      <c r="D20" s="680"/>
      <c r="E20" s="680"/>
      <c r="F20" s="681"/>
      <c r="G20" s="679" t="s">
        <v>131</v>
      </c>
      <c r="H20" s="680"/>
      <c r="I20" s="680"/>
      <c r="J20" s="681"/>
      <c r="K20" s="698" t="s">
        <v>496</v>
      </c>
      <c r="L20" s="680"/>
      <c r="M20" s="681"/>
      <c r="N20" s="679" t="s">
        <v>497</v>
      </c>
      <c r="O20" s="680"/>
      <c r="P20" s="681"/>
      <c r="Q20" s="57" t="s">
        <v>135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</row>
    <row r="21" spans="1:30" ht="13.5" customHeight="1">
      <c r="A21" s="62" t="s">
        <v>51</v>
      </c>
      <c r="B21" s="62" t="s">
        <v>52</v>
      </c>
      <c r="C21" s="180" t="s">
        <v>136</v>
      </c>
      <c r="D21" s="183" t="s">
        <v>137</v>
      </c>
      <c r="E21" s="183" t="s">
        <v>138</v>
      </c>
      <c r="F21" s="184" t="s">
        <v>139</v>
      </c>
      <c r="G21" s="180" t="s">
        <v>136</v>
      </c>
      <c r="H21" s="183" t="s">
        <v>137</v>
      </c>
      <c r="I21" s="183" t="s">
        <v>138</v>
      </c>
      <c r="J21" s="184" t="s">
        <v>139</v>
      </c>
      <c r="K21" s="180" t="s">
        <v>136</v>
      </c>
      <c r="L21" s="183" t="s">
        <v>137</v>
      </c>
      <c r="M21" s="184" t="s">
        <v>138</v>
      </c>
      <c r="N21" s="180" t="s">
        <v>136</v>
      </c>
      <c r="O21" s="183" t="s">
        <v>137</v>
      </c>
      <c r="P21" s="184" t="s">
        <v>138</v>
      </c>
      <c r="Q21" s="62" t="s">
        <v>141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1:30" ht="13.5" customHeight="1">
      <c r="A22" s="695" t="s">
        <v>462</v>
      </c>
      <c r="B22" s="696"/>
      <c r="C22" s="696"/>
      <c r="D22" s="696"/>
      <c r="E22" s="696"/>
      <c r="F22" s="696"/>
      <c r="G22" s="696"/>
      <c r="H22" s="696"/>
      <c r="I22" s="696"/>
      <c r="J22" s="696"/>
      <c r="K22" s="696"/>
      <c r="L22" s="696"/>
      <c r="M22" s="696"/>
      <c r="N22" s="696"/>
      <c r="O22" s="696"/>
      <c r="P22" s="696"/>
      <c r="Q22" s="697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</row>
    <row r="23" spans="1:30" ht="13.5" customHeight="1">
      <c r="A23" s="565" t="s">
        <v>463</v>
      </c>
      <c r="B23" s="585" t="s">
        <v>464</v>
      </c>
      <c r="C23" s="586">
        <v>199642.03297893499</v>
      </c>
      <c r="D23" s="586">
        <v>190697.79579263102</v>
      </c>
      <c r="E23" s="586">
        <v>215783.93413319299</v>
      </c>
      <c r="F23" s="587">
        <v>232240.99578452398</v>
      </c>
      <c r="G23" s="188">
        <v>2.7841833561409501</v>
      </c>
      <c r="H23" s="188">
        <v>3.21279068542013</v>
      </c>
      <c r="I23" s="188">
        <v>4.5862707875643496</v>
      </c>
      <c r="J23" s="191">
        <v>5.2620369745855502</v>
      </c>
      <c r="K23" s="589">
        <v>23574.563764208899</v>
      </c>
      <c r="L23" s="589">
        <v>27420.830894572602</v>
      </c>
      <c r="M23" s="590">
        <v>39732.0508208018</v>
      </c>
      <c r="N23" s="591">
        <v>47558.633057453902</v>
      </c>
      <c r="O23" s="589">
        <v>50974.4647075514</v>
      </c>
      <c r="P23" s="590">
        <v>62519.913363868502</v>
      </c>
      <c r="Q23" s="193">
        <v>-7.2009999999999991E-2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</row>
    <row r="24" spans="1:30" ht="13.5" customHeight="1">
      <c r="A24" s="565" t="s">
        <v>468</v>
      </c>
      <c r="B24" s="585" t="s">
        <v>469</v>
      </c>
      <c r="C24" s="586">
        <v>51037.942999999999</v>
      </c>
      <c r="D24" s="586">
        <v>49657.453419999998</v>
      </c>
      <c r="E24" s="586">
        <v>50611.794419999998</v>
      </c>
      <c r="F24" s="592">
        <v>53264.39488</v>
      </c>
      <c r="G24" s="188">
        <v>5.0160000000000003E-2</v>
      </c>
      <c r="H24" s="188">
        <v>5.425E-2</v>
      </c>
      <c r="I24" s="188">
        <v>6.4630000000000007E-2</v>
      </c>
      <c r="J24" s="191">
        <v>7.5289999999999996E-2</v>
      </c>
      <c r="K24" s="589">
        <v>1129.37967</v>
      </c>
      <c r="L24" s="589">
        <v>1376.20588</v>
      </c>
      <c r="M24" s="590">
        <v>1397.3227199999999</v>
      </c>
      <c r="N24" s="591">
        <v>1882.9334699999999</v>
      </c>
      <c r="O24" s="589">
        <v>2232.5142700000001</v>
      </c>
      <c r="P24" s="590">
        <v>2207.2012</v>
      </c>
      <c r="Q24" s="193">
        <v>0.13636499999999999</v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</row>
    <row r="25" spans="1:30" ht="13.5" customHeight="1">
      <c r="A25" s="565" t="s">
        <v>470</v>
      </c>
      <c r="B25" s="585" t="s">
        <v>471</v>
      </c>
      <c r="C25" s="586">
        <v>29566.876669826801</v>
      </c>
      <c r="D25" s="586">
        <v>34464.144015908503</v>
      </c>
      <c r="E25" s="586">
        <v>41656.058929582301</v>
      </c>
      <c r="F25" s="592">
        <v>49002.851091895303</v>
      </c>
      <c r="G25" s="188">
        <v>6.3770320908347999E-2</v>
      </c>
      <c r="H25" s="188">
        <v>6.5469754012511996E-2</v>
      </c>
      <c r="I25" s="188">
        <v>8.4381014377901006E-2</v>
      </c>
      <c r="J25" s="191">
        <v>0.113396660419151</v>
      </c>
      <c r="K25" s="589">
        <v>1466.50946656005</v>
      </c>
      <c r="L25" s="589">
        <v>1805.4401246663301</v>
      </c>
      <c r="M25" s="590">
        <v>2343.7941315953899</v>
      </c>
      <c r="N25" s="591">
        <v>1667.0423942749301</v>
      </c>
      <c r="O25" s="589">
        <v>1810.1213505250901</v>
      </c>
      <c r="P25" s="590">
        <v>2388.0806398023501</v>
      </c>
      <c r="Q25" s="193">
        <v>0.16724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</row>
    <row r="26" spans="1:30" ht="13.5" customHeight="1">
      <c r="A26" s="695" t="s">
        <v>473</v>
      </c>
      <c r="B26" s="696"/>
      <c r="C26" s="696"/>
      <c r="D26" s="696"/>
      <c r="E26" s="696"/>
      <c r="F26" s="696"/>
      <c r="G26" s="696"/>
      <c r="H26" s="696"/>
      <c r="I26" s="696"/>
      <c r="J26" s="696"/>
      <c r="K26" s="696"/>
      <c r="L26" s="696"/>
      <c r="M26" s="696"/>
      <c r="N26" s="696"/>
      <c r="O26" s="696"/>
      <c r="P26" s="696"/>
      <c r="Q26" s="697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</row>
    <row r="27" spans="1:30" ht="13.5" customHeight="1">
      <c r="A27" s="565" t="s">
        <v>475</v>
      </c>
      <c r="B27" s="585" t="s">
        <v>476</v>
      </c>
      <c r="C27" s="586">
        <v>161857</v>
      </c>
      <c r="D27" s="586">
        <v>169286.88151000001</v>
      </c>
      <c r="E27" s="586">
        <v>204221.58</v>
      </c>
      <c r="F27" s="592">
        <v>232356.53709</v>
      </c>
      <c r="G27" s="188">
        <v>46.301409999999997</v>
      </c>
      <c r="H27" s="188">
        <v>44.311340000000001</v>
      </c>
      <c r="I27" s="188">
        <v>55.713479999999997</v>
      </c>
      <c r="J27" s="191">
        <v>63.13496</v>
      </c>
      <c r="K27" s="589">
        <v>34893.677770000002</v>
      </c>
      <c r="L27" s="589">
        <v>32519.4611</v>
      </c>
      <c r="M27" s="590">
        <v>42113.64774</v>
      </c>
      <c r="N27" s="591">
        <v>59316.874000000003</v>
      </c>
      <c r="O27" s="589">
        <v>58938.147700000001</v>
      </c>
      <c r="P27" s="590">
        <v>72675.142609999995</v>
      </c>
      <c r="Q27" s="193">
        <v>4.8000000000000001E-2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</row>
    <row r="28" spans="1:30" ht="13.5" customHeight="1">
      <c r="A28" s="565" t="s">
        <v>478</v>
      </c>
      <c r="B28" s="585" t="s">
        <v>479</v>
      </c>
      <c r="C28" s="596">
        <v>125843</v>
      </c>
      <c r="D28" s="586">
        <v>140716.47563999999</v>
      </c>
      <c r="E28" s="586">
        <v>156438.43953999999</v>
      </c>
      <c r="F28" s="592">
        <v>175477.30111999999</v>
      </c>
      <c r="G28" s="192">
        <v>4.5911099999999996</v>
      </c>
      <c r="H28" s="188">
        <v>5.5827499999999999</v>
      </c>
      <c r="I28" s="188">
        <v>6.1490600000000004</v>
      </c>
      <c r="J28" s="191">
        <v>7.0629400000000002</v>
      </c>
      <c r="K28" s="586">
        <v>41804.166429999997</v>
      </c>
      <c r="L28" s="586">
        <v>51321.185100000002</v>
      </c>
      <c r="M28" s="592">
        <v>56314.324000000001</v>
      </c>
      <c r="N28" s="596">
        <v>53571.434430000001</v>
      </c>
      <c r="O28" s="586">
        <v>64515.579230000003</v>
      </c>
      <c r="P28" s="592">
        <v>70496.011169999998</v>
      </c>
      <c r="Q28" s="193">
        <v>0.1416</v>
      </c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</row>
    <row r="29" spans="1:30" ht="13.5" customHeight="1">
      <c r="A29" s="565" t="s">
        <v>360</v>
      </c>
      <c r="B29" s="585" t="s">
        <v>360</v>
      </c>
      <c r="C29" s="596" t="s">
        <v>360</v>
      </c>
      <c r="D29" s="586" t="s">
        <v>360</v>
      </c>
      <c r="E29" s="586" t="s">
        <v>360</v>
      </c>
      <c r="F29" s="592" t="s">
        <v>360</v>
      </c>
      <c r="G29" s="192" t="s">
        <v>360</v>
      </c>
      <c r="H29" s="188" t="s">
        <v>360</v>
      </c>
      <c r="I29" s="188" t="s">
        <v>360</v>
      </c>
      <c r="J29" s="191" t="s">
        <v>360</v>
      </c>
      <c r="K29" s="586" t="s">
        <v>360</v>
      </c>
      <c r="L29" s="586" t="s">
        <v>360</v>
      </c>
      <c r="M29" s="592" t="s">
        <v>360</v>
      </c>
      <c r="N29" s="596" t="s">
        <v>360</v>
      </c>
      <c r="O29" s="586" t="s">
        <v>360</v>
      </c>
      <c r="P29" s="592" t="s">
        <v>360</v>
      </c>
      <c r="Q29" s="193" t="s">
        <v>360</v>
      </c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</row>
    <row r="30" spans="1:30" ht="13.5" customHeight="1">
      <c r="A30" s="695" t="s">
        <v>482</v>
      </c>
      <c r="B30" s="696"/>
      <c r="C30" s="696"/>
      <c r="D30" s="696"/>
      <c r="E30" s="696"/>
      <c r="F30" s="696"/>
      <c r="G30" s="696"/>
      <c r="H30" s="696"/>
      <c r="I30" s="696"/>
      <c r="J30" s="696"/>
      <c r="K30" s="696"/>
      <c r="L30" s="696"/>
      <c r="M30" s="696"/>
      <c r="N30" s="696"/>
      <c r="O30" s="696"/>
      <c r="P30" s="696"/>
      <c r="Q30" s="697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</row>
    <row r="31" spans="1:30" ht="13.5" customHeight="1">
      <c r="A31" s="565" t="s">
        <v>483</v>
      </c>
      <c r="B31" s="585" t="s">
        <v>484</v>
      </c>
      <c r="C31" s="596">
        <v>69570</v>
      </c>
      <c r="D31" s="586">
        <v>71297.534769999998</v>
      </c>
      <c r="E31" s="586">
        <v>80242.825410000005</v>
      </c>
      <c r="F31" s="592">
        <v>88602.050529999993</v>
      </c>
      <c r="G31" s="192">
        <v>5.71068</v>
      </c>
      <c r="H31" s="188">
        <v>3.13429</v>
      </c>
      <c r="I31" s="188">
        <v>4.6426400000000001</v>
      </c>
      <c r="J31" s="191">
        <v>5.8778800000000002</v>
      </c>
      <c r="K31" s="586">
        <v>14635.5206</v>
      </c>
      <c r="L31" s="586">
        <v>10268.108560000001</v>
      </c>
      <c r="M31" s="592">
        <v>14062.02144</v>
      </c>
      <c r="N31" s="596">
        <v>16976.633000000002</v>
      </c>
      <c r="O31" s="586">
        <v>13821.63463</v>
      </c>
      <c r="P31" s="592">
        <v>16470.74425</v>
      </c>
      <c r="Q31" s="193">
        <v>2.5146700000000001E-2</v>
      </c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</row>
    <row r="32" spans="1:30" ht="13.5" customHeight="1">
      <c r="A32" s="565" t="s">
        <v>485</v>
      </c>
      <c r="B32" s="585" t="s">
        <v>486</v>
      </c>
      <c r="C32" s="596">
        <v>20156.447</v>
      </c>
      <c r="D32" s="586">
        <v>24780.14012</v>
      </c>
      <c r="E32" s="586">
        <v>29341.723030000001</v>
      </c>
      <c r="F32" s="592">
        <v>33948.026210000004</v>
      </c>
      <c r="G32" s="192">
        <v>3.3647399999999998</v>
      </c>
      <c r="H32" s="188">
        <v>6.4471699999999998</v>
      </c>
      <c r="I32" s="188">
        <v>8.62012</v>
      </c>
      <c r="J32" s="191">
        <v>11.94548</v>
      </c>
      <c r="K32" s="586">
        <v>2635.07357</v>
      </c>
      <c r="L32" s="586">
        <v>4038.9668200000001</v>
      </c>
      <c r="M32" s="592">
        <v>5473.9534199999998</v>
      </c>
      <c r="N32" s="596">
        <v>3157.32204</v>
      </c>
      <c r="O32" s="586">
        <v>4594.7665200000001</v>
      </c>
      <c r="P32" s="592">
        <v>6062.5346200000004</v>
      </c>
      <c r="Q32" s="193">
        <v>0.35879</v>
      </c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</row>
    <row r="33" spans="1:30" ht="13.5" customHeight="1">
      <c r="A33" s="575" t="s">
        <v>489</v>
      </c>
      <c r="B33" s="599" t="s">
        <v>490</v>
      </c>
      <c r="C33" s="599">
        <v>260174</v>
      </c>
      <c r="D33" s="600">
        <v>261986.91261</v>
      </c>
      <c r="E33" s="600">
        <v>297775.31813000003</v>
      </c>
      <c r="F33" s="601">
        <v>313373.266</v>
      </c>
      <c r="G33" s="602">
        <v>11.67773</v>
      </c>
      <c r="H33" s="603">
        <v>12.35392</v>
      </c>
      <c r="I33" s="603">
        <v>14.833</v>
      </c>
      <c r="J33" s="604">
        <v>16.477499999999999</v>
      </c>
      <c r="K33" s="600">
        <v>63410.658470000002</v>
      </c>
      <c r="L33" s="600">
        <v>63138.373070000001</v>
      </c>
      <c r="M33" s="601">
        <v>73395.329859999998</v>
      </c>
      <c r="N33" s="599">
        <v>75788.722890000005</v>
      </c>
      <c r="O33" s="600">
        <v>75754.021500000003</v>
      </c>
      <c r="P33" s="601">
        <v>84982.741559999995</v>
      </c>
      <c r="Q33" s="605">
        <v>0.12638249999999998</v>
      </c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1:30" ht="13.5" customHeight="1">
      <c r="A34" s="44"/>
      <c r="B34" s="45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</row>
    <row r="35" spans="1:30" ht="13.5" customHeight="1">
      <c r="A35" s="54" t="s">
        <v>151</v>
      </c>
      <c r="B35" s="170"/>
      <c r="C35" s="54"/>
      <c r="D35" s="606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174"/>
      <c r="Q35" s="175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3.5" customHeight="1">
      <c r="A36" s="177"/>
      <c r="B36" s="57"/>
      <c r="C36" s="57" t="s">
        <v>152</v>
      </c>
      <c r="D36" s="57" t="s">
        <v>153</v>
      </c>
      <c r="E36" s="679" t="s">
        <v>154</v>
      </c>
      <c r="F36" s="680"/>
      <c r="G36" s="681"/>
      <c r="H36" s="679" t="s">
        <v>155</v>
      </c>
      <c r="I36" s="680"/>
      <c r="J36" s="681"/>
      <c r="K36" s="679" t="s">
        <v>156</v>
      </c>
      <c r="L36" s="680"/>
      <c r="M36" s="681"/>
      <c r="N36" s="679" t="s">
        <v>157</v>
      </c>
      <c r="O36" s="680"/>
      <c r="P36" s="681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3.5" customHeight="1">
      <c r="A37" s="62" t="s">
        <v>51</v>
      </c>
      <c r="B37" s="62" t="s">
        <v>52</v>
      </c>
      <c r="C37" s="62" t="s">
        <v>42</v>
      </c>
      <c r="D37" s="62" t="s">
        <v>158</v>
      </c>
      <c r="E37" s="180" t="s">
        <v>137</v>
      </c>
      <c r="F37" s="183" t="s">
        <v>138</v>
      </c>
      <c r="G37" s="184" t="s">
        <v>139</v>
      </c>
      <c r="H37" s="180" t="s">
        <v>137</v>
      </c>
      <c r="I37" s="183" t="s">
        <v>138</v>
      </c>
      <c r="J37" s="184" t="s">
        <v>139</v>
      </c>
      <c r="K37" s="180" t="s">
        <v>137</v>
      </c>
      <c r="L37" s="183" t="s">
        <v>138</v>
      </c>
      <c r="M37" s="184" t="s">
        <v>139</v>
      </c>
      <c r="N37" s="180" t="s">
        <v>137</v>
      </c>
      <c r="O37" s="183" t="s">
        <v>138</v>
      </c>
      <c r="P37" s="184" t="s">
        <v>139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3.5" customHeight="1">
      <c r="A38" s="695" t="s">
        <v>462</v>
      </c>
      <c r="B38" s="696"/>
      <c r="C38" s="696"/>
      <c r="D38" s="696"/>
      <c r="E38" s="696"/>
      <c r="F38" s="696"/>
      <c r="G38" s="696"/>
      <c r="H38" s="696"/>
      <c r="I38" s="696"/>
      <c r="J38" s="696"/>
      <c r="K38" s="696"/>
      <c r="L38" s="696"/>
      <c r="M38" s="696"/>
      <c r="N38" s="696"/>
      <c r="O38" s="696"/>
      <c r="P38" s="697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  <row r="39" spans="1:30" ht="13.5" customHeight="1">
      <c r="A39" s="565" t="s">
        <v>463</v>
      </c>
      <c r="B39" s="607" t="s">
        <v>464</v>
      </c>
      <c r="C39" s="608">
        <v>40.023032505028198</v>
      </c>
      <c r="D39" s="259">
        <v>1.2307969632822482</v>
      </c>
      <c r="E39" s="259">
        <v>1.4256233065445894</v>
      </c>
      <c r="F39" s="260">
        <v>1.2598862991386908</v>
      </c>
      <c r="G39" s="261">
        <v>1.170608235080483</v>
      </c>
      <c r="H39" s="259">
        <v>12.457404301704289</v>
      </c>
      <c r="I39" s="260">
        <v>8.7267050636326253</v>
      </c>
      <c r="J39" s="261">
        <v>7.6059960616640288</v>
      </c>
      <c r="K39" s="259">
        <v>-1.7299547704074838</v>
      </c>
      <c r="L39" s="260">
        <v>-1.2118740541081277</v>
      </c>
      <c r="M39" s="261">
        <v>-1.0562416416697722</v>
      </c>
      <c r="N39" s="260">
        <v>5.562586711808291</v>
      </c>
      <c r="O39" s="260">
        <v>5.1898342002200382</v>
      </c>
      <c r="P39" s="261">
        <v>4.231436130396939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  <row r="40" spans="1:30" ht="13.5" customHeight="1">
      <c r="A40" s="565" t="s">
        <v>468</v>
      </c>
      <c r="B40" s="607" t="s">
        <v>469</v>
      </c>
      <c r="C40" s="608">
        <v>0.52904591086221597</v>
      </c>
      <c r="D40" s="259">
        <v>1.4478811580560145</v>
      </c>
      <c r="E40" s="259">
        <v>0.12800447738401854</v>
      </c>
      <c r="F40" s="260">
        <v>0.12559081230157942</v>
      </c>
      <c r="G40" s="261">
        <v>0.11933631063618955</v>
      </c>
      <c r="H40" s="259">
        <v>9.7519983569072064</v>
      </c>
      <c r="I40" s="260">
        <v>8.1857637453537979</v>
      </c>
      <c r="J40" s="261">
        <v>7.0267752804119539</v>
      </c>
      <c r="K40" s="259">
        <v>0.71513939477924737</v>
      </c>
      <c r="L40" s="260">
        <v>0.60028333849256033</v>
      </c>
      <c r="M40" s="261">
        <v>0.51529170097986687</v>
      </c>
      <c r="N40" s="260">
        <v>6.0677159099244999</v>
      </c>
      <c r="O40" s="260">
        <v>5.1175956753227583</v>
      </c>
      <c r="P40" s="261">
        <v>5.1762863182787076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</row>
    <row r="41" spans="1:30" ht="13.5" customHeight="1">
      <c r="A41" s="565" t="s">
        <v>470</v>
      </c>
      <c r="B41" s="607" t="s">
        <v>471</v>
      </c>
      <c r="C41" s="608">
        <v>1.2903558801517501</v>
      </c>
      <c r="D41" s="259">
        <v>2.8900528915723132</v>
      </c>
      <c r="E41" s="259">
        <v>0.97964920258989119</v>
      </c>
      <c r="F41" s="260">
        <v>0.81051285384924165</v>
      </c>
      <c r="G41" s="261">
        <v>0.68899605738883307</v>
      </c>
      <c r="H41" s="259">
        <v>19.709190902185895</v>
      </c>
      <c r="I41" s="260">
        <v>15.292016689594197</v>
      </c>
      <c r="J41" s="261">
        <v>11.379134759191095</v>
      </c>
      <c r="K41" s="259">
        <v>1.1784974229960472</v>
      </c>
      <c r="L41" s="260">
        <v>0.91437554948542199</v>
      </c>
      <c r="M41" s="261">
        <v>0.68040748380716909</v>
      </c>
      <c r="N41" s="260">
        <v>19.538231803708307</v>
      </c>
      <c r="O41" s="260">
        <v>17.993854785760131</v>
      </c>
      <c r="P41" s="261">
        <v>13.639012093263414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</row>
    <row r="42" spans="1:30" ht="13.5" customHeight="1">
      <c r="A42" s="695" t="s">
        <v>473</v>
      </c>
      <c r="B42" s="696"/>
      <c r="C42" s="696"/>
      <c r="D42" s="696"/>
      <c r="E42" s="696"/>
      <c r="F42" s="696"/>
      <c r="G42" s="696"/>
      <c r="H42" s="696"/>
      <c r="I42" s="696"/>
      <c r="J42" s="696"/>
      <c r="K42" s="696"/>
      <c r="L42" s="696"/>
      <c r="M42" s="696"/>
      <c r="N42" s="696"/>
      <c r="O42" s="696"/>
      <c r="P42" s="697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</row>
    <row r="43" spans="1:30" ht="13.5" customHeight="1">
      <c r="A43" s="565" t="s">
        <v>475</v>
      </c>
      <c r="B43" s="607" t="s">
        <v>476</v>
      </c>
      <c r="C43" s="608">
        <v>1271.17</v>
      </c>
      <c r="D43" s="259">
        <v>4.3370173996748447</v>
      </c>
      <c r="E43" s="259">
        <v>5.1608101657522223</v>
      </c>
      <c r="F43" s="260">
        <v>4.2779879532089611</v>
      </c>
      <c r="G43" s="261">
        <v>3.75998657049576</v>
      </c>
      <c r="H43" s="259">
        <v>28.687238977652221</v>
      </c>
      <c r="I43" s="260">
        <v>22.816201752250983</v>
      </c>
      <c r="J43" s="261">
        <v>20.1341697214982</v>
      </c>
      <c r="K43" s="259">
        <v>5.9765081203442127</v>
      </c>
      <c r="L43" s="260">
        <v>4.7533753650522881</v>
      </c>
      <c r="M43" s="261">
        <v>4.1946186919787918</v>
      </c>
      <c r="N43" s="260">
        <v>14.493573262564375</v>
      </c>
      <c r="O43" s="260">
        <v>14.58670644692317</v>
      </c>
      <c r="P43" s="261">
        <v>11.829539346607413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</row>
    <row r="44" spans="1:30" ht="13.5" customHeight="1">
      <c r="A44" s="565" t="s">
        <v>478</v>
      </c>
      <c r="B44" s="607" t="s">
        <v>479</v>
      </c>
      <c r="C44" s="608">
        <v>171.42</v>
      </c>
      <c r="D44" s="259">
        <v>12.741410910331281</v>
      </c>
      <c r="E44" s="259">
        <v>9.2656426514677026</v>
      </c>
      <c r="F44" s="260">
        <v>8.3344514448497939</v>
      </c>
      <c r="G44" s="261">
        <v>7.4301836769336793</v>
      </c>
      <c r="H44" s="259">
        <v>30.705297568402667</v>
      </c>
      <c r="I44" s="260">
        <v>27.877431672483269</v>
      </c>
      <c r="J44" s="261">
        <v>24.27034634302429</v>
      </c>
      <c r="K44" s="259">
        <v>2.1684532181075329</v>
      </c>
      <c r="L44" s="260">
        <v>1.9687451746104003</v>
      </c>
      <c r="M44" s="261">
        <v>1.7140075101005854</v>
      </c>
      <c r="N44" s="260">
        <v>25.596189331945801</v>
      </c>
      <c r="O44" s="260">
        <v>21.254162092627929</v>
      </c>
      <c r="P44" s="261">
        <v>19.451094547002295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</row>
    <row r="45" spans="1:30" ht="13.5" customHeight="1">
      <c r="A45" s="565" t="s">
        <v>360</v>
      </c>
      <c r="B45" s="607" t="s">
        <v>360</v>
      </c>
      <c r="C45" s="608" t="s">
        <v>360</v>
      </c>
      <c r="D45" s="259" t="s">
        <v>360</v>
      </c>
      <c r="E45" s="259" t="s">
        <v>360</v>
      </c>
      <c r="F45" s="260" t="s">
        <v>360</v>
      </c>
      <c r="G45" s="261" t="s">
        <v>360</v>
      </c>
      <c r="H45" s="259" t="s">
        <v>360</v>
      </c>
      <c r="I45" s="260" t="s">
        <v>360</v>
      </c>
      <c r="J45" s="261" t="s">
        <v>360</v>
      </c>
      <c r="K45" s="259" t="s">
        <v>360</v>
      </c>
      <c r="L45" s="260" t="s">
        <v>360</v>
      </c>
      <c r="M45" s="261" t="s">
        <v>360</v>
      </c>
      <c r="N45" s="260" t="s">
        <v>360</v>
      </c>
      <c r="O45" s="260" t="s">
        <v>360</v>
      </c>
      <c r="P45" s="261" t="s">
        <v>360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1:30" ht="13.5" customHeight="1">
      <c r="A46" s="695" t="s">
        <v>482</v>
      </c>
      <c r="B46" s="696"/>
      <c r="C46" s="696"/>
      <c r="D46" s="696"/>
      <c r="E46" s="696"/>
      <c r="F46" s="696"/>
      <c r="G46" s="696"/>
      <c r="H46" s="696"/>
      <c r="I46" s="696"/>
      <c r="J46" s="696"/>
      <c r="K46" s="696"/>
      <c r="L46" s="696"/>
      <c r="M46" s="696"/>
      <c r="N46" s="696"/>
      <c r="O46" s="696"/>
      <c r="P46" s="697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</row>
    <row r="47" spans="1:30" ht="13.5" customHeight="1">
      <c r="A47" s="565" t="s">
        <v>483</v>
      </c>
      <c r="B47" s="607" t="s">
        <v>484</v>
      </c>
      <c r="C47" s="608">
        <v>101</v>
      </c>
      <c r="D47" s="259">
        <v>2.0517040735285845</v>
      </c>
      <c r="E47" s="259">
        <v>2.5575821594848107</v>
      </c>
      <c r="F47" s="260">
        <v>2.2724686227246842</v>
      </c>
      <c r="G47" s="261">
        <v>2.0580709120412273</v>
      </c>
      <c r="H47" s="259">
        <v>32.224203886685657</v>
      </c>
      <c r="I47" s="260">
        <v>21.754863612082779</v>
      </c>
      <c r="J47" s="261">
        <v>17.183066003388976</v>
      </c>
      <c r="K47" s="259">
        <v>12.814486149946376</v>
      </c>
      <c r="L47" s="260">
        <v>8.6511803187228455</v>
      </c>
      <c r="M47" s="261">
        <v>6.8331295968810926</v>
      </c>
      <c r="N47" s="259">
        <v>13.189735735171984</v>
      </c>
      <c r="O47" s="260">
        <v>16.200493569478763</v>
      </c>
      <c r="P47" s="261">
        <v>13.594850332461448</v>
      </c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</row>
    <row r="48" spans="1:30" ht="13.5" customHeight="1">
      <c r="A48" s="565" t="s">
        <v>485</v>
      </c>
      <c r="B48" s="607" t="s">
        <v>486</v>
      </c>
      <c r="C48" s="608">
        <v>426.7</v>
      </c>
      <c r="D48" s="259">
        <v>24.750790801944618</v>
      </c>
      <c r="E48" s="259">
        <v>7.5731767788930489</v>
      </c>
      <c r="F48" s="260">
        <v>6.3958200935447929</v>
      </c>
      <c r="G48" s="261">
        <v>5.5279909522168351</v>
      </c>
      <c r="H48" s="259">
        <v>66.184077665084061</v>
      </c>
      <c r="I48" s="260">
        <v>49.500470991123095</v>
      </c>
      <c r="J48" s="261">
        <v>35.720624035199926</v>
      </c>
      <c r="K48" s="259">
        <v>1.8446466642070307</v>
      </c>
      <c r="L48" s="260">
        <v>1.3796502408406894</v>
      </c>
      <c r="M48" s="261">
        <v>0.99558583113241528</v>
      </c>
      <c r="N48" s="259">
        <v>63.5059481403107</v>
      </c>
      <c r="O48" s="260">
        <v>43.638502383468222</v>
      </c>
      <c r="P48" s="261">
        <v>33.073416038406059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0" ht="13.5" customHeight="1">
      <c r="A49" s="575" t="s">
        <v>489</v>
      </c>
      <c r="B49" s="609" t="s">
        <v>490</v>
      </c>
      <c r="C49" s="609">
        <v>275.02999999999997</v>
      </c>
      <c r="D49" s="610">
        <v>13.298871280169744</v>
      </c>
      <c r="E49" s="610">
        <v>4.5933144232719458</v>
      </c>
      <c r="F49" s="611">
        <v>4.0412626269939391</v>
      </c>
      <c r="G49" s="612">
        <v>3.8401114420526214</v>
      </c>
      <c r="H49" s="610">
        <v>22.262569289747706</v>
      </c>
      <c r="I49" s="611">
        <v>18.541764983482771</v>
      </c>
      <c r="J49" s="612">
        <v>16.691245637991198</v>
      </c>
      <c r="K49" s="610">
        <v>1.7615230977190441</v>
      </c>
      <c r="L49" s="611">
        <v>1.4671149077983718</v>
      </c>
      <c r="M49" s="612">
        <v>1.3206927887952211</v>
      </c>
      <c r="N49" s="610">
        <v>16.820381922126352</v>
      </c>
      <c r="O49" s="611">
        <v>16.828086999975305</v>
      </c>
      <c r="P49" s="613">
        <v>15.000637082294663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</row>
    <row r="50" spans="1:30" ht="13.5" customHeight="1">
      <c r="A50" s="44"/>
      <c r="B50" s="45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</row>
    <row r="51" spans="1:30" ht="13.5" customHeight="1">
      <c r="A51" s="44"/>
      <c r="B51" s="45"/>
      <c r="C51" s="614" t="s">
        <v>159</v>
      </c>
      <c r="D51" s="253">
        <v>7.0642363140556999</v>
      </c>
      <c r="E51" s="253">
        <v>3.8700698203023265</v>
      </c>
      <c r="F51" s="254">
        <v>3.3538168685168204</v>
      </c>
      <c r="G51" s="255">
        <v>2.9650246735418584</v>
      </c>
      <c r="H51" s="253">
        <v>28.531344522660287</v>
      </c>
      <c r="I51" s="254">
        <v>22.021921932360108</v>
      </c>
      <c r="J51" s="255">
        <v>17.61715888633978</v>
      </c>
      <c r="K51" s="253">
        <v>3.2811108857104232</v>
      </c>
      <c r="L51" s="254">
        <v>2.4365337047280109</v>
      </c>
      <c r="M51" s="255">
        <v>1.982399881887164</v>
      </c>
      <c r="N51" s="253">
        <v>21.136282985061992</v>
      </c>
      <c r="O51" s="254">
        <v>17.711592736257291</v>
      </c>
      <c r="P51" s="255">
        <v>14.427947829488037</v>
      </c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</row>
    <row r="52" spans="1:30" ht="13.5" customHeight="1">
      <c r="A52" s="44"/>
      <c r="B52" s="45"/>
      <c r="C52" s="614" t="s">
        <v>161</v>
      </c>
      <c r="D52" s="264">
        <v>2.8900528915723132</v>
      </c>
      <c r="E52" s="264">
        <v>2.5575821594848107</v>
      </c>
      <c r="F52" s="265">
        <v>2.2724686227246842</v>
      </c>
      <c r="G52" s="266">
        <v>2.0580709120412273</v>
      </c>
      <c r="H52" s="264">
        <v>28.687238977652221</v>
      </c>
      <c r="I52" s="265">
        <v>21.754863612082779</v>
      </c>
      <c r="J52" s="266">
        <v>17.183066003388976</v>
      </c>
      <c r="K52" s="264">
        <v>1.8446466642070307</v>
      </c>
      <c r="L52" s="265">
        <v>1.3796502408406894</v>
      </c>
      <c r="M52" s="266">
        <v>0.99558583113241528</v>
      </c>
      <c r="N52" s="264">
        <v>14.493573262564375</v>
      </c>
      <c r="O52" s="265">
        <v>16.200493569478763</v>
      </c>
      <c r="P52" s="266">
        <v>13.594850332461448</v>
      </c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</row>
    <row r="53" spans="1:30" ht="13.5" customHeight="1">
      <c r="A53" s="44"/>
      <c r="B53" s="45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</row>
    <row r="54" spans="1:30" ht="13.5" customHeight="1">
      <c r="A54" s="44"/>
      <c r="B54" s="615"/>
      <c r="C54" s="614" t="s">
        <v>159</v>
      </c>
      <c r="D54" s="616">
        <v>146.09336931862842</v>
      </c>
      <c r="E54" s="616">
        <v>231.72489505291855</v>
      </c>
      <c r="F54" s="617">
        <v>228.24556048076022</v>
      </c>
      <c r="G54" s="618">
        <v>212.35600796218841</v>
      </c>
      <c r="H54" s="616">
        <v>352.47394772538337</v>
      </c>
      <c r="I54" s="617">
        <v>326.6511680226975</v>
      </c>
      <c r="J54" s="618">
        <v>290.28673554966372</v>
      </c>
      <c r="K54" s="616">
        <v>512.28617329255576</v>
      </c>
      <c r="L54" s="617">
        <v>456.76031321702067</v>
      </c>
      <c r="M54" s="618">
        <v>412.82836110038403</v>
      </c>
      <c r="N54" s="616">
        <v>349.78674204418388</v>
      </c>
      <c r="O54" s="617">
        <v>290.32640463256121</v>
      </c>
      <c r="P54" s="618">
        <v>263.9069454401677</v>
      </c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</row>
    <row r="55" spans="1:30" ht="13.5" customHeight="1">
      <c r="A55" s="44"/>
      <c r="B55" s="45"/>
      <c r="C55" s="614" t="s">
        <v>161</v>
      </c>
      <c r="D55" s="619">
        <v>59.768323944480493</v>
      </c>
      <c r="E55" s="619">
        <v>153.13818225882468</v>
      </c>
      <c r="F55" s="620">
        <v>154.65390473097486</v>
      </c>
      <c r="G55" s="621">
        <v>147.39969177460716</v>
      </c>
      <c r="H55" s="619">
        <v>354.39985535079734</v>
      </c>
      <c r="I55" s="620">
        <v>322.68989195802385</v>
      </c>
      <c r="J55" s="621">
        <v>283.13397007084183</v>
      </c>
      <c r="K55" s="619">
        <v>288.00824281770343</v>
      </c>
      <c r="L55" s="620">
        <v>258.6335969469697</v>
      </c>
      <c r="M55" s="621">
        <v>207.32752799092057</v>
      </c>
      <c r="N55" s="619">
        <v>234.72679744448718</v>
      </c>
      <c r="O55" s="620">
        <v>264.16428327244239</v>
      </c>
      <c r="P55" s="621">
        <v>247.72611287229091</v>
      </c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</row>
    <row r="56" spans="1:30" ht="13.5" customHeight="1">
      <c r="A56" s="279"/>
      <c r="B56" s="278"/>
      <c r="C56" s="44"/>
      <c r="D56" s="279" t="s">
        <v>162</v>
      </c>
      <c r="E56" s="280"/>
      <c r="F56" s="280"/>
      <c r="G56" s="280"/>
      <c r="H56" s="279" t="s">
        <v>163</v>
      </c>
      <c r="I56" s="279" t="s">
        <v>164</v>
      </c>
      <c r="J56" s="279" t="s">
        <v>165</v>
      </c>
      <c r="K56" s="279" t="s">
        <v>166</v>
      </c>
      <c r="L56" s="279" t="s">
        <v>167</v>
      </c>
      <c r="M56" s="279" t="s">
        <v>168</v>
      </c>
      <c r="N56" s="279" t="s">
        <v>169</v>
      </c>
      <c r="O56" s="279" t="s">
        <v>170</v>
      </c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  <c r="AB56" s="279"/>
      <c r="AC56" s="279"/>
      <c r="AD56" s="279"/>
    </row>
    <row r="57" spans="1:30" ht="13.5" customHeight="1">
      <c r="A57" s="54" t="s">
        <v>171</v>
      </c>
      <c r="B57" s="170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174"/>
      <c r="Q57" s="175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ht="13.5" customHeight="1" outlineLevel="1">
      <c r="A58" s="177"/>
      <c r="B58" s="57"/>
      <c r="C58" s="248" t="s">
        <v>172</v>
      </c>
      <c r="D58" s="58" t="s">
        <v>173</v>
      </c>
      <c r="E58" s="58" t="s">
        <v>174</v>
      </c>
      <c r="F58" s="58"/>
      <c r="G58" s="60"/>
      <c r="H58" s="248" t="s">
        <v>175</v>
      </c>
      <c r="I58" s="58" t="s">
        <v>176</v>
      </c>
      <c r="J58" s="58" t="s">
        <v>509</v>
      </c>
      <c r="K58" s="248"/>
      <c r="L58" s="60"/>
      <c r="M58" s="248" t="s">
        <v>178</v>
      </c>
      <c r="N58" s="60" t="s">
        <v>179</v>
      </c>
      <c r="O58" s="60" t="s">
        <v>180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 spans="1:30" ht="13.5" customHeight="1" outlineLevel="1">
      <c r="A59" s="62" t="s">
        <v>51</v>
      </c>
      <c r="B59" s="62" t="s">
        <v>52</v>
      </c>
      <c r="C59" s="61" t="s">
        <v>181</v>
      </c>
      <c r="D59" s="64" t="s">
        <v>181</v>
      </c>
      <c r="E59" s="64" t="s">
        <v>181</v>
      </c>
      <c r="F59" s="64" t="s">
        <v>182</v>
      </c>
      <c r="G59" s="66" t="s">
        <v>183</v>
      </c>
      <c r="H59" s="61" t="s">
        <v>510</v>
      </c>
      <c r="I59" s="64" t="s">
        <v>510</v>
      </c>
      <c r="J59" s="64" t="s">
        <v>510</v>
      </c>
      <c r="K59" s="61" t="s">
        <v>185</v>
      </c>
      <c r="L59" s="66" t="s">
        <v>186</v>
      </c>
      <c r="M59" s="61" t="s">
        <v>187</v>
      </c>
      <c r="N59" s="66" t="s">
        <v>187</v>
      </c>
      <c r="O59" s="66" t="s">
        <v>188</v>
      </c>
      <c r="P59" s="75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</row>
    <row r="60" spans="1:30" ht="13.5" customHeight="1" outlineLevel="1">
      <c r="A60" s="694" t="s">
        <v>462</v>
      </c>
      <c r="B60" s="685"/>
      <c r="C60" s="685"/>
      <c r="D60" s="685"/>
      <c r="E60" s="685"/>
      <c r="F60" s="685"/>
      <c r="G60" s="685"/>
      <c r="H60" s="685"/>
      <c r="I60" s="685"/>
      <c r="J60" s="685"/>
      <c r="K60" s="685"/>
      <c r="L60" s="685"/>
      <c r="M60" s="685"/>
      <c r="N60" s="685"/>
      <c r="O60" s="686"/>
      <c r="P60" s="75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</row>
    <row r="61" spans="1:30" ht="13.5" customHeight="1" outlineLevel="1">
      <c r="A61" s="565" t="s">
        <v>463</v>
      </c>
      <c r="B61" s="607" t="s">
        <v>464</v>
      </c>
      <c r="C61" s="285">
        <v>0.36094189999999998</v>
      </c>
      <c r="D61" s="289">
        <v>0.12052260000000001</v>
      </c>
      <c r="E61" s="289">
        <v>9.3337599999999993E-2</v>
      </c>
      <c r="F61" s="289">
        <v>6.2190000000000002E-2</v>
      </c>
      <c r="G61" s="289">
        <v>8.6889999999999995E-2</v>
      </c>
      <c r="H61" s="287">
        <v>0.66597381570000003</v>
      </c>
      <c r="I61" s="290">
        <v>5.2820256250000002</v>
      </c>
      <c r="J61" s="290">
        <v>5.8610574238212356</v>
      </c>
      <c r="K61" s="287">
        <v>7.2228008977</v>
      </c>
      <c r="L61" s="288">
        <v>1.1278222753</v>
      </c>
      <c r="M61" s="287">
        <v>2.42415</v>
      </c>
      <c r="N61" s="288">
        <v>2.8437999999999999</v>
      </c>
      <c r="O61" s="622">
        <v>83.580746726188892</v>
      </c>
      <c r="P61" s="75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</row>
    <row r="62" spans="1:30" ht="13.5" customHeight="1" outlineLevel="1">
      <c r="A62" s="565" t="s">
        <v>468</v>
      </c>
      <c r="B62" s="607" t="s">
        <v>469</v>
      </c>
      <c r="C62" s="285">
        <v>0.14441499999999999</v>
      </c>
      <c r="D62" s="289">
        <v>2.3077299999999999E-2</v>
      </c>
      <c r="E62" s="289">
        <v>1.1684300000000002E-2</v>
      </c>
      <c r="F62" s="289">
        <v>2.0390000000000002E-2</v>
      </c>
      <c r="G62" s="286">
        <v>0.17248000000000002</v>
      </c>
      <c r="H62" s="287">
        <v>1.7454044150000001</v>
      </c>
      <c r="I62" s="290">
        <v>12.085573756000001</v>
      </c>
      <c r="J62" s="290">
        <v>5.3831700597615022</v>
      </c>
      <c r="K62" s="287">
        <v>128.758419753</v>
      </c>
      <c r="L62" s="288">
        <v>24.890673739</v>
      </c>
      <c r="M62" s="287">
        <v>0.65647999999999995</v>
      </c>
      <c r="N62" s="288">
        <v>0.82411000000000001</v>
      </c>
      <c r="O62" s="291">
        <v>8.148371089899662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</row>
    <row r="63" spans="1:30" ht="13.5" customHeight="1" outlineLevel="1">
      <c r="A63" s="565" t="s">
        <v>470</v>
      </c>
      <c r="B63" s="607" t="s">
        <v>471</v>
      </c>
      <c r="C63" s="285">
        <v>0.13872039999999999</v>
      </c>
      <c r="D63" s="289">
        <v>5.7133200000000002E-2</v>
      </c>
      <c r="E63" s="289">
        <v>4.8796299999999994E-2</v>
      </c>
      <c r="F63" s="289">
        <v>7.009E-2</v>
      </c>
      <c r="G63" s="286">
        <v>0.15109</v>
      </c>
      <c r="H63" s="287">
        <v>1.2518424953</v>
      </c>
      <c r="I63" s="290">
        <v>5.6700658931000003</v>
      </c>
      <c r="J63" s="290">
        <v>10.463498859042287</v>
      </c>
      <c r="K63" s="287">
        <v>21.668863421499999</v>
      </c>
      <c r="L63" s="288">
        <v>4.8215185235</v>
      </c>
      <c r="M63" s="287">
        <v>1.13856</v>
      </c>
      <c r="N63" s="288">
        <v>1.4920599999999999</v>
      </c>
      <c r="O63" s="291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</row>
    <row r="64" spans="1:30" ht="13.5" customHeight="1" outlineLevel="1">
      <c r="A64" s="694" t="s">
        <v>473</v>
      </c>
      <c r="B64" s="685"/>
      <c r="C64" s="685"/>
      <c r="D64" s="685"/>
      <c r="E64" s="685"/>
      <c r="F64" s="685"/>
      <c r="G64" s="685"/>
      <c r="H64" s="685"/>
      <c r="I64" s="685"/>
      <c r="J64" s="685"/>
      <c r="K64" s="685"/>
      <c r="L64" s="685"/>
      <c r="M64" s="685"/>
      <c r="N64" s="685"/>
      <c r="O64" s="686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</row>
    <row r="65" spans="1:30" ht="13.5" customHeight="1" outlineLevel="1">
      <c r="A65" s="565" t="s">
        <v>475</v>
      </c>
      <c r="B65" s="607" t="s">
        <v>476</v>
      </c>
      <c r="C65" s="285">
        <v>0.55580540000000001</v>
      </c>
      <c r="D65" s="289">
        <v>0.21148920000000002</v>
      </c>
      <c r="E65" s="289">
        <v>0.21218109999999998</v>
      </c>
      <c r="F65" s="289">
        <v>0.13500000000000001</v>
      </c>
      <c r="G65" s="286">
        <v>0.1812</v>
      </c>
      <c r="H65" s="287">
        <v>0.63635416479999996</v>
      </c>
      <c r="I65" s="290">
        <v>68.277302943999999</v>
      </c>
      <c r="J65" s="290">
        <v>5.8874217954313979</v>
      </c>
      <c r="K65" s="287">
        <v>2.2607003505000001</v>
      </c>
      <c r="L65" s="288">
        <v>2.2107225383000002</v>
      </c>
      <c r="M65" s="287">
        <v>3.3519600000000001</v>
      </c>
      <c r="N65" s="288">
        <v>3.37405</v>
      </c>
      <c r="O65" s="291">
        <v>475.79</v>
      </c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</row>
    <row r="66" spans="1:30" ht="13.5" customHeight="1" outlineLevel="1">
      <c r="A66" s="565" t="s">
        <v>478</v>
      </c>
      <c r="B66" s="607" t="s">
        <v>479</v>
      </c>
      <c r="C66" s="285">
        <v>0.65901960000000004</v>
      </c>
      <c r="D66" s="289">
        <v>0.3411632</v>
      </c>
      <c r="E66" s="289">
        <v>0.292404</v>
      </c>
      <c r="F66" s="289">
        <v>0.1351</v>
      </c>
      <c r="G66" s="286">
        <v>0.39810000000000001</v>
      </c>
      <c r="H66" s="287">
        <v>0.46146709600000002</v>
      </c>
      <c r="I66" s="290">
        <v>18.162962962999998</v>
      </c>
      <c r="J66" s="290">
        <v>4.2623966942148757</v>
      </c>
      <c r="K66" s="287">
        <v>76.958858594700004</v>
      </c>
      <c r="L66" s="288">
        <v>40.268497144900003</v>
      </c>
      <c r="M66" s="287">
        <v>2.49912</v>
      </c>
      <c r="N66" s="288">
        <v>2.5288400000000002</v>
      </c>
      <c r="O66" s="291">
        <v>20.45011169024572</v>
      </c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</row>
    <row r="67" spans="1:30" ht="13.5" customHeight="1" outlineLevel="1">
      <c r="A67" s="565" t="s">
        <v>360</v>
      </c>
      <c r="B67" s="607" t="s">
        <v>360</v>
      </c>
      <c r="C67" s="285" t="s">
        <v>360</v>
      </c>
      <c r="D67" s="289" t="s">
        <v>360</v>
      </c>
      <c r="E67" s="289" t="s">
        <v>360</v>
      </c>
      <c r="F67" s="289" t="s">
        <v>360</v>
      </c>
      <c r="G67" s="286" t="s">
        <v>360</v>
      </c>
      <c r="H67" s="287" t="s">
        <v>360</v>
      </c>
      <c r="I67" s="290" t="s">
        <v>360</v>
      </c>
      <c r="J67" s="290" t="s">
        <v>360</v>
      </c>
      <c r="K67" s="287" t="s">
        <v>360</v>
      </c>
      <c r="L67" s="288" t="s">
        <v>360</v>
      </c>
      <c r="M67" s="287" t="s">
        <v>360</v>
      </c>
      <c r="N67" s="288" t="s">
        <v>360</v>
      </c>
      <c r="O67" s="291" t="s">
        <v>360</v>
      </c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</row>
    <row r="68" spans="1:30" ht="13.5" customHeight="1" outlineLevel="1">
      <c r="A68" s="694" t="s">
        <v>482</v>
      </c>
      <c r="B68" s="685"/>
      <c r="C68" s="685"/>
      <c r="D68" s="685"/>
      <c r="E68" s="685"/>
      <c r="F68" s="685"/>
      <c r="G68" s="685"/>
      <c r="H68" s="685"/>
      <c r="I68" s="685"/>
      <c r="J68" s="685"/>
      <c r="K68" s="685"/>
      <c r="L68" s="685"/>
      <c r="M68" s="685"/>
      <c r="N68" s="685"/>
      <c r="O68" s="686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</row>
    <row r="69" spans="1:30" ht="13.5" customHeight="1" outlineLevel="1">
      <c r="A69" s="565" t="s">
        <v>483</v>
      </c>
      <c r="B69" s="607" t="s">
        <v>484</v>
      </c>
      <c r="C69" s="285">
        <v>0.39603279999999996</v>
      </c>
      <c r="D69" s="289">
        <v>0.20783380000000001</v>
      </c>
      <c r="E69" s="289">
        <v>0.14959030000000001</v>
      </c>
      <c r="F69" s="289">
        <v>6.9000000000000006E-2</v>
      </c>
      <c r="G69" s="286">
        <v>0.14660000000000001</v>
      </c>
      <c r="H69" s="287">
        <v>0.47555898860000001</v>
      </c>
      <c r="I69" s="290">
        <v>27.634330812200002</v>
      </c>
      <c r="J69" s="290">
        <v>4.4938957431690456</v>
      </c>
      <c r="K69" s="287">
        <v>52.866320870400003</v>
      </c>
      <c r="L69" s="288">
        <v>25.446815894499998</v>
      </c>
      <c r="M69" s="287">
        <v>0.84474000000000005</v>
      </c>
      <c r="N69" s="288">
        <v>0.89734999999999998</v>
      </c>
      <c r="O69" s="291">
        <v>13.477272727272727</v>
      </c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</row>
    <row r="70" spans="1:30" ht="13.5" customHeight="1" outlineLevel="1">
      <c r="A70" s="565" t="s">
        <v>485</v>
      </c>
      <c r="B70" s="607" t="s">
        <v>486</v>
      </c>
      <c r="C70" s="285">
        <v>0.38281720000000002</v>
      </c>
      <c r="D70" s="289">
        <v>0.12920199999999998</v>
      </c>
      <c r="E70" s="289">
        <v>8.6294099999999999E-2</v>
      </c>
      <c r="F70" s="289">
        <v>6.2300000000000001E-2</v>
      </c>
      <c r="G70" s="286">
        <v>0.29120000000000001</v>
      </c>
      <c r="H70" s="287">
        <v>0.67244067870000002</v>
      </c>
      <c r="I70" s="290" t="s">
        <v>472</v>
      </c>
      <c r="J70" s="290">
        <v>20.587382081734873</v>
      </c>
      <c r="K70" s="287">
        <v>194.65779988470001</v>
      </c>
      <c r="L70" s="288">
        <v>66.062327201499997</v>
      </c>
      <c r="M70" s="287">
        <v>0.90122000000000002</v>
      </c>
      <c r="N70" s="288">
        <v>0.90122000000000002</v>
      </c>
      <c r="O70" s="291">
        <v>19.04735129539969</v>
      </c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</row>
    <row r="71" spans="1:30" ht="13.5" customHeight="1" outlineLevel="1">
      <c r="A71" s="575" t="s">
        <v>489</v>
      </c>
      <c r="B71" s="623" t="s">
        <v>490</v>
      </c>
      <c r="C71" s="624">
        <v>0.37817770000000001</v>
      </c>
      <c r="D71" s="625">
        <v>0.24572019999999997</v>
      </c>
      <c r="E71" s="625">
        <v>0.21238089999999998</v>
      </c>
      <c r="F71" s="625">
        <v>0.15689999999999998</v>
      </c>
      <c r="G71" s="626">
        <v>0.55920000000000003</v>
      </c>
      <c r="H71" s="627">
        <v>0.73887774210000001</v>
      </c>
      <c r="I71" s="628">
        <v>40.1344579509</v>
      </c>
      <c r="J71" s="628">
        <v>5.6801589380840101</v>
      </c>
      <c r="K71" s="627">
        <v>119.40478295459999</v>
      </c>
      <c r="L71" s="629">
        <v>46.242224292899998</v>
      </c>
      <c r="M71" s="627">
        <v>1.50129</v>
      </c>
      <c r="N71" s="629">
        <v>1.54013</v>
      </c>
      <c r="O71" s="630">
        <v>21.386185682326591</v>
      </c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</row>
    <row r="72" spans="1:30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spans="1:30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</row>
    <row r="74" spans="1:30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</row>
    <row r="75" spans="1:30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</row>
    <row r="76" spans="1:30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</row>
    <row r="77" spans="1:30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</row>
    <row r="78" spans="1:30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</row>
    <row r="79" spans="1:30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</row>
    <row r="80" spans="1:30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</row>
    <row r="81" spans="1:30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</row>
    <row r="82" spans="1:30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</row>
    <row r="83" spans="1:30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</row>
    <row r="84" spans="1:30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</row>
    <row r="85" spans="1:30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</row>
    <row r="86" spans="1:30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</row>
    <row r="87" spans="1:30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</row>
    <row r="88" spans="1:30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</row>
    <row r="89" spans="1:30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</row>
    <row r="90" spans="1:30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</row>
    <row r="91" spans="1:30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</row>
    <row r="92" spans="1:30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</row>
    <row r="93" spans="1:30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</row>
    <row r="94" spans="1:30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</row>
    <row r="95" spans="1:30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</row>
    <row r="96" spans="1:30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</row>
    <row r="97" spans="1:30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</row>
    <row r="98" spans="1:30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</row>
    <row r="99" spans="1:30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</row>
    <row r="100" spans="1:30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</row>
    <row r="101" spans="1:30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</row>
    <row r="102" spans="1:30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</row>
    <row r="103" spans="1:30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</row>
    <row r="104" spans="1:30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</row>
    <row r="105" spans="1:30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</row>
    <row r="106" spans="1:30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</row>
    <row r="107" spans="1:30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</row>
    <row r="108" spans="1:30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</row>
    <row r="109" spans="1:30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</row>
    <row r="110" spans="1:30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</row>
    <row r="111" spans="1:30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</row>
    <row r="112" spans="1:30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</row>
    <row r="113" spans="1:30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</row>
    <row r="114" spans="1:30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</row>
    <row r="115" spans="1:30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</row>
    <row r="116" spans="1:30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</row>
    <row r="117" spans="1:30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</row>
    <row r="118" spans="1:30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</row>
    <row r="119" spans="1:30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</row>
    <row r="120" spans="1:30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</row>
    <row r="121" spans="1:30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</row>
    <row r="122" spans="1:30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</row>
    <row r="123" spans="1:30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</row>
    <row r="124" spans="1:30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</row>
    <row r="125" spans="1:30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</row>
    <row r="126" spans="1:30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</row>
    <row r="127" spans="1:30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</row>
    <row r="128" spans="1:30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</row>
    <row r="129" spans="1:30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</row>
    <row r="130" spans="1:30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</row>
    <row r="131" spans="1:30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</row>
    <row r="132" spans="1:30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</row>
    <row r="133" spans="1:30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</row>
    <row r="134" spans="1:30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</row>
    <row r="135" spans="1:30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</row>
    <row r="136" spans="1:30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</row>
    <row r="137" spans="1:30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</row>
    <row r="138" spans="1:30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</row>
    <row r="139" spans="1:30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</row>
    <row r="140" spans="1:30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</row>
    <row r="141" spans="1:30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</row>
    <row r="142" spans="1:30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</row>
    <row r="143" spans="1:30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</row>
    <row r="144" spans="1:30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</row>
    <row r="145" spans="1:30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</row>
    <row r="146" spans="1:30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</row>
    <row r="147" spans="1:30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</row>
    <row r="148" spans="1:30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</row>
    <row r="149" spans="1:30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</row>
    <row r="150" spans="1:30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</row>
    <row r="151" spans="1:30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</row>
    <row r="152" spans="1:30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</row>
    <row r="153" spans="1:30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</row>
    <row r="154" spans="1:30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</row>
    <row r="155" spans="1:30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</row>
    <row r="156" spans="1:30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</row>
    <row r="157" spans="1:30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</row>
    <row r="158" spans="1:30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</row>
    <row r="159" spans="1:30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</row>
    <row r="160" spans="1:30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</row>
    <row r="162" spans="1:30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</row>
    <row r="163" spans="1:30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</row>
    <row r="170" spans="1:30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</row>
    <row r="171" spans="1:30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</row>
    <row r="172" spans="1:30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</row>
    <row r="173" spans="1:30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</row>
    <row r="174" spans="1:30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</row>
    <row r="175" spans="1:30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</row>
    <row r="176" spans="1:30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</row>
    <row r="179" spans="1:30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</row>
    <row r="180" spans="1:30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</row>
    <row r="181" spans="1:30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</row>
    <row r="182" spans="1:30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</row>
    <row r="183" spans="1:30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</row>
    <row r="184" spans="1:30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</row>
    <row r="185" spans="1:30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</row>
    <row r="186" spans="1:30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</row>
    <row r="187" spans="1:30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</row>
    <row r="188" spans="1:30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</row>
    <row r="189" spans="1:30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</row>
    <row r="190" spans="1:30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</row>
    <row r="191" spans="1:30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</row>
    <row r="192" spans="1:30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</row>
    <row r="193" spans="1:30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</row>
    <row r="194" spans="1:30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</row>
    <row r="195" spans="1:30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</row>
    <row r="196" spans="1:30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</row>
    <row r="197" spans="1:30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</row>
    <row r="198" spans="1:30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</row>
    <row r="199" spans="1:30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</row>
    <row r="200" spans="1:30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</row>
    <row r="201" spans="1:30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</row>
    <row r="202" spans="1:30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</row>
    <row r="213" spans="1:30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</row>
    <row r="214" spans="1:30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</row>
    <row r="215" spans="1:30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</row>
    <row r="216" spans="1:30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</row>
    <row r="217" spans="1:30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</row>
    <row r="218" spans="1:30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</row>
    <row r="219" spans="1:30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</row>
    <row r="222" spans="1:30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</row>
    <row r="223" spans="1:30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</row>
    <row r="224" spans="1:30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</row>
    <row r="225" spans="1:30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</row>
    <row r="226" spans="1:30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</row>
    <row r="227" spans="1:30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</row>
    <row r="228" spans="1:30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</row>
    <row r="229" spans="1:30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</row>
    <row r="230" spans="1:30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</row>
    <row r="231" spans="1:30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</row>
    <row r="232" spans="1:30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</row>
    <row r="233" spans="1:30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</row>
    <row r="234" spans="1:30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</row>
    <row r="235" spans="1:30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</row>
    <row r="236" spans="1:30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</row>
    <row r="237" spans="1:30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</row>
    <row r="238" spans="1:30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</row>
    <row r="239" spans="1:30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</row>
    <row r="240" spans="1:30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</row>
    <row r="241" spans="1:30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</row>
    <row r="242" spans="1:30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</row>
    <row r="243" spans="1:30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</row>
    <row r="244" spans="1:30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</row>
    <row r="245" spans="1:30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</row>
    <row r="246" spans="1:30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</row>
    <row r="247" spans="1:30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</row>
    <row r="248" spans="1:30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</row>
    <row r="249" spans="1:30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</row>
    <row r="250" spans="1:30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</row>
    <row r="251" spans="1:30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</row>
    <row r="252" spans="1:30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</row>
    <row r="253" spans="1:30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</row>
    <row r="254" spans="1:30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</row>
    <row r="255" spans="1:30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</row>
    <row r="256" spans="1:30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</row>
    <row r="257" spans="1:30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</row>
    <row r="258" spans="1:30" ht="13.5" customHeight="1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</row>
    <row r="259" spans="1:30" ht="13.5" customHeight="1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</row>
    <row r="260" spans="1:30" ht="13.5" customHeight="1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</row>
    <row r="261" spans="1:30" ht="13.5" customHeight="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</row>
    <row r="262" spans="1:30" ht="13.5" customHeight="1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</row>
    <row r="263" spans="1:30" ht="13.5" customHeight="1">
      <c r="A263" s="44"/>
      <c r="B263" s="45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</row>
    <row r="264" spans="1:30" ht="13.5" customHeight="1">
      <c r="A264" s="44"/>
      <c r="B264" s="45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</row>
    <row r="265" spans="1:30" ht="13.5" customHeight="1">
      <c r="A265" s="44"/>
      <c r="B265" s="45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</row>
    <row r="266" spans="1:30" ht="13.5" customHeight="1">
      <c r="A266" s="44"/>
      <c r="B266" s="45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</row>
    <row r="267" spans="1:30" ht="13.5" customHeight="1">
      <c r="A267" s="44"/>
      <c r="B267" s="45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</row>
    <row r="268" spans="1:30" ht="13.5" customHeight="1">
      <c r="A268" s="44"/>
      <c r="B268" s="45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</row>
    <row r="269" spans="1:30" ht="13.5" customHeight="1">
      <c r="A269" s="44"/>
      <c r="B269" s="45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</row>
    <row r="270" spans="1:30" ht="13.5" customHeight="1">
      <c r="A270" s="44"/>
      <c r="B270" s="45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</row>
    <row r="271" spans="1:30" ht="13.5" customHeight="1">
      <c r="A271" s="44"/>
      <c r="B271" s="45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</row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6:L6"/>
    <mergeCell ref="A10:L10"/>
    <mergeCell ref="A14:L14"/>
    <mergeCell ref="C20:F20"/>
    <mergeCell ref="G20:J20"/>
    <mergeCell ref="K20:M20"/>
    <mergeCell ref="N20:P20"/>
    <mergeCell ref="A38:P38"/>
    <mergeCell ref="A42:P42"/>
    <mergeCell ref="A46:P46"/>
    <mergeCell ref="A60:O60"/>
    <mergeCell ref="A64:O64"/>
    <mergeCell ref="A68:O68"/>
    <mergeCell ref="A22:Q22"/>
    <mergeCell ref="A26:Q26"/>
    <mergeCell ref="A30:Q30"/>
    <mergeCell ref="E36:G36"/>
    <mergeCell ref="H36:J36"/>
    <mergeCell ref="K36:M36"/>
    <mergeCell ref="N36:P36"/>
  </mergeCells>
  <conditionalFormatting sqref="D54:P55">
    <cfRule type="cellIs" dxfId="11" priority="1" operator="lessThan">
      <formula>$C$49</formula>
    </cfRule>
  </conditionalFormatting>
  <conditionalFormatting sqref="D54:P55">
    <cfRule type="cellIs" dxfId="10" priority="2" operator="greaterThan">
      <formula>$C$49</formula>
    </cfRule>
  </conditionalFormatting>
  <pageMargins left="0.2" right="0.2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C1000"/>
  <sheetViews>
    <sheetView workbookViewId="0">
      <pane xSplit="1" topLeftCell="B1" activePane="topRight" state="frozen"/>
      <selection pane="topRight" activeCell="C2" sqref="C2"/>
    </sheetView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3" width="9.6640625" customWidth="1"/>
    <col min="4" max="4" width="8.5" customWidth="1"/>
    <col min="5" max="5" width="9.33203125" customWidth="1"/>
    <col min="6" max="10" width="9.6640625" customWidth="1"/>
    <col min="11" max="11" width="9.1640625" customWidth="1"/>
    <col min="12" max="12" width="10" customWidth="1"/>
    <col min="13" max="13" width="8.1640625" customWidth="1"/>
    <col min="14" max="14" width="10" customWidth="1"/>
    <col min="15" max="17" width="8.1640625" customWidth="1"/>
    <col min="18" max="29" width="8" customWidth="1"/>
  </cols>
  <sheetData>
    <row r="1" spans="1:29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29" ht="13.5" customHeight="1">
      <c r="A2" s="44"/>
      <c r="B2" s="45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29" ht="13.5" customHeight="1">
      <c r="A3" s="614" t="s">
        <v>38</v>
      </c>
      <c r="B3" s="631"/>
      <c r="C3" s="614"/>
      <c r="D3" s="614"/>
      <c r="E3" s="614"/>
      <c r="F3" s="614"/>
      <c r="G3" s="614"/>
      <c r="H3" s="614"/>
      <c r="I3" s="614"/>
      <c r="J3" s="614"/>
      <c r="K3" s="614"/>
      <c r="L3" s="61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29" ht="13.5" customHeight="1">
      <c r="A4" s="44"/>
      <c r="B4" s="4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29" ht="13.5" customHeight="1">
      <c r="A5" s="177" t="s">
        <v>40</v>
      </c>
      <c r="B5" s="178"/>
      <c r="C5" s="248" t="s">
        <v>152</v>
      </c>
      <c r="D5" s="58" t="s">
        <v>43</v>
      </c>
      <c r="E5" s="58" t="s">
        <v>44</v>
      </c>
      <c r="F5" s="58" t="s">
        <v>45</v>
      </c>
      <c r="G5" s="58" t="s">
        <v>46</v>
      </c>
      <c r="H5" s="58"/>
      <c r="I5" s="58" t="s">
        <v>48</v>
      </c>
      <c r="J5" s="60" t="s">
        <v>158</v>
      </c>
      <c r="K5" s="60"/>
      <c r="L5" s="57" t="s">
        <v>50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29" ht="13.5" customHeight="1">
      <c r="A6" s="62" t="s">
        <v>51</v>
      </c>
      <c r="B6" s="62" t="s">
        <v>52</v>
      </c>
      <c r="C6" s="61" t="s">
        <v>42</v>
      </c>
      <c r="D6" s="64" t="s">
        <v>55</v>
      </c>
      <c r="E6" s="64" t="s">
        <v>56</v>
      </c>
      <c r="F6" s="64" t="s">
        <v>57</v>
      </c>
      <c r="G6" s="64" t="s">
        <v>459</v>
      </c>
      <c r="H6" s="64" t="s">
        <v>460</v>
      </c>
      <c r="I6" s="64" t="s">
        <v>461</v>
      </c>
      <c r="J6" s="66" t="s">
        <v>461</v>
      </c>
      <c r="K6" s="66" t="s">
        <v>61</v>
      </c>
      <c r="L6" s="62" t="s">
        <v>62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29" ht="12.75" customHeight="1">
      <c r="A7" s="565" t="s">
        <v>463</v>
      </c>
      <c r="B7" s="566" t="s">
        <v>464</v>
      </c>
      <c r="C7" s="251">
        <v>40.023032505028198</v>
      </c>
      <c r="D7" s="567">
        <v>54.202881038485799</v>
      </c>
      <c r="E7" s="568">
        <v>6792.6692499999999</v>
      </c>
      <c r="F7" s="569">
        <v>271863.22218865552</v>
      </c>
      <c r="G7" s="569">
        <v>15954.0036566239</v>
      </c>
      <c r="H7" s="569">
        <v>23268.2055681198</v>
      </c>
      <c r="I7" s="569">
        <v>264549.02027715958</v>
      </c>
      <c r="J7" s="569">
        <v>220883.89092516102</v>
      </c>
      <c r="K7" s="571">
        <v>1.23199890955189</v>
      </c>
      <c r="L7" s="81">
        <v>52.889026884772598</v>
      </c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29" ht="12.75" customHeight="1">
      <c r="A8" s="565" t="s">
        <v>475</v>
      </c>
      <c r="B8" s="572" t="s">
        <v>476</v>
      </c>
      <c r="C8" s="73">
        <v>1271.17</v>
      </c>
      <c r="D8" s="75">
        <v>1530.74</v>
      </c>
      <c r="E8" s="568">
        <v>687.28608999999994</v>
      </c>
      <c r="F8" s="570">
        <v>873657.45902529999</v>
      </c>
      <c r="G8" s="570">
        <v>4554</v>
      </c>
      <c r="H8" s="570">
        <v>18498</v>
      </c>
      <c r="I8" s="570">
        <v>859713.45902529999</v>
      </c>
      <c r="J8" s="570">
        <v>201442</v>
      </c>
      <c r="K8" s="79">
        <v>1.04498855806526</v>
      </c>
      <c r="L8" s="85">
        <v>1472.18029</v>
      </c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ht="12.75" customHeight="1">
      <c r="A9" s="565" t="s">
        <v>478</v>
      </c>
      <c r="B9" s="566" t="s">
        <v>479</v>
      </c>
      <c r="C9" s="73">
        <v>171.42</v>
      </c>
      <c r="D9" s="75">
        <v>190.7</v>
      </c>
      <c r="E9" s="568">
        <v>7606.0470100000002</v>
      </c>
      <c r="F9" s="570">
        <v>1303828.5784541999</v>
      </c>
      <c r="G9" s="570">
        <v>78752</v>
      </c>
      <c r="H9" s="570">
        <v>11356</v>
      </c>
      <c r="I9" s="570">
        <v>1371224.5784541999</v>
      </c>
      <c r="J9" s="570">
        <v>102330</v>
      </c>
      <c r="K9" s="79">
        <v>0.94706580520116501</v>
      </c>
      <c r="L9" s="85">
        <v>186.12903</v>
      </c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29" ht="12.75" customHeight="1">
      <c r="A10" s="565" t="s">
        <v>468</v>
      </c>
      <c r="B10" s="572" t="s">
        <v>469</v>
      </c>
      <c r="C10" s="73">
        <v>0.52904591086221597</v>
      </c>
      <c r="D10" s="75">
        <v>0.94219343651987597</v>
      </c>
      <c r="E10" s="568">
        <v>12014.791614</v>
      </c>
      <c r="F10" s="570">
        <v>6356.376373248344</v>
      </c>
      <c r="G10" s="570">
        <v>5652.6530000000002</v>
      </c>
      <c r="H10" s="570">
        <v>583.92399999999998</v>
      </c>
      <c r="I10" s="570">
        <v>11425.105373248345</v>
      </c>
      <c r="J10" s="570">
        <v>4390.1229999999996</v>
      </c>
      <c r="K10" s="79">
        <v>1.1412884697160699</v>
      </c>
      <c r="L10" s="85">
        <v>0.74802188443572704</v>
      </c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29" ht="12.75" customHeight="1">
      <c r="A11" s="565" t="s">
        <v>470</v>
      </c>
      <c r="B11" s="566" t="s">
        <v>471</v>
      </c>
      <c r="C11" s="73">
        <v>1.2903558801517501</v>
      </c>
      <c r="D11" s="75">
        <v>1.8018249913126301</v>
      </c>
      <c r="E11" s="568">
        <v>26165.472427000001</v>
      </c>
      <c r="F11" s="570">
        <v>33762.771203127937</v>
      </c>
      <c r="G11" s="570">
        <v>2531.4445976615202</v>
      </c>
      <c r="H11" s="570">
        <v>3723.15507483697</v>
      </c>
      <c r="I11" s="570">
        <v>32571.060725952484</v>
      </c>
      <c r="J11" s="570">
        <v>11682.405986957399</v>
      </c>
      <c r="K11" s="79" t="s">
        <v>472</v>
      </c>
      <c r="L11" s="85">
        <v>1.61561201579396</v>
      </c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</row>
    <row r="12" spans="1:29" ht="12.75" customHeight="1">
      <c r="A12" s="565" t="s">
        <v>485</v>
      </c>
      <c r="B12" s="572" t="s">
        <v>486</v>
      </c>
      <c r="C12" s="73">
        <v>426.7</v>
      </c>
      <c r="D12" s="75">
        <v>449.52</v>
      </c>
      <c r="E12" s="568">
        <v>439.804035</v>
      </c>
      <c r="F12" s="570">
        <v>187664.3817345</v>
      </c>
      <c r="G12" s="570">
        <v>14759.26</v>
      </c>
      <c r="H12" s="570">
        <v>1914.912</v>
      </c>
      <c r="I12" s="570">
        <v>200508.7297345</v>
      </c>
      <c r="J12" s="570">
        <v>7582.1570000000002</v>
      </c>
      <c r="K12" s="79">
        <v>1.03766863696153</v>
      </c>
      <c r="L12" s="85">
        <v>448.94871999999998</v>
      </c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</row>
    <row r="13" spans="1:29" ht="12.75" customHeight="1">
      <c r="A13" s="565" t="s">
        <v>483</v>
      </c>
      <c r="B13" s="572" t="s">
        <v>484</v>
      </c>
      <c r="C13" s="73">
        <v>101</v>
      </c>
      <c r="D13" s="75">
        <v>153.41</v>
      </c>
      <c r="E13" s="568">
        <v>1805.438643</v>
      </c>
      <c r="F13" s="570">
        <v>182349.30294299999</v>
      </c>
      <c r="G13" s="570">
        <v>46986</v>
      </c>
      <c r="H13" s="570">
        <v>5418</v>
      </c>
      <c r="I13" s="570">
        <v>223917.30294299999</v>
      </c>
      <c r="J13" s="570">
        <v>88877</v>
      </c>
      <c r="K13" s="79">
        <v>1.0679839936245901</v>
      </c>
      <c r="L13" s="85">
        <v>127.625</v>
      </c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</row>
    <row r="14" spans="1:29" ht="12.75" customHeight="1">
      <c r="A14" s="632" t="s">
        <v>489</v>
      </c>
      <c r="B14" s="633" t="s">
        <v>490</v>
      </c>
      <c r="C14" s="634">
        <v>275.02999999999997</v>
      </c>
      <c r="D14" s="635">
        <v>327.85</v>
      </c>
      <c r="E14" s="636">
        <v>4375.4799999999996</v>
      </c>
      <c r="F14" s="637">
        <v>1203388.2643999998</v>
      </c>
      <c r="G14" s="637">
        <v>108047</v>
      </c>
      <c r="H14" s="637">
        <v>36640</v>
      </c>
      <c r="I14" s="637">
        <v>1274795.2643999998</v>
      </c>
      <c r="J14" s="637">
        <v>90488</v>
      </c>
      <c r="K14" s="638">
        <v>1.15431299097037</v>
      </c>
      <c r="L14" s="639">
        <v>303.74513999999999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29" ht="13.5" customHeight="1">
      <c r="A15" s="44"/>
      <c r="B15" s="45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</row>
    <row r="16" spans="1:29" ht="13.5" customHeight="1">
      <c r="A16" s="177"/>
      <c r="B16" s="178"/>
      <c r="C16" s="679" t="s">
        <v>495</v>
      </c>
      <c r="D16" s="680"/>
      <c r="E16" s="680"/>
      <c r="F16" s="679" t="s">
        <v>131</v>
      </c>
      <c r="G16" s="680"/>
      <c r="H16" s="681"/>
      <c r="I16" s="679" t="s">
        <v>497</v>
      </c>
      <c r="J16" s="680"/>
      <c r="K16" s="681"/>
      <c r="L16" s="57" t="s">
        <v>135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</row>
    <row r="17" spans="1:29" ht="13.5" customHeight="1">
      <c r="A17" s="62" t="s">
        <v>51</v>
      </c>
      <c r="B17" s="62" t="s">
        <v>52</v>
      </c>
      <c r="C17" s="180" t="s">
        <v>511</v>
      </c>
      <c r="D17" s="183" t="s">
        <v>512</v>
      </c>
      <c r="E17" s="183" t="s">
        <v>513</v>
      </c>
      <c r="F17" s="180" t="s">
        <v>511</v>
      </c>
      <c r="G17" s="183" t="s">
        <v>512</v>
      </c>
      <c r="H17" s="183" t="s">
        <v>513</v>
      </c>
      <c r="I17" s="180" t="s">
        <v>511</v>
      </c>
      <c r="J17" s="183" t="s">
        <v>512</v>
      </c>
      <c r="K17" s="183" t="s">
        <v>513</v>
      </c>
      <c r="L17" s="62" t="s">
        <v>141</v>
      </c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</row>
    <row r="18" spans="1:29" ht="12" customHeight="1">
      <c r="A18" s="565" t="s">
        <v>463</v>
      </c>
      <c r="B18" s="585" t="s">
        <v>464</v>
      </c>
      <c r="C18" s="640">
        <v>197728.40203132</v>
      </c>
      <c r="D18" s="641">
        <v>190697.79579263102</v>
      </c>
      <c r="E18" s="587">
        <v>215783.93413319299</v>
      </c>
      <c r="F18" s="188">
        <v>2.7841833561409501</v>
      </c>
      <c r="G18" s="188">
        <v>3.21279068542013</v>
      </c>
      <c r="H18" s="191">
        <v>4.5862707875643496</v>
      </c>
      <c r="I18" s="591">
        <v>47558.633057453902</v>
      </c>
      <c r="J18" s="586">
        <v>50974.4647075514</v>
      </c>
      <c r="K18" s="590">
        <v>62519.913363868502</v>
      </c>
      <c r="L18" s="193">
        <v>-7.2009999999999991E-2</v>
      </c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</row>
    <row r="19" spans="1:29" ht="12" customHeight="1">
      <c r="A19" s="565" t="s">
        <v>475</v>
      </c>
      <c r="B19" s="585" t="s">
        <v>476</v>
      </c>
      <c r="C19" s="586">
        <v>162759.83723</v>
      </c>
      <c r="D19" s="586">
        <v>169286.88151000001</v>
      </c>
      <c r="E19" s="586">
        <v>204221.58</v>
      </c>
      <c r="F19" s="192">
        <v>46.301409999999997</v>
      </c>
      <c r="G19" s="188">
        <v>44.311340000000001</v>
      </c>
      <c r="H19" s="191">
        <v>55.713479999999997</v>
      </c>
      <c r="I19" s="596">
        <v>59316.874000000003</v>
      </c>
      <c r="J19" s="586">
        <v>58938.147700000001</v>
      </c>
      <c r="K19" s="592">
        <v>72675.142609999995</v>
      </c>
      <c r="L19" s="193">
        <v>4.8000000000000001E-2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</row>
    <row r="20" spans="1:29" ht="12" customHeight="1">
      <c r="A20" s="565" t="s">
        <v>478</v>
      </c>
      <c r="B20" s="585" t="s">
        <v>479</v>
      </c>
      <c r="C20" s="596">
        <v>132813.6023</v>
      </c>
      <c r="D20" s="586">
        <v>148577.45759000001</v>
      </c>
      <c r="E20" s="586">
        <v>165957.87033000001</v>
      </c>
      <c r="F20" s="192">
        <v>5.0869299999999997</v>
      </c>
      <c r="G20" s="188">
        <v>5.8659049999999997</v>
      </c>
      <c r="H20" s="191">
        <v>6.6059999999999999</v>
      </c>
      <c r="I20" s="596">
        <v>59043.506829999998</v>
      </c>
      <c r="J20" s="586">
        <v>67505.795199999993</v>
      </c>
      <c r="K20" s="592">
        <v>75106.681834999996</v>
      </c>
      <c r="L20" s="193">
        <v>0.1416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 spans="1:29" ht="12" customHeight="1">
      <c r="A21" s="565" t="s">
        <v>468</v>
      </c>
      <c r="B21" s="585" t="s">
        <v>469</v>
      </c>
      <c r="C21" s="596">
        <v>49976.254552500002</v>
      </c>
      <c r="D21" s="586">
        <v>50373.209170000002</v>
      </c>
      <c r="E21" s="586">
        <v>52601.244765000003</v>
      </c>
      <c r="F21" s="192">
        <v>5.3227499999999997E-2</v>
      </c>
      <c r="G21" s="188">
        <v>6.2035E-2</v>
      </c>
      <c r="H21" s="191">
        <v>7.2624999999999995E-2</v>
      </c>
      <c r="I21" s="596">
        <v>2145.1190700000002</v>
      </c>
      <c r="J21" s="586">
        <v>2213.5294675</v>
      </c>
      <c r="K21" s="592">
        <v>2390.1114849999999</v>
      </c>
      <c r="L21" s="193">
        <v>0.13636499999999999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spans="1:29" ht="12" customHeight="1">
      <c r="A22" s="565" t="s">
        <v>470</v>
      </c>
      <c r="B22" s="585" t="s">
        <v>471</v>
      </c>
      <c r="C22" s="596">
        <v>29073.645868199401</v>
      </c>
      <c r="D22" s="586">
        <v>34464.144015908503</v>
      </c>
      <c r="E22" s="586">
        <v>41656.058929582301</v>
      </c>
      <c r="F22" s="192">
        <v>6.3770320908347999E-2</v>
      </c>
      <c r="G22" s="188">
        <v>6.5469754012511996E-2</v>
      </c>
      <c r="H22" s="191">
        <v>8.4381014377901006E-2</v>
      </c>
      <c r="I22" s="596">
        <v>1667.0423942749301</v>
      </c>
      <c r="J22" s="586">
        <v>1810.1213505250901</v>
      </c>
      <c r="K22" s="592">
        <v>2388.0806398023501</v>
      </c>
      <c r="L22" s="193">
        <v>0.16724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 spans="1:29" ht="12" customHeight="1">
      <c r="A23" s="565" t="s">
        <v>485</v>
      </c>
      <c r="B23" s="585" t="s">
        <v>486</v>
      </c>
      <c r="C23" s="596">
        <v>20139.752899999999</v>
      </c>
      <c r="D23" s="586">
        <v>24780.14012</v>
      </c>
      <c r="E23" s="586">
        <v>29341.723030000001</v>
      </c>
      <c r="F23" s="192">
        <v>3.3647399999999998</v>
      </c>
      <c r="G23" s="188">
        <v>6.4471699999999998</v>
      </c>
      <c r="H23" s="191">
        <v>8.62012</v>
      </c>
      <c r="I23" s="596">
        <v>3157.32204</v>
      </c>
      <c r="J23" s="586">
        <v>4594.7665200000001</v>
      </c>
      <c r="K23" s="592">
        <v>6062.5346200000004</v>
      </c>
      <c r="L23" s="193">
        <v>0.35879</v>
      </c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</row>
    <row r="24" spans="1:29" ht="12" customHeight="1">
      <c r="A24" s="642" t="s">
        <v>483</v>
      </c>
      <c r="B24" s="643" t="s">
        <v>484</v>
      </c>
      <c r="C24" s="644">
        <v>70036.644834999999</v>
      </c>
      <c r="D24" s="645">
        <v>73533.857430000004</v>
      </c>
      <c r="E24" s="645">
        <v>82332.631689999995</v>
      </c>
      <c r="F24" s="223">
        <v>5.0665825</v>
      </c>
      <c r="G24" s="218">
        <v>3.5113775</v>
      </c>
      <c r="H24" s="221">
        <v>4.9514500000000004</v>
      </c>
      <c r="I24" s="644">
        <v>16187.8834075</v>
      </c>
      <c r="J24" s="645">
        <v>14483.912034999999</v>
      </c>
      <c r="K24" s="646">
        <v>17259.423162499999</v>
      </c>
      <c r="L24" s="224">
        <v>2.5146700000000001E-2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</row>
    <row r="25" spans="1:29" ht="12" customHeight="1">
      <c r="A25" s="642" t="s">
        <v>489</v>
      </c>
      <c r="B25" s="643" t="s">
        <v>490</v>
      </c>
      <c r="C25" s="644">
        <v>259778.3012325</v>
      </c>
      <c r="D25" s="645">
        <v>270934.01399000001</v>
      </c>
      <c r="E25" s="645">
        <v>301674.80509749998</v>
      </c>
      <c r="F25" s="223">
        <v>11.8467775</v>
      </c>
      <c r="G25" s="218">
        <v>12.97369</v>
      </c>
      <c r="H25" s="221">
        <v>15.244125</v>
      </c>
      <c r="I25" s="644">
        <v>75780.047542500004</v>
      </c>
      <c r="J25" s="645">
        <v>78061.201514999993</v>
      </c>
      <c r="K25" s="646">
        <v>86123.545337500007</v>
      </c>
      <c r="L25" s="224">
        <v>0.12638249999999998</v>
      </c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</row>
    <row r="26" spans="1:29" ht="13.5" customHeight="1">
      <c r="A26" s="44"/>
      <c r="B26" s="45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</row>
    <row r="27" spans="1:29" ht="13.5" customHeight="1">
      <c r="A27" s="44"/>
      <c r="B27" s="45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</row>
    <row r="28" spans="1:29" ht="13.5" customHeight="1">
      <c r="A28" s="614" t="s">
        <v>151</v>
      </c>
      <c r="B28" s="631"/>
      <c r="C28" s="614"/>
      <c r="D28" s="614"/>
      <c r="E28" s="614"/>
      <c r="F28" s="614"/>
      <c r="G28" s="614"/>
      <c r="H28" s="614"/>
      <c r="I28" s="614"/>
      <c r="J28" s="614"/>
      <c r="K28" s="614"/>
      <c r="L28" s="614"/>
      <c r="M28" s="614"/>
      <c r="N28" s="614"/>
      <c r="O28" s="614"/>
      <c r="P28" s="61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</row>
    <row r="29" spans="1:29" ht="13.5" customHeight="1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</row>
    <row r="30" spans="1:29" ht="13.5" customHeight="1">
      <c r="A30" s="177"/>
      <c r="B30" s="57"/>
      <c r="C30" s="57" t="s">
        <v>152</v>
      </c>
      <c r="D30" s="57" t="s">
        <v>153</v>
      </c>
      <c r="E30" s="679" t="s">
        <v>154</v>
      </c>
      <c r="F30" s="680"/>
      <c r="G30" s="681"/>
      <c r="H30" s="679" t="s">
        <v>155</v>
      </c>
      <c r="I30" s="680"/>
      <c r="J30" s="681"/>
      <c r="K30" s="679" t="s">
        <v>156</v>
      </c>
      <c r="L30" s="680"/>
      <c r="M30" s="681"/>
      <c r="N30" s="679" t="s">
        <v>157</v>
      </c>
      <c r="O30" s="680"/>
      <c r="P30" s="681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</row>
    <row r="31" spans="1:29" ht="13.5" customHeight="1">
      <c r="A31" s="62" t="s">
        <v>51</v>
      </c>
      <c r="B31" s="62" t="s">
        <v>52</v>
      </c>
      <c r="C31" s="62" t="s">
        <v>42</v>
      </c>
      <c r="D31" s="62" t="s">
        <v>158</v>
      </c>
      <c r="E31" s="180" t="s">
        <v>511</v>
      </c>
      <c r="F31" s="183" t="s">
        <v>512</v>
      </c>
      <c r="G31" s="183" t="s">
        <v>513</v>
      </c>
      <c r="H31" s="180" t="s">
        <v>511</v>
      </c>
      <c r="I31" s="183" t="s">
        <v>512</v>
      </c>
      <c r="J31" s="183" t="s">
        <v>513</v>
      </c>
      <c r="K31" s="180" t="s">
        <v>511</v>
      </c>
      <c r="L31" s="183" t="s">
        <v>512</v>
      </c>
      <c r="M31" s="183" t="s">
        <v>513</v>
      </c>
      <c r="N31" s="180" t="s">
        <v>511</v>
      </c>
      <c r="O31" s="183" t="s">
        <v>512</v>
      </c>
      <c r="P31" s="184" t="s">
        <v>513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 spans="1:29" ht="12" customHeight="1">
      <c r="A32" s="177" t="s">
        <v>463</v>
      </c>
      <c r="B32" s="647" t="s">
        <v>464</v>
      </c>
      <c r="C32" s="648">
        <v>40.023032505028198</v>
      </c>
      <c r="D32" s="253">
        <v>1.2307969632822482</v>
      </c>
      <c r="E32" s="253">
        <v>1.3749325812363193</v>
      </c>
      <c r="F32" s="254">
        <v>1.4256233065445894</v>
      </c>
      <c r="G32" s="254">
        <v>1.2598862991386908</v>
      </c>
      <c r="H32" s="253">
        <v>14.375142505162659</v>
      </c>
      <c r="I32" s="254">
        <v>12.457404301704289</v>
      </c>
      <c r="J32" s="254">
        <v>8.7267050636326253</v>
      </c>
      <c r="K32" s="253">
        <v>-1.9962703103961479</v>
      </c>
      <c r="L32" s="254">
        <v>-1.7299547704074838</v>
      </c>
      <c r="M32" s="255">
        <v>-1.2118740541081277</v>
      </c>
      <c r="N32" s="253">
        <v>5.562586711808291</v>
      </c>
      <c r="O32" s="254">
        <v>5.1898342002200382</v>
      </c>
      <c r="P32" s="255">
        <v>4.231436130396939</v>
      </c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</row>
    <row r="33" spans="1:29" ht="12" customHeight="1">
      <c r="A33" s="565" t="s">
        <v>475</v>
      </c>
      <c r="B33" s="607" t="s">
        <v>476</v>
      </c>
      <c r="C33" s="608">
        <v>1271.17</v>
      </c>
      <c r="D33" s="259">
        <v>4.3370173996748447</v>
      </c>
      <c r="E33" s="259">
        <v>5.3677705378306122</v>
      </c>
      <c r="F33" s="260">
        <v>5.1608101657522223</v>
      </c>
      <c r="G33" s="260">
        <v>4.2779879532089611</v>
      </c>
      <c r="H33" s="259">
        <v>27.454239514520186</v>
      </c>
      <c r="I33" s="260">
        <v>28.687238977652221</v>
      </c>
      <c r="J33" s="260">
        <v>22.816201752250983</v>
      </c>
      <c r="K33" s="259">
        <v>5.7196332321917058</v>
      </c>
      <c r="L33" s="260">
        <v>5.9765081203442127</v>
      </c>
      <c r="M33" s="261">
        <v>4.7533753650522881</v>
      </c>
      <c r="N33" s="259">
        <v>14.493573262564375</v>
      </c>
      <c r="O33" s="260">
        <v>14.58670644692317</v>
      </c>
      <c r="P33" s="261">
        <v>11.829539346607413</v>
      </c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</row>
    <row r="34" spans="1:29" ht="12" customHeight="1">
      <c r="A34" s="565" t="s">
        <v>478</v>
      </c>
      <c r="B34" s="607" t="s">
        <v>479</v>
      </c>
      <c r="C34" s="608">
        <v>171.42</v>
      </c>
      <c r="D34" s="259">
        <v>12.741410910331281</v>
      </c>
      <c r="E34" s="259">
        <v>9.8169807600663201</v>
      </c>
      <c r="F34" s="260">
        <v>8.7754131723812314</v>
      </c>
      <c r="G34" s="260">
        <v>7.856382923338276</v>
      </c>
      <c r="H34" s="259">
        <v>33.698124409024693</v>
      </c>
      <c r="I34" s="260">
        <v>29.22311220519255</v>
      </c>
      <c r="J34" s="260">
        <v>25.949137148047228</v>
      </c>
      <c r="K34" s="259">
        <v>2.3798110458350772</v>
      </c>
      <c r="L34" s="260">
        <v>2.0637791105361969</v>
      </c>
      <c r="M34" s="261">
        <v>1.8325661827716968</v>
      </c>
      <c r="N34" s="259">
        <v>23.223969104719249</v>
      </c>
      <c r="O34" s="260">
        <v>20.312694256717684</v>
      </c>
      <c r="P34" s="261">
        <v>18.257025140141447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 spans="1:29" ht="12" customHeight="1">
      <c r="A35" s="565" t="s">
        <v>468</v>
      </c>
      <c r="B35" s="607" t="s">
        <v>469</v>
      </c>
      <c r="C35" s="608">
        <v>0.52904591086221597</v>
      </c>
      <c r="D35" s="259">
        <v>1.4478811580560145</v>
      </c>
      <c r="E35" s="259">
        <v>0.1271879301513277</v>
      </c>
      <c r="F35" s="260">
        <v>0.12618565459660874</v>
      </c>
      <c r="G35" s="260">
        <v>0.12084079762077744</v>
      </c>
      <c r="H35" s="259">
        <v>9.9393341949596739</v>
      </c>
      <c r="I35" s="260">
        <v>8.5281842647250095</v>
      </c>
      <c r="J35" s="260">
        <v>7.2846252786535768</v>
      </c>
      <c r="K35" s="259">
        <v>0.72887721885818768</v>
      </c>
      <c r="L35" s="260">
        <v>0.6253939254739127</v>
      </c>
      <c r="M35" s="261">
        <v>0.53420051176281147</v>
      </c>
      <c r="N35" s="259">
        <v>5.3260937973239608</v>
      </c>
      <c r="O35" s="260">
        <v>5.1614878143691776</v>
      </c>
      <c r="P35" s="261">
        <v>4.7801558399893409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ht="12" customHeight="1">
      <c r="A36" s="565" t="s">
        <v>470</v>
      </c>
      <c r="B36" s="607" t="s">
        <v>471</v>
      </c>
      <c r="C36" s="608">
        <v>1.2903558801517501</v>
      </c>
      <c r="D36" s="259">
        <v>2.8900528915723132</v>
      </c>
      <c r="E36" s="259">
        <v>1.1612843933019585</v>
      </c>
      <c r="F36" s="260">
        <v>0.97964920258989119</v>
      </c>
      <c r="G36" s="260">
        <v>0.81051285384924165</v>
      </c>
      <c r="H36" s="259">
        <v>20.234426638785081</v>
      </c>
      <c r="I36" s="260">
        <v>19.709190902185895</v>
      </c>
      <c r="J36" s="260">
        <v>15.292016689594197</v>
      </c>
      <c r="K36" s="259">
        <v>1.2099035301832743</v>
      </c>
      <c r="L36" s="260">
        <v>1.1784974229960472</v>
      </c>
      <c r="M36" s="261">
        <v>0.91437554948542199</v>
      </c>
      <c r="N36" s="259">
        <v>19.538231803708307</v>
      </c>
      <c r="O36" s="260">
        <v>17.993854785760131</v>
      </c>
      <c r="P36" s="261">
        <v>13.639012093263414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ht="12" customHeight="1">
      <c r="A37" s="565" t="s">
        <v>485</v>
      </c>
      <c r="B37" s="607" t="s">
        <v>486</v>
      </c>
      <c r="C37" s="608">
        <v>426.7</v>
      </c>
      <c r="D37" s="259">
        <v>24.750790801944618</v>
      </c>
      <c r="E37" s="259">
        <v>9.3181074597245921</v>
      </c>
      <c r="F37" s="260">
        <v>7.5731767788930489</v>
      </c>
      <c r="G37" s="260">
        <v>6.3958200935447929</v>
      </c>
      <c r="H37" s="259">
        <v>126.81514767857249</v>
      </c>
      <c r="I37" s="260">
        <v>66.184077665084061</v>
      </c>
      <c r="J37" s="260">
        <v>49.500470991123095</v>
      </c>
      <c r="K37" s="259">
        <v>3.5345229153145987</v>
      </c>
      <c r="L37" s="260">
        <v>1.8446466642070307</v>
      </c>
      <c r="M37" s="261">
        <v>1.3796502408406894</v>
      </c>
      <c r="N37" s="259">
        <v>63.5059481403107</v>
      </c>
      <c r="O37" s="260">
        <v>43.638502383468222</v>
      </c>
      <c r="P37" s="261">
        <v>33.073416038406059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 spans="1:29" ht="12" customHeight="1">
      <c r="A38" s="642" t="s">
        <v>483</v>
      </c>
      <c r="B38" s="649" t="s">
        <v>484</v>
      </c>
      <c r="C38" s="650">
        <v>101</v>
      </c>
      <c r="D38" s="264">
        <v>2.0517040735285845</v>
      </c>
      <c r="E38" s="264">
        <v>2.6036270494196065</v>
      </c>
      <c r="F38" s="265">
        <v>2.4798005886823771</v>
      </c>
      <c r="G38" s="265">
        <v>2.2147877360410901</v>
      </c>
      <c r="H38" s="259">
        <v>19.934541675774547</v>
      </c>
      <c r="I38" s="260">
        <v>28.763640480124966</v>
      </c>
      <c r="J38" s="260">
        <v>20.398065213220367</v>
      </c>
      <c r="K38" s="264">
        <v>7.927299278145659</v>
      </c>
      <c r="L38" s="265">
        <v>11.438336036189625</v>
      </c>
      <c r="M38" s="266">
        <v>8.1116270577134841</v>
      </c>
      <c r="N38" s="259">
        <v>13.832401513298334</v>
      </c>
      <c r="O38" s="260">
        <v>15.459725411332906</v>
      </c>
      <c r="P38" s="261">
        <v>12.97362610759269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spans="1:29" ht="12" customHeight="1">
      <c r="A39" s="642" t="s">
        <v>489</v>
      </c>
      <c r="B39" s="649" t="s">
        <v>490</v>
      </c>
      <c r="C39" s="650">
        <v>275.02999999999997</v>
      </c>
      <c r="D39" s="264">
        <v>13.298871280169744</v>
      </c>
      <c r="E39" s="264">
        <v>4.6323663627431859</v>
      </c>
      <c r="F39" s="265">
        <v>4.4416285968598093</v>
      </c>
      <c r="G39" s="265">
        <v>3.9890247513744805</v>
      </c>
      <c r="H39" s="651">
        <v>23.215595971140672</v>
      </c>
      <c r="I39" s="652">
        <v>21.199057477094026</v>
      </c>
      <c r="J39" s="653">
        <v>18.041704591112968</v>
      </c>
      <c r="K39" s="264">
        <v>1.8369312184155777</v>
      </c>
      <c r="L39" s="265">
        <v>1.6773728543978816</v>
      </c>
      <c r="M39" s="266">
        <v>1.4275476898394137</v>
      </c>
      <c r="N39" s="264">
        <v>16.822307530026972</v>
      </c>
      <c r="O39" s="265">
        <v>16.330715383045174</v>
      </c>
      <c r="P39" s="266">
        <v>14.801936676019851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spans="1:29" ht="12" customHeight="1">
      <c r="A40" s="44"/>
      <c r="B40" s="45"/>
      <c r="C40" s="188"/>
      <c r="D40" s="260"/>
      <c r="E40" s="260"/>
      <c r="F40" s="260"/>
      <c r="G40" s="260"/>
      <c r="H40" s="260"/>
      <c r="I40" s="260"/>
      <c r="J40" s="260"/>
      <c r="K40" s="260"/>
      <c r="L40" s="260"/>
      <c r="M40" s="260"/>
      <c r="N40" s="260"/>
      <c r="O40" s="260"/>
      <c r="P40" s="260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</row>
    <row r="41" spans="1:29" ht="13.5" customHeight="1">
      <c r="A41" s="44"/>
      <c r="B41" s="45"/>
      <c r="C41" s="614" t="s">
        <v>159</v>
      </c>
      <c r="D41" s="253">
        <v>7.0642363140556999</v>
      </c>
      <c r="E41" s="253">
        <v>4.252841530247248</v>
      </c>
      <c r="F41" s="254">
        <v>3.7886655527771387</v>
      </c>
      <c r="G41" s="255">
        <v>3.2766026652488329</v>
      </c>
      <c r="H41" s="253">
        <v>36.064422373828471</v>
      </c>
      <c r="I41" s="254">
        <v>27.650406970952712</v>
      </c>
      <c r="J41" s="255">
        <v>21.423888876646011</v>
      </c>
      <c r="K41" s="253">
        <v>2.7862538443046216</v>
      </c>
      <c r="L41" s="254">
        <v>3.0567437870485059</v>
      </c>
      <c r="M41" s="255">
        <v>2.3305601219311809</v>
      </c>
      <c r="N41" s="253">
        <v>20.783257761961888</v>
      </c>
      <c r="O41" s="254">
        <v>17.477543614113049</v>
      </c>
      <c r="P41" s="255">
        <v>14.112030099485327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</row>
    <row r="42" spans="1:29" ht="13.5" customHeight="1">
      <c r="A42" s="44"/>
      <c r="B42" s="45"/>
      <c r="C42" s="614" t="s">
        <v>161</v>
      </c>
      <c r="D42" s="264">
        <v>2.8900528915723132</v>
      </c>
      <c r="E42" s="264">
        <v>2.6036270494196065</v>
      </c>
      <c r="F42" s="265">
        <v>2.4798005886823771</v>
      </c>
      <c r="G42" s="266">
        <v>2.2147877360410901</v>
      </c>
      <c r="H42" s="264">
        <v>20.234426638785081</v>
      </c>
      <c r="I42" s="265">
        <v>28.687238977652221</v>
      </c>
      <c r="J42" s="266">
        <v>20.398065213220367</v>
      </c>
      <c r="K42" s="264">
        <v>2.3798110458350772</v>
      </c>
      <c r="L42" s="265">
        <v>1.8446466642070307</v>
      </c>
      <c r="M42" s="266">
        <v>1.3796502408406894</v>
      </c>
      <c r="N42" s="264">
        <v>14.493573262564375</v>
      </c>
      <c r="O42" s="265">
        <v>15.459725411332906</v>
      </c>
      <c r="P42" s="266">
        <v>12.97362610759269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</row>
    <row r="43" spans="1:29" ht="13.5" customHeight="1">
      <c r="A43" s="44"/>
      <c r="B43" s="45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</row>
    <row r="44" spans="1:29" ht="13.5" customHeight="1">
      <c r="A44" s="44"/>
      <c r="B44" s="45"/>
      <c r="C44" s="614" t="s">
        <v>159</v>
      </c>
      <c r="D44" s="616">
        <v>146.09336931862842</v>
      </c>
      <c r="E44" s="616">
        <v>252.49708560858602</v>
      </c>
      <c r="F44" s="617">
        <v>234.59788774707062</v>
      </c>
      <c r="G44" s="618">
        <v>225.91086473275863</v>
      </c>
      <c r="H44" s="617">
        <v>427.24718752876771</v>
      </c>
      <c r="I44" s="617">
        <v>358.72780841497951</v>
      </c>
      <c r="J44" s="618">
        <v>326.58844002170139</v>
      </c>
      <c r="K44" s="616">
        <v>417.16499078286961</v>
      </c>
      <c r="L44" s="617">
        <v>501.19819308375008</v>
      </c>
      <c r="M44" s="654">
        <v>449.00352884661697</v>
      </c>
      <c r="N44" s="616">
        <v>343.63070138350633</v>
      </c>
      <c r="O44" s="617">
        <v>295.49010715361061</v>
      </c>
      <c r="P44" s="618">
        <v>261.45041551491255</v>
      </c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</row>
    <row r="45" spans="1:29" ht="13.5" customHeight="1">
      <c r="A45" s="44"/>
      <c r="B45" s="45"/>
      <c r="C45" s="614" t="s">
        <v>161</v>
      </c>
      <c r="D45" s="619">
        <v>59.768323944480493</v>
      </c>
      <c r="E45" s="619">
        <v>154.58094013484504</v>
      </c>
      <c r="F45" s="620">
        <v>153.5516851605953</v>
      </c>
      <c r="G45" s="621">
        <v>152.70225406184673</v>
      </c>
      <c r="H45" s="620">
        <v>239.71275022975973</v>
      </c>
      <c r="I45" s="620">
        <v>372.17934545197681</v>
      </c>
      <c r="J45" s="621">
        <v>310.95065586848295</v>
      </c>
      <c r="K45" s="619">
        <v>356.31134436300169</v>
      </c>
      <c r="L45" s="620">
        <v>302.45700633981858</v>
      </c>
      <c r="M45" s="621">
        <v>265.80212236629302</v>
      </c>
      <c r="N45" s="619">
        <v>234.69806076083887</v>
      </c>
      <c r="O45" s="620">
        <v>259.49101371749481</v>
      </c>
      <c r="P45" s="621">
        <v>239.04295671995595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</row>
    <row r="46" spans="1:29" ht="13.5" customHeight="1">
      <c r="A46" s="44"/>
      <c r="B46" s="45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</row>
    <row r="47" spans="1:29" ht="13.5" customHeight="1">
      <c r="A47" s="614" t="s">
        <v>514</v>
      </c>
      <c r="B47" s="631"/>
      <c r="C47" s="614"/>
      <c r="D47" s="614"/>
      <c r="E47" s="614"/>
      <c r="F47" s="614"/>
      <c r="G47" s="614"/>
      <c r="H47" s="614"/>
      <c r="I47" s="614"/>
      <c r="J47" s="614"/>
      <c r="K47" s="614"/>
      <c r="L47" s="614"/>
      <c r="M47" s="614"/>
      <c r="N47" s="614"/>
      <c r="O47" s="61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</row>
    <row r="48" spans="1:29" ht="13.5" customHeight="1" outlineLevel="1">
      <c r="A48" s="177"/>
      <c r="B48" s="57"/>
      <c r="C48" s="248" t="s">
        <v>172</v>
      </c>
      <c r="D48" s="58" t="s">
        <v>173</v>
      </c>
      <c r="E48" s="58" t="s">
        <v>174</v>
      </c>
      <c r="F48" s="58"/>
      <c r="G48" s="60"/>
      <c r="H48" s="248" t="s">
        <v>175</v>
      </c>
      <c r="I48" s="58" t="s">
        <v>176</v>
      </c>
      <c r="J48" s="58" t="s">
        <v>509</v>
      </c>
      <c r="K48" s="248"/>
      <c r="L48" s="60"/>
      <c r="M48" s="248" t="s">
        <v>178</v>
      </c>
      <c r="N48" s="60" t="s">
        <v>179</v>
      </c>
      <c r="O48" s="178" t="s">
        <v>180</v>
      </c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</row>
    <row r="49" spans="1:29" ht="13.5" customHeight="1" outlineLevel="1">
      <c r="A49" s="62" t="s">
        <v>51</v>
      </c>
      <c r="B49" s="62" t="s">
        <v>52</v>
      </c>
      <c r="C49" s="61" t="s">
        <v>181</v>
      </c>
      <c r="D49" s="64" t="s">
        <v>181</v>
      </c>
      <c r="E49" s="64" t="s">
        <v>181</v>
      </c>
      <c r="F49" s="64" t="s">
        <v>182</v>
      </c>
      <c r="G49" s="66" t="s">
        <v>183</v>
      </c>
      <c r="H49" s="61" t="s">
        <v>510</v>
      </c>
      <c r="I49" s="64" t="s">
        <v>510</v>
      </c>
      <c r="J49" s="64" t="s">
        <v>510</v>
      </c>
      <c r="K49" s="61" t="s">
        <v>515</v>
      </c>
      <c r="L49" s="66" t="s">
        <v>186</v>
      </c>
      <c r="M49" s="61" t="s">
        <v>187</v>
      </c>
      <c r="N49" s="66" t="s">
        <v>187</v>
      </c>
      <c r="O49" s="643" t="s">
        <v>188</v>
      </c>
      <c r="P49" s="75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</row>
    <row r="50" spans="1:29" ht="13.5" customHeight="1" outlineLevel="1">
      <c r="A50" s="565" t="s">
        <v>463</v>
      </c>
      <c r="B50" s="607" t="s">
        <v>464</v>
      </c>
      <c r="C50" s="281">
        <v>0.36094189999999998</v>
      </c>
      <c r="D50" s="282">
        <v>0.12052260000000001</v>
      </c>
      <c r="E50" s="282">
        <v>9.3337599999999993E-2</v>
      </c>
      <c r="F50" s="282">
        <v>6.2190000000000002E-2</v>
      </c>
      <c r="G50" s="282">
        <v>8.6889999999999995E-2</v>
      </c>
      <c r="H50" s="283">
        <v>0.66597381570000003</v>
      </c>
      <c r="I50" s="284">
        <v>5.2820256250000002</v>
      </c>
      <c r="J50" s="284">
        <v>5.8610574238212356</v>
      </c>
      <c r="K50" s="287">
        <v>7.2228008977</v>
      </c>
      <c r="L50" s="288">
        <v>1.1278222753</v>
      </c>
      <c r="M50" s="287">
        <v>2.42415</v>
      </c>
      <c r="N50" s="288">
        <v>2.8437999999999999</v>
      </c>
      <c r="O50" s="655">
        <v>83.580746726188892</v>
      </c>
      <c r="P50" s="75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</row>
    <row r="51" spans="1:29" ht="13.5" customHeight="1" outlineLevel="1">
      <c r="A51" s="565" t="s">
        <v>475</v>
      </c>
      <c r="B51" s="607" t="s">
        <v>476</v>
      </c>
      <c r="C51" s="285">
        <v>0.55580540000000001</v>
      </c>
      <c r="D51" s="289">
        <v>0.21148920000000002</v>
      </c>
      <c r="E51" s="289">
        <v>0.21218109999999998</v>
      </c>
      <c r="F51" s="289">
        <v>0.13500000000000001</v>
      </c>
      <c r="G51" s="286">
        <v>0.1812</v>
      </c>
      <c r="H51" s="287">
        <v>0.63635416479999996</v>
      </c>
      <c r="I51" s="290">
        <v>68.277302943999999</v>
      </c>
      <c r="J51" s="290">
        <v>5.8874217954313979</v>
      </c>
      <c r="K51" s="287">
        <v>2.2607003505000001</v>
      </c>
      <c r="L51" s="288">
        <v>2.2107225383000002</v>
      </c>
      <c r="M51" s="287">
        <v>3.3519600000000001</v>
      </c>
      <c r="N51" s="288">
        <v>3.37405</v>
      </c>
      <c r="O51" s="291">
        <v>475.79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</row>
    <row r="52" spans="1:29" ht="13.5" customHeight="1" outlineLevel="1">
      <c r="A52" s="565" t="s">
        <v>478</v>
      </c>
      <c r="B52" s="607" t="s">
        <v>479</v>
      </c>
      <c r="C52" s="285">
        <v>0.65901960000000004</v>
      </c>
      <c r="D52" s="289">
        <v>0.3411632</v>
      </c>
      <c r="E52" s="289">
        <v>0.292404</v>
      </c>
      <c r="F52" s="289">
        <v>0.1351</v>
      </c>
      <c r="G52" s="286">
        <v>0.39810000000000001</v>
      </c>
      <c r="H52" s="287">
        <v>0.46146709600000002</v>
      </c>
      <c r="I52" s="290">
        <v>18.162962962999998</v>
      </c>
      <c r="J52" s="290">
        <v>4.2623966942148757</v>
      </c>
      <c r="K52" s="287">
        <v>76.958858594700004</v>
      </c>
      <c r="L52" s="288">
        <v>40.268497144900003</v>
      </c>
      <c r="M52" s="287">
        <v>2.49912</v>
      </c>
      <c r="N52" s="288">
        <v>2.5288400000000002</v>
      </c>
      <c r="O52" s="291">
        <v>20.45011169024572</v>
      </c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</row>
    <row r="53" spans="1:29" ht="13.5" customHeight="1" outlineLevel="1">
      <c r="A53" s="565" t="s">
        <v>468</v>
      </c>
      <c r="B53" s="607" t="s">
        <v>469</v>
      </c>
      <c r="C53" s="285">
        <v>0.14441499999999999</v>
      </c>
      <c r="D53" s="289">
        <v>2.3077299999999999E-2</v>
      </c>
      <c r="E53" s="289">
        <v>1.1684300000000002E-2</v>
      </c>
      <c r="F53" s="289">
        <v>2.0390000000000002E-2</v>
      </c>
      <c r="G53" s="286">
        <v>0.17248000000000002</v>
      </c>
      <c r="H53" s="287">
        <v>1.7454044150000001</v>
      </c>
      <c r="I53" s="290">
        <v>12.085573756000001</v>
      </c>
      <c r="J53" s="290">
        <v>5.3831700597615022</v>
      </c>
      <c r="K53" s="287">
        <v>128.758419753</v>
      </c>
      <c r="L53" s="288">
        <v>24.890673739</v>
      </c>
      <c r="M53" s="287">
        <v>0.65647999999999995</v>
      </c>
      <c r="N53" s="288">
        <v>0.82411000000000001</v>
      </c>
      <c r="O53" s="291">
        <v>8.148371089899662</v>
      </c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</row>
    <row r="54" spans="1:29" ht="13.5" customHeight="1" outlineLevel="1">
      <c r="A54" s="565" t="s">
        <v>470</v>
      </c>
      <c r="B54" s="607" t="s">
        <v>471</v>
      </c>
      <c r="C54" s="285">
        <v>0.13872039999999999</v>
      </c>
      <c r="D54" s="289">
        <v>5.7133200000000002E-2</v>
      </c>
      <c r="E54" s="289">
        <v>4.8796299999999994E-2</v>
      </c>
      <c r="F54" s="289">
        <v>7.009E-2</v>
      </c>
      <c r="G54" s="286">
        <v>0.15109</v>
      </c>
      <c r="H54" s="287">
        <v>1.2518424953</v>
      </c>
      <c r="I54" s="290">
        <v>5.6700658931000003</v>
      </c>
      <c r="J54" s="290">
        <v>10.463498859042287</v>
      </c>
      <c r="K54" s="287">
        <v>21.668863421499999</v>
      </c>
      <c r="L54" s="288">
        <v>4.8215185235</v>
      </c>
      <c r="M54" s="287">
        <v>1.13856</v>
      </c>
      <c r="N54" s="288">
        <v>1.4920599999999999</v>
      </c>
      <c r="O54" s="291" t="e">
        <v>#VALUE!</v>
      </c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</row>
    <row r="55" spans="1:29" ht="13.5" customHeight="1" outlineLevel="1">
      <c r="A55" s="565" t="s">
        <v>485</v>
      </c>
      <c r="B55" s="607" t="s">
        <v>486</v>
      </c>
      <c r="C55" s="285">
        <v>0.38281720000000002</v>
      </c>
      <c r="D55" s="289">
        <v>0.12920199999999998</v>
      </c>
      <c r="E55" s="289">
        <v>8.6294099999999999E-2</v>
      </c>
      <c r="F55" s="289">
        <v>6.2300000000000001E-2</v>
      </c>
      <c r="G55" s="286">
        <v>0.29120000000000001</v>
      </c>
      <c r="H55" s="287">
        <v>0.67244067870000002</v>
      </c>
      <c r="I55" s="290" t="s">
        <v>472</v>
      </c>
      <c r="J55" s="290">
        <v>20.587382081734873</v>
      </c>
      <c r="K55" s="287">
        <v>194.65779988470001</v>
      </c>
      <c r="L55" s="288">
        <v>66.062327201499997</v>
      </c>
      <c r="M55" s="287">
        <v>0.90122000000000002</v>
      </c>
      <c r="N55" s="288">
        <v>0.90122000000000002</v>
      </c>
      <c r="O55" s="291">
        <v>19.04735129539969</v>
      </c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</row>
    <row r="56" spans="1:29" ht="13.5" customHeight="1" outlineLevel="1">
      <c r="A56" s="642" t="s">
        <v>483</v>
      </c>
      <c r="B56" s="649" t="s">
        <v>484</v>
      </c>
      <c r="C56" s="285">
        <v>0.39603279999999996</v>
      </c>
      <c r="D56" s="289">
        <v>0.20783380000000001</v>
      </c>
      <c r="E56" s="289">
        <v>0.14959030000000001</v>
      </c>
      <c r="F56" s="289">
        <v>6.9000000000000006E-2</v>
      </c>
      <c r="G56" s="286">
        <v>0.14660000000000001</v>
      </c>
      <c r="H56" s="287">
        <v>0.47555898860000001</v>
      </c>
      <c r="I56" s="290">
        <v>27.634330812200002</v>
      </c>
      <c r="J56" s="290">
        <v>4.4938957431690456</v>
      </c>
      <c r="K56" s="287">
        <v>52.866320870400003</v>
      </c>
      <c r="L56" s="288">
        <v>25.446815894499998</v>
      </c>
      <c r="M56" s="287">
        <v>0.84474000000000005</v>
      </c>
      <c r="N56" s="288">
        <v>0.89734999999999998</v>
      </c>
      <c r="O56" s="291">
        <v>13.477272727272727</v>
      </c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</row>
    <row r="57" spans="1:29" ht="13.5" customHeight="1" outlineLevel="1">
      <c r="A57" s="642" t="s">
        <v>489</v>
      </c>
      <c r="B57" s="649" t="s">
        <v>490</v>
      </c>
      <c r="C57" s="656">
        <v>0.37817770000000001</v>
      </c>
      <c r="D57" s="657">
        <v>0.24572019999999997</v>
      </c>
      <c r="E57" s="657">
        <v>0.21238089999999998</v>
      </c>
      <c r="F57" s="657">
        <v>0.15689999999999998</v>
      </c>
      <c r="G57" s="658">
        <v>0.55920000000000003</v>
      </c>
      <c r="H57" s="659">
        <v>0.73887774210000001</v>
      </c>
      <c r="I57" s="660">
        <v>40.1344579509</v>
      </c>
      <c r="J57" s="660">
        <v>5.6801589380840101</v>
      </c>
      <c r="K57" s="659">
        <v>119.40478295459999</v>
      </c>
      <c r="L57" s="661">
        <v>46.242224292899998</v>
      </c>
      <c r="M57" s="659">
        <v>1.50129</v>
      </c>
      <c r="N57" s="661">
        <v>1.54013</v>
      </c>
      <c r="O57" s="662">
        <v>21.386185682326591</v>
      </c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</row>
    <row r="58" spans="1:29" ht="13.5" customHeight="1">
      <c r="A58" s="44"/>
      <c r="B58" s="45"/>
      <c r="C58" s="282"/>
      <c r="D58" s="282"/>
      <c r="E58" s="282"/>
      <c r="F58" s="282"/>
      <c r="G58" s="282"/>
      <c r="H58" s="284"/>
      <c r="I58" s="284"/>
      <c r="J58" s="284"/>
      <c r="K58" s="284"/>
      <c r="L58" s="284"/>
      <c r="M58" s="284"/>
      <c r="N58" s="284"/>
      <c r="O58" s="28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</row>
    <row r="59" spans="1:29" ht="13.5" customHeight="1">
      <c r="A59" s="44"/>
      <c r="B59" s="45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</row>
    <row r="60" spans="1:29" ht="13.5" customHeight="1">
      <c r="A60" s="44"/>
      <c r="B60" s="45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</row>
    <row r="61" spans="1:29" ht="13.5" customHeight="1">
      <c r="A61" s="44"/>
      <c r="B61" s="45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</row>
    <row r="62" spans="1:29" ht="13.5" customHeight="1">
      <c r="A62" s="44"/>
      <c r="B62" s="45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</row>
    <row r="63" spans="1:29" ht="13.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</row>
    <row r="64" spans="1:29" ht="13.5" customHeight="1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</row>
    <row r="65" spans="1:29" ht="13.5" customHeight="1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</row>
    <row r="66" spans="1:29" ht="13.5" customHeight="1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</row>
    <row r="67" spans="1:29" ht="13.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</row>
    <row r="68" spans="1:29" ht="13.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</row>
    <row r="69" spans="1:29" ht="13.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</row>
    <row r="70" spans="1:29" ht="13.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</row>
    <row r="71" spans="1:29" ht="13.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</row>
    <row r="72" spans="1:29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</row>
    <row r="73" spans="1:29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</row>
    <row r="74" spans="1:29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</row>
    <row r="75" spans="1:29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</row>
    <row r="76" spans="1:29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</row>
    <row r="77" spans="1:29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</row>
    <row r="78" spans="1:29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</row>
    <row r="79" spans="1:29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</row>
    <row r="80" spans="1:29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</row>
    <row r="81" spans="1:29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</row>
    <row r="82" spans="1:29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</row>
    <row r="83" spans="1:29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</row>
    <row r="84" spans="1:29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</row>
    <row r="85" spans="1:29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</row>
    <row r="86" spans="1:29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</row>
    <row r="87" spans="1:29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</row>
    <row r="88" spans="1:29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</row>
    <row r="89" spans="1:29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</row>
    <row r="90" spans="1:29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</row>
    <row r="91" spans="1:29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</row>
    <row r="92" spans="1:29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</row>
    <row r="93" spans="1:29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</row>
    <row r="94" spans="1:29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</row>
    <row r="95" spans="1:29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</row>
    <row r="96" spans="1:29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</row>
    <row r="97" spans="1:29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</row>
    <row r="98" spans="1:29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</row>
    <row r="99" spans="1:29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</row>
    <row r="100" spans="1:29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</row>
    <row r="101" spans="1:29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</row>
    <row r="102" spans="1:29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</row>
    <row r="103" spans="1:29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</row>
    <row r="104" spans="1:29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</row>
    <row r="105" spans="1:29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</row>
    <row r="106" spans="1:29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</row>
    <row r="107" spans="1:29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</row>
    <row r="108" spans="1:29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</row>
    <row r="109" spans="1:29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</row>
    <row r="110" spans="1:29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</row>
    <row r="111" spans="1:29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</row>
    <row r="112" spans="1:29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</row>
    <row r="113" spans="1:29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</row>
    <row r="114" spans="1:29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</row>
    <row r="115" spans="1:29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</row>
    <row r="116" spans="1:29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</row>
    <row r="117" spans="1:29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</row>
    <row r="118" spans="1:29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</row>
    <row r="119" spans="1:29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</row>
    <row r="120" spans="1:29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</row>
    <row r="121" spans="1:29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</row>
    <row r="122" spans="1:29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</row>
    <row r="123" spans="1:29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</row>
    <row r="124" spans="1:29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</row>
    <row r="125" spans="1:29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</row>
    <row r="126" spans="1:29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</row>
    <row r="127" spans="1:29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</row>
    <row r="128" spans="1:29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</row>
    <row r="129" spans="1:29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</row>
    <row r="130" spans="1:29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</row>
    <row r="131" spans="1:29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</row>
    <row r="132" spans="1:29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</row>
    <row r="133" spans="1:29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</row>
    <row r="134" spans="1:29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</row>
    <row r="135" spans="1:29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</row>
    <row r="136" spans="1:29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</row>
    <row r="137" spans="1:29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</row>
    <row r="138" spans="1:29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</row>
    <row r="139" spans="1:29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</row>
    <row r="140" spans="1:29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</row>
    <row r="141" spans="1:29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</row>
    <row r="142" spans="1:29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</row>
    <row r="143" spans="1:29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</row>
    <row r="144" spans="1:29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</row>
    <row r="145" spans="1:29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</row>
    <row r="146" spans="1:29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</row>
    <row r="147" spans="1:29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</row>
    <row r="148" spans="1:29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</row>
    <row r="149" spans="1:29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</row>
    <row r="150" spans="1:29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</row>
    <row r="151" spans="1:29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</row>
    <row r="152" spans="1:29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</row>
    <row r="153" spans="1:29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</row>
    <row r="154" spans="1:29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</row>
    <row r="155" spans="1:29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</row>
    <row r="156" spans="1:29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</row>
    <row r="157" spans="1:29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</row>
    <row r="158" spans="1:29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</row>
    <row r="159" spans="1:29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</row>
    <row r="160" spans="1:29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</row>
    <row r="161" spans="1:29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</row>
    <row r="162" spans="1:29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</row>
    <row r="163" spans="1:29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</row>
    <row r="164" spans="1:29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</row>
    <row r="165" spans="1:29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</row>
    <row r="166" spans="1:29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</row>
    <row r="167" spans="1:29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</row>
    <row r="168" spans="1:29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</row>
    <row r="169" spans="1:29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</row>
    <row r="170" spans="1:29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</row>
    <row r="171" spans="1:29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</row>
    <row r="172" spans="1:29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</row>
    <row r="173" spans="1:29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</row>
    <row r="174" spans="1:29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</row>
    <row r="175" spans="1:29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</row>
    <row r="176" spans="1:29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</row>
    <row r="177" spans="1:29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</row>
    <row r="178" spans="1:29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</row>
    <row r="179" spans="1:29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</row>
    <row r="180" spans="1:29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</row>
    <row r="181" spans="1:29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</row>
    <row r="182" spans="1:29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</row>
    <row r="183" spans="1:29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</row>
    <row r="184" spans="1:29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</row>
    <row r="185" spans="1:29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</row>
    <row r="186" spans="1:29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</row>
    <row r="187" spans="1:29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</row>
    <row r="188" spans="1:29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</row>
    <row r="189" spans="1:29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</row>
    <row r="190" spans="1:29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</row>
    <row r="191" spans="1:29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</row>
    <row r="192" spans="1:29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</row>
    <row r="193" spans="1:29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</row>
    <row r="194" spans="1:29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</row>
    <row r="195" spans="1:29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</row>
    <row r="196" spans="1:29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</row>
    <row r="197" spans="1:29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</row>
    <row r="198" spans="1:29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</row>
    <row r="199" spans="1:29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</row>
    <row r="200" spans="1:29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</row>
    <row r="201" spans="1:29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</row>
    <row r="202" spans="1:29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</row>
    <row r="203" spans="1:29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</row>
    <row r="204" spans="1:29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</row>
    <row r="205" spans="1:29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</row>
    <row r="206" spans="1:29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</row>
    <row r="207" spans="1:29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</row>
    <row r="208" spans="1:29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</row>
    <row r="209" spans="1:29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</row>
    <row r="210" spans="1:29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</row>
    <row r="211" spans="1:29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</row>
    <row r="212" spans="1:29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</row>
    <row r="213" spans="1:29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</row>
    <row r="214" spans="1:29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</row>
    <row r="215" spans="1:29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</row>
    <row r="216" spans="1:29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</row>
    <row r="217" spans="1:29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</row>
    <row r="218" spans="1:29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</row>
    <row r="219" spans="1:29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</row>
    <row r="220" spans="1:29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</row>
    <row r="221" spans="1:29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</row>
    <row r="222" spans="1:29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</row>
    <row r="223" spans="1:29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</row>
    <row r="224" spans="1:29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</row>
    <row r="225" spans="1:29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</row>
    <row r="226" spans="1:29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</row>
    <row r="227" spans="1:29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</row>
    <row r="228" spans="1:29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</row>
    <row r="229" spans="1:29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</row>
    <row r="230" spans="1:29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</row>
    <row r="231" spans="1:29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</row>
    <row r="232" spans="1:29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</row>
    <row r="233" spans="1:29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</row>
    <row r="234" spans="1:29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</row>
    <row r="235" spans="1:29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</row>
    <row r="236" spans="1:29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</row>
    <row r="237" spans="1:29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</row>
    <row r="238" spans="1:29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</row>
    <row r="239" spans="1:29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</row>
    <row r="240" spans="1:29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</row>
    <row r="241" spans="1:29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</row>
    <row r="242" spans="1:29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</row>
    <row r="243" spans="1:29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</row>
    <row r="244" spans="1:29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</row>
    <row r="245" spans="1:29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</row>
    <row r="246" spans="1:29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</row>
    <row r="247" spans="1:29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</row>
    <row r="248" spans="1:29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</row>
    <row r="249" spans="1:29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</row>
    <row r="250" spans="1:29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</row>
    <row r="251" spans="1:29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</row>
    <row r="252" spans="1:29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</row>
    <row r="253" spans="1:29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</row>
    <row r="254" spans="1:29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</row>
    <row r="255" spans="1:29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</row>
    <row r="256" spans="1:29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</row>
    <row r="257" spans="1:29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</row>
    <row r="258" spans="1:29" ht="15.75" customHeight="1"/>
    <row r="259" spans="1:29" ht="15.75" customHeight="1"/>
    <row r="260" spans="1:29" ht="15.75" customHeight="1"/>
    <row r="261" spans="1:29" ht="15.75" customHeight="1"/>
    <row r="262" spans="1:29" ht="15.75" customHeight="1"/>
    <row r="263" spans="1:29" ht="15.75" customHeight="1"/>
    <row r="264" spans="1:29" ht="15.75" customHeight="1"/>
    <row r="265" spans="1:29" ht="15.75" customHeight="1"/>
    <row r="266" spans="1:29" ht="15.75" customHeight="1"/>
    <row r="267" spans="1:29" ht="15.75" customHeight="1"/>
    <row r="268" spans="1:29" ht="15.75" customHeight="1"/>
    <row r="269" spans="1:29" ht="15.75" customHeight="1"/>
    <row r="270" spans="1:29" ht="15.75" customHeight="1"/>
    <row r="271" spans="1:29" ht="15.75" customHeight="1"/>
    <row r="272" spans="1:29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N30:P30"/>
    <mergeCell ref="C16:E16"/>
    <mergeCell ref="F16:H16"/>
    <mergeCell ref="I16:K16"/>
    <mergeCell ref="E30:G30"/>
    <mergeCell ref="H30:J30"/>
    <mergeCell ref="K30:M30"/>
  </mergeCells>
  <conditionalFormatting sqref="D44:P45">
    <cfRule type="cellIs" dxfId="9" priority="1" operator="lessThan">
      <formula>$C$39</formula>
    </cfRule>
  </conditionalFormatting>
  <conditionalFormatting sqref="D44:P45">
    <cfRule type="cellIs" dxfId="8" priority="2" operator="greaterThan">
      <formula>$C$39</formula>
    </cfRule>
  </conditionalFormatting>
  <conditionalFormatting sqref="D44:P45">
    <cfRule type="cellIs" dxfId="7" priority="3" operator="lessThan">
      <formula>$C$39</formula>
    </cfRule>
  </conditionalFormatting>
  <conditionalFormatting sqref="D44:P45">
    <cfRule type="cellIs" dxfId="6" priority="4" operator="greaterThan">
      <formula>$C$39</formula>
    </cfRule>
  </conditionalFormatting>
  <conditionalFormatting sqref="D44:P45">
    <cfRule type="cellIs" dxfId="5" priority="5" operator="lessThan">
      <formula>$C$40</formula>
    </cfRule>
  </conditionalFormatting>
  <conditionalFormatting sqref="D44:P45">
    <cfRule type="cellIs" dxfId="4" priority="6" operator="greaterThan">
      <formula>$C$40</formula>
    </cfRule>
  </conditionalFormatting>
  <conditionalFormatting sqref="D44:P45">
    <cfRule type="cellIs" dxfId="3" priority="7" operator="lessThan">
      <formula>$C$40</formula>
    </cfRule>
  </conditionalFormatting>
  <conditionalFormatting sqref="D44:P45">
    <cfRule type="cellIs" dxfId="2" priority="8" operator="greaterThan">
      <formula>$C$40</formula>
    </cfRule>
  </conditionalFormatting>
  <pageMargins left="0.2" right="0.2" top="0.25" bottom="0.2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D1000"/>
  <sheetViews>
    <sheetView workbookViewId="0"/>
  </sheetViews>
  <sheetFormatPr baseColWidth="10" defaultColWidth="12.6640625" defaultRowHeight="15" customHeight="1" outlineLevelRow="1"/>
  <cols>
    <col min="1" max="1" width="27.6640625" customWidth="1"/>
    <col min="2" max="2" width="8.5" customWidth="1"/>
    <col min="3" max="3" width="12.5" customWidth="1"/>
    <col min="4" max="4" width="11.1640625" customWidth="1"/>
    <col min="5" max="5" width="9.33203125" customWidth="1"/>
    <col min="6" max="6" width="9.5" customWidth="1"/>
    <col min="7" max="8" width="8.6640625" customWidth="1"/>
    <col min="9" max="9" width="10.5" customWidth="1"/>
    <col min="10" max="10" width="8.6640625" customWidth="1"/>
    <col min="11" max="11" width="8.1640625" customWidth="1"/>
    <col min="12" max="12" width="10" customWidth="1"/>
    <col min="13" max="13" width="8.1640625" customWidth="1"/>
    <col min="14" max="14" width="10" customWidth="1"/>
    <col min="15" max="15" width="9.33203125" customWidth="1"/>
    <col min="16" max="17" width="8.1640625" customWidth="1"/>
    <col min="18" max="30" width="8" customWidth="1"/>
  </cols>
  <sheetData>
    <row r="1" spans="1:30" ht="13.5" customHeight="1">
      <c r="A1" s="44"/>
      <c r="B1" s="45"/>
      <c r="C1" s="44" t="s">
        <v>34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</row>
    <row r="2" spans="1:30" ht="13.5" customHeight="1">
      <c r="A2" s="44"/>
      <c r="B2" s="45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</row>
    <row r="3" spans="1:30" ht="13.5" customHeight="1">
      <c r="A3" s="614" t="s">
        <v>38</v>
      </c>
      <c r="B3" s="631"/>
      <c r="C3" s="614"/>
      <c r="D3" s="614"/>
      <c r="E3" s="614"/>
      <c r="F3" s="614"/>
      <c r="G3" s="614"/>
      <c r="H3" s="614"/>
      <c r="I3" s="614"/>
      <c r="J3" s="614"/>
      <c r="K3" s="614"/>
      <c r="L3" s="614"/>
      <c r="M3" s="614"/>
      <c r="N3" s="614"/>
      <c r="O3" s="614"/>
      <c r="P3" s="61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</row>
    <row r="4" spans="1:30" ht="13.5" customHeight="1">
      <c r="A4" s="44"/>
      <c r="B4" s="4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5" spans="1:30" ht="13.5" customHeight="1">
      <c r="A5" s="177" t="s">
        <v>40</v>
      </c>
      <c r="B5" s="178"/>
      <c r="C5" s="248" t="s">
        <v>152</v>
      </c>
      <c r="D5" s="58" t="s">
        <v>43</v>
      </c>
      <c r="E5" s="58" t="s">
        <v>44</v>
      </c>
      <c r="F5" s="58" t="s">
        <v>45</v>
      </c>
      <c r="G5" s="58" t="s">
        <v>46</v>
      </c>
      <c r="H5" s="58"/>
      <c r="I5" s="58" t="s">
        <v>48</v>
      </c>
      <c r="J5" s="60" t="s">
        <v>158</v>
      </c>
      <c r="K5" s="60"/>
      <c r="L5" s="57" t="s">
        <v>50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</row>
    <row r="6" spans="1:30" ht="13.5" customHeight="1">
      <c r="A6" s="62" t="s">
        <v>51</v>
      </c>
      <c r="B6" s="62" t="s">
        <v>52</v>
      </c>
      <c r="C6" s="61" t="s">
        <v>42</v>
      </c>
      <c r="D6" s="64" t="s">
        <v>55</v>
      </c>
      <c r="E6" s="64" t="s">
        <v>56</v>
      </c>
      <c r="F6" s="64" t="s">
        <v>57</v>
      </c>
      <c r="G6" s="64" t="s">
        <v>459</v>
      </c>
      <c r="H6" s="64" t="s">
        <v>460</v>
      </c>
      <c r="I6" s="64" t="s">
        <v>461</v>
      </c>
      <c r="J6" s="66" t="s">
        <v>461</v>
      </c>
      <c r="K6" s="66" t="s">
        <v>61</v>
      </c>
      <c r="L6" s="62" t="s">
        <v>62</v>
      </c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</row>
    <row r="7" spans="1:30" ht="11.25" customHeight="1">
      <c r="A7" s="565" t="s">
        <v>516</v>
      </c>
      <c r="B7" s="663" t="s">
        <v>517</v>
      </c>
      <c r="C7" s="251">
        <v>185.13</v>
      </c>
      <c r="D7" s="567">
        <v>224.2</v>
      </c>
      <c r="E7" s="568">
        <v>2850.7833000000001</v>
      </c>
      <c r="F7" s="569">
        <v>527765.51232900005</v>
      </c>
      <c r="G7" s="569">
        <v>473</v>
      </c>
      <c r="H7" s="569">
        <v>14344</v>
      </c>
      <c r="I7" s="570">
        <v>513894.51232900005</v>
      </c>
      <c r="J7" s="569">
        <v>101054</v>
      </c>
      <c r="K7" s="571">
        <v>1.07901319698237</v>
      </c>
      <c r="L7" s="81">
        <v>217.51064</v>
      </c>
      <c r="M7" s="82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1:30" ht="11.25" customHeight="1">
      <c r="A8" s="565" t="s">
        <v>518</v>
      </c>
      <c r="B8" s="585" t="s">
        <v>64</v>
      </c>
      <c r="C8" s="73">
        <v>2399.4499999999998</v>
      </c>
      <c r="D8" s="75">
        <v>2460.9980999999998</v>
      </c>
      <c r="E8" s="568">
        <v>498.52502299999998</v>
      </c>
      <c r="F8" s="570">
        <v>1196185.8664373499</v>
      </c>
      <c r="G8" s="570">
        <v>41816</v>
      </c>
      <c r="H8" s="570">
        <v>36092</v>
      </c>
      <c r="I8" s="570">
        <v>1201909.8664373499</v>
      </c>
      <c r="J8" s="570">
        <v>62060</v>
      </c>
      <c r="K8" s="79">
        <v>1.32877556697126</v>
      </c>
      <c r="L8" s="85">
        <v>2484.2444399999999</v>
      </c>
      <c r="M8" s="82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</row>
    <row r="9" spans="1:30" ht="11.25" customHeight="1">
      <c r="A9" s="565" t="s">
        <v>485</v>
      </c>
      <c r="B9" s="663" t="s">
        <v>486</v>
      </c>
      <c r="C9" s="73">
        <v>426.7</v>
      </c>
      <c r="D9" s="75">
        <v>449.52</v>
      </c>
      <c r="E9" s="568">
        <v>439.804035</v>
      </c>
      <c r="F9" s="570">
        <v>187664.3817345</v>
      </c>
      <c r="G9" s="570">
        <v>14759.26</v>
      </c>
      <c r="H9" s="570">
        <v>1914.912</v>
      </c>
      <c r="I9" s="570">
        <v>200508.7297345</v>
      </c>
      <c r="J9" s="570">
        <v>7582.1570000000002</v>
      </c>
      <c r="K9" s="79">
        <v>1.03766863696153</v>
      </c>
      <c r="L9" s="85">
        <v>448.94871999999998</v>
      </c>
      <c r="M9" s="82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 spans="1:30" ht="11.25" customHeight="1">
      <c r="A10" s="565" t="s">
        <v>475</v>
      </c>
      <c r="B10" s="607" t="s">
        <v>476</v>
      </c>
      <c r="C10" s="73">
        <v>1271.17</v>
      </c>
      <c r="D10" s="75">
        <v>1530.74</v>
      </c>
      <c r="E10" s="568">
        <v>687.28608999999994</v>
      </c>
      <c r="F10" s="570">
        <v>873657.45902529999</v>
      </c>
      <c r="G10" s="570">
        <v>4554</v>
      </c>
      <c r="H10" s="570">
        <v>18498</v>
      </c>
      <c r="I10" s="570">
        <v>859713.45902529999</v>
      </c>
      <c r="J10" s="570">
        <v>201442</v>
      </c>
      <c r="K10" s="79">
        <v>1.04498855806526</v>
      </c>
      <c r="L10" s="85">
        <v>1472.18029</v>
      </c>
      <c r="M10" s="82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</row>
    <row r="11" spans="1:30" ht="11.25" hidden="1" customHeight="1">
      <c r="A11" s="565" t="s">
        <v>360</v>
      </c>
      <c r="B11" s="607"/>
      <c r="C11" s="73" t="s">
        <v>360</v>
      </c>
      <c r="D11" s="75" t="s">
        <v>360</v>
      </c>
      <c r="E11" s="568" t="s">
        <v>360</v>
      </c>
      <c r="F11" s="570" t="s">
        <v>360</v>
      </c>
      <c r="G11" s="570" t="s">
        <v>360</v>
      </c>
      <c r="H11" s="570" t="s">
        <v>360</v>
      </c>
      <c r="I11" s="570" t="s">
        <v>360</v>
      </c>
      <c r="J11" s="570" t="s">
        <v>360</v>
      </c>
      <c r="K11" s="79" t="s">
        <v>360</v>
      </c>
      <c r="L11" s="85" t="s">
        <v>360</v>
      </c>
      <c r="M11" s="82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</row>
    <row r="12" spans="1:30" ht="13.5" hidden="1" customHeight="1">
      <c r="A12" s="565" t="s">
        <v>360</v>
      </c>
      <c r="B12" s="585"/>
      <c r="C12" s="73" t="s">
        <v>360</v>
      </c>
      <c r="D12" s="75" t="s">
        <v>360</v>
      </c>
      <c r="E12" s="568" t="s">
        <v>360</v>
      </c>
      <c r="F12" s="570" t="s">
        <v>360</v>
      </c>
      <c r="G12" s="570" t="s">
        <v>360</v>
      </c>
      <c r="H12" s="570" t="s">
        <v>360</v>
      </c>
      <c r="I12" s="570" t="s">
        <v>360</v>
      </c>
      <c r="J12" s="570" t="s">
        <v>360</v>
      </c>
      <c r="K12" s="79" t="s">
        <v>360</v>
      </c>
      <c r="L12" s="85" t="s">
        <v>360</v>
      </c>
      <c r="M12" s="82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</row>
    <row r="13" spans="1:30" ht="13.5" hidden="1" customHeight="1">
      <c r="A13" s="565" t="s">
        <v>360</v>
      </c>
      <c r="B13" s="585"/>
      <c r="C13" s="73" t="s">
        <v>360</v>
      </c>
      <c r="D13" s="75" t="s">
        <v>360</v>
      </c>
      <c r="E13" s="568" t="s">
        <v>360</v>
      </c>
      <c r="F13" s="570" t="s">
        <v>360</v>
      </c>
      <c r="G13" s="570" t="s">
        <v>360</v>
      </c>
      <c r="H13" s="570" t="s">
        <v>360</v>
      </c>
      <c r="I13" s="570" t="s">
        <v>360</v>
      </c>
      <c r="J13" s="570" t="s">
        <v>360</v>
      </c>
      <c r="K13" s="79" t="s">
        <v>360</v>
      </c>
      <c r="L13" s="85" t="s">
        <v>360</v>
      </c>
      <c r="M13" s="82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ht="13.5" hidden="1" customHeight="1">
      <c r="A14" s="565" t="s">
        <v>360</v>
      </c>
      <c r="B14" s="585"/>
      <c r="C14" s="107" t="s">
        <v>360</v>
      </c>
      <c r="D14" s="108" t="s">
        <v>360</v>
      </c>
      <c r="E14" s="664" t="s">
        <v>360</v>
      </c>
      <c r="F14" s="665" t="s">
        <v>360</v>
      </c>
      <c r="G14" s="665" t="s">
        <v>360</v>
      </c>
      <c r="H14" s="665" t="s">
        <v>360</v>
      </c>
      <c r="I14" s="665" t="s">
        <v>360</v>
      </c>
      <c r="J14" s="665" t="s">
        <v>360</v>
      </c>
      <c r="K14" s="113" t="s">
        <v>360</v>
      </c>
      <c r="L14" s="115" t="s">
        <v>360</v>
      </c>
      <c r="M14" s="8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ht="13.5" customHeight="1">
      <c r="A15" s="632" t="s">
        <v>489</v>
      </c>
      <c r="B15" s="666" t="s">
        <v>490</v>
      </c>
      <c r="C15" s="634">
        <v>275.02999999999997</v>
      </c>
      <c r="D15" s="635">
        <v>327.85</v>
      </c>
      <c r="E15" s="636">
        <v>4375.4799999999996</v>
      </c>
      <c r="F15" s="637">
        <v>1203388.2643999998</v>
      </c>
      <c r="G15" s="637">
        <v>108047</v>
      </c>
      <c r="H15" s="637">
        <v>36640</v>
      </c>
      <c r="I15" s="637">
        <v>1274795.2643999998</v>
      </c>
      <c r="J15" s="637">
        <v>90488</v>
      </c>
      <c r="K15" s="638">
        <v>1.15431299097037</v>
      </c>
      <c r="L15" s="639">
        <v>303.74513999999999</v>
      </c>
      <c r="M15" s="82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</row>
    <row r="16" spans="1:30" ht="13.5" customHeight="1">
      <c r="A16" s="44"/>
      <c r="B16" s="45"/>
      <c r="C16" s="44" t="s">
        <v>360</v>
      </c>
      <c r="D16" s="44" t="s">
        <v>360</v>
      </c>
      <c r="E16" s="44" t="s">
        <v>360</v>
      </c>
      <c r="F16" s="44" t="s">
        <v>360</v>
      </c>
      <c r="G16" s="44" t="s">
        <v>360</v>
      </c>
      <c r="H16" s="44" t="s">
        <v>360</v>
      </c>
      <c r="I16" s="44" t="s">
        <v>360</v>
      </c>
      <c r="J16" s="44" t="s">
        <v>360</v>
      </c>
      <c r="K16" s="44" t="s">
        <v>360</v>
      </c>
      <c r="L16" s="44" t="s">
        <v>360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ht="13.5" customHeight="1">
      <c r="A17" s="177"/>
      <c r="B17" s="178"/>
      <c r="C17" s="679" t="s">
        <v>495</v>
      </c>
      <c r="D17" s="680"/>
      <c r="E17" s="680"/>
      <c r="F17" s="681"/>
      <c r="G17" s="679" t="s">
        <v>131</v>
      </c>
      <c r="H17" s="680"/>
      <c r="I17" s="680"/>
      <c r="J17" s="681"/>
      <c r="K17" s="698" t="s">
        <v>496</v>
      </c>
      <c r="L17" s="680"/>
      <c r="M17" s="681"/>
      <c r="N17" s="679" t="s">
        <v>497</v>
      </c>
      <c r="O17" s="680"/>
      <c r="P17" s="681"/>
      <c r="Q17" s="57" t="s">
        <v>135</v>
      </c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</row>
    <row r="18" spans="1:30" ht="13.5" customHeight="1">
      <c r="A18" s="62" t="s">
        <v>51</v>
      </c>
      <c r="B18" s="62" t="s">
        <v>52</v>
      </c>
      <c r="C18" s="180" t="s">
        <v>136</v>
      </c>
      <c r="D18" s="183" t="s">
        <v>137</v>
      </c>
      <c r="E18" s="183" t="s">
        <v>138</v>
      </c>
      <c r="F18" s="184" t="s">
        <v>139</v>
      </c>
      <c r="G18" s="180" t="s">
        <v>136</v>
      </c>
      <c r="H18" s="183" t="s">
        <v>137</v>
      </c>
      <c r="I18" s="183" t="s">
        <v>138</v>
      </c>
      <c r="J18" s="184" t="s">
        <v>139</v>
      </c>
      <c r="K18" s="180" t="s">
        <v>136</v>
      </c>
      <c r="L18" s="183" t="s">
        <v>137</v>
      </c>
      <c r="M18" s="184" t="s">
        <v>138</v>
      </c>
      <c r="N18" s="180" t="s">
        <v>136</v>
      </c>
      <c r="O18" s="183" t="s">
        <v>137</v>
      </c>
      <c r="P18" s="184" t="s">
        <v>138</v>
      </c>
      <c r="Q18" s="62" t="s">
        <v>141</v>
      </c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spans="1:30" ht="13.5" customHeight="1">
      <c r="A19" s="565" t="s">
        <v>516</v>
      </c>
      <c r="B19" s="585" t="s">
        <v>517</v>
      </c>
      <c r="C19" s="586">
        <v>70697</v>
      </c>
      <c r="D19" s="586">
        <v>76596.149449999997</v>
      </c>
      <c r="E19" s="586">
        <v>94677.713210000002</v>
      </c>
      <c r="F19" s="587">
        <v>109429.57225</v>
      </c>
      <c r="G19" s="188">
        <v>6.4260200000000003</v>
      </c>
      <c r="H19" s="188">
        <v>7.5187999999999997</v>
      </c>
      <c r="I19" s="188">
        <v>9.6655999999999995</v>
      </c>
      <c r="J19" s="191">
        <v>11.168839999999999</v>
      </c>
      <c r="K19" s="589">
        <v>23826.40597</v>
      </c>
      <c r="L19" s="589">
        <v>26363.17971</v>
      </c>
      <c r="M19" s="590">
        <v>33591.067770000001</v>
      </c>
      <c r="N19" s="591">
        <v>39518.161039999999</v>
      </c>
      <c r="O19" s="589">
        <v>38372.709360000001</v>
      </c>
      <c r="P19" s="590">
        <v>48053.916920000003</v>
      </c>
      <c r="Q19" s="193">
        <v>0.1433333</v>
      </c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</row>
    <row r="20" spans="1:30" ht="13.5" customHeight="1">
      <c r="A20" s="565" t="s">
        <v>518</v>
      </c>
      <c r="B20" s="585" t="s">
        <v>64</v>
      </c>
      <c r="C20" s="586">
        <v>280522</v>
      </c>
      <c r="D20" s="586">
        <v>336299.57059000002</v>
      </c>
      <c r="E20" s="586">
        <v>394106.20971000002</v>
      </c>
      <c r="F20" s="592">
        <v>455948.62994999997</v>
      </c>
      <c r="G20" s="188">
        <v>20.653639999999999</v>
      </c>
      <c r="H20" s="188">
        <v>27.923120000000001</v>
      </c>
      <c r="I20" s="188">
        <v>39.718850000000003</v>
      </c>
      <c r="J20" s="191">
        <v>53.184229999999999</v>
      </c>
      <c r="K20" s="589">
        <v>13371.1661</v>
      </c>
      <c r="L20" s="589">
        <v>18072.938450000001</v>
      </c>
      <c r="M20" s="590">
        <v>25547.516810000001</v>
      </c>
      <c r="N20" s="591">
        <v>41571.816039999998</v>
      </c>
      <c r="O20" s="589">
        <v>49999.301630000002</v>
      </c>
      <c r="P20" s="590">
        <v>62142.535759999999</v>
      </c>
      <c r="Q20" s="193">
        <v>0.32433329999999999</v>
      </c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</row>
    <row r="21" spans="1:30" ht="13.5" customHeight="1">
      <c r="A21" s="565" t="s">
        <v>485</v>
      </c>
      <c r="B21" s="585" t="s">
        <v>486</v>
      </c>
      <c r="C21" s="586">
        <v>20156.447</v>
      </c>
      <c r="D21" s="586">
        <v>24780.14012</v>
      </c>
      <c r="E21" s="586">
        <v>29341.723030000001</v>
      </c>
      <c r="F21" s="592">
        <v>33948.026210000004</v>
      </c>
      <c r="G21" s="188">
        <v>3.3647399999999998</v>
      </c>
      <c r="H21" s="188">
        <v>6.4471699999999998</v>
      </c>
      <c r="I21" s="188">
        <v>8.62012</v>
      </c>
      <c r="J21" s="191">
        <v>11.94548</v>
      </c>
      <c r="K21" s="589">
        <v>2635.07357</v>
      </c>
      <c r="L21" s="589">
        <v>4038.9668200000001</v>
      </c>
      <c r="M21" s="590">
        <v>5473.9534199999998</v>
      </c>
      <c r="N21" s="591">
        <v>3157.32204</v>
      </c>
      <c r="O21" s="589">
        <v>4594.7665200000001</v>
      </c>
      <c r="P21" s="590">
        <v>6062.5346200000004</v>
      </c>
      <c r="Q21" s="193">
        <v>0.35879</v>
      </c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</row>
    <row r="22" spans="1:30" ht="13.5" customHeight="1">
      <c r="A22" s="565" t="s">
        <v>475</v>
      </c>
      <c r="B22" s="585" t="s">
        <v>476</v>
      </c>
      <c r="C22" s="586">
        <v>161857</v>
      </c>
      <c r="D22" s="586">
        <v>169286.88151000001</v>
      </c>
      <c r="E22" s="586">
        <v>204221.58</v>
      </c>
      <c r="F22" s="592">
        <v>232356.53709</v>
      </c>
      <c r="G22" s="188">
        <v>46.301409999999997</v>
      </c>
      <c r="H22" s="188">
        <v>44.311340000000001</v>
      </c>
      <c r="I22" s="188">
        <v>55.713479999999997</v>
      </c>
      <c r="J22" s="191">
        <v>63.13496</v>
      </c>
      <c r="K22" s="589">
        <v>34893.677770000002</v>
      </c>
      <c r="L22" s="589">
        <v>32519.4611</v>
      </c>
      <c r="M22" s="590">
        <v>42113.64774</v>
      </c>
      <c r="N22" s="591">
        <v>59316.874000000003</v>
      </c>
      <c r="O22" s="589">
        <v>58938.147700000001</v>
      </c>
      <c r="P22" s="590">
        <v>72675.142609999995</v>
      </c>
      <c r="Q22" s="193">
        <v>4.8000000000000001E-2</v>
      </c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</row>
    <row r="23" spans="1:30" ht="13.5" hidden="1" customHeight="1">
      <c r="A23" s="565" t="s">
        <v>360</v>
      </c>
      <c r="B23" s="585" t="s">
        <v>360</v>
      </c>
      <c r="C23" s="596" t="s">
        <v>360</v>
      </c>
      <c r="D23" s="586" t="s">
        <v>360</v>
      </c>
      <c r="E23" s="586" t="s">
        <v>360</v>
      </c>
      <c r="F23" s="592" t="s">
        <v>360</v>
      </c>
      <c r="G23" s="192" t="s">
        <v>360</v>
      </c>
      <c r="H23" s="188" t="s">
        <v>360</v>
      </c>
      <c r="I23" s="188" t="s">
        <v>360</v>
      </c>
      <c r="J23" s="191" t="s">
        <v>360</v>
      </c>
      <c r="K23" s="586" t="s">
        <v>360</v>
      </c>
      <c r="L23" s="586" t="s">
        <v>360</v>
      </c>
      <c r="M23" s="592" t="s">
        <v>360</v>
      </c>
      <c r="N23" s="596" t="s">
        <v>360</v>
      </c>
      <c r="O23" s="586" t="s">
        <v>360</v>
      </c>
      <c r="P23" s="592" t="s">
        <v>360</v>
      </c>
      <c r="Q23" s="193" t="s">
        <v>360</v>
      </c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</row>
    <row r="24" spans="1:30" ht="13.5" hidden="1" customHeight="1">
      <c r="A24" s="565" t="s">
        <v>360</v>
      </c>
      <c r="B24" s="585" t="s">
        <v>360</v>
      </c>
      <c r="C24" s="596" t="s">
        <v>360</v>
      </c>
      <c r="D24" s="586" t="s">
        <v>360</v>
      </c>
      <c r="E24" s="586" t="s">
        <v>360</v>
      </c>
      <c r="F24" s="592" t="s">
        <v>360</v>
      </c>
      <c r="G24" s="192" t="s">
        <v>360</v>
      </c>
      <c r="H24" s="188" t="s">
        <v>360</v>
      </c>
      <c r="I24" s="188" t="s">
        <v>360</v>
      </c>
      <c r="J24" s="191" t="s">
        <v>360</v>
      </c>
      <c r="K24" s="586" t="s">
        <v>360</v>
      </c>
      <c r="L24" s="586" t="s">
        <v>360</v>
      </c>
      <c r="M24" s="592" t="s">
        <v>360</v>
      </c>
      <c r="N24" s="596" t="s">
        <v>360</v>
      </c>
      <c r="O24" s="586" t="s">
        <v>360</v>
      </c>
      <c r="P24" s="592" t="s">
        <v>360</v>
      </c>
      <c r="Q24" s="193" t="s">
        <v>360</v>
      </c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</row>
    <row r="25" spans="1:30" ht="13.5" hidden="1" customHeight="1">
      <c r="A25" s="565" t="s">
        <v>360</v>
      </c>
      <c r="B25" s="585" t="s">
        <v>360</v>
      </c>
      <c r="C25" s="596" t="s">
        <v>360</v>
      </c>
      <c r="D25" s="586" t="s">
        <v>360</v>
      </c>
      <c r="E25" s="586" t="s">
        <v>360</v>
      </c>
      <c r="F25" s="592" t="s">
        <v>360</v>
      </c>
      <c r="G25" s="192" t="s">
        <v>360</v>
      </c>
      <c r="H25" s="188" t="s">
        <v>360</v>
      </c>
      <c r="I25" s="188" t="s">
        <v>360</v>
      </c>
      <c r="J25" s="191" t="s">
        <v>360</v>
      </c>
      <c r="K25" s="586" t="s">
        <v>360</v>
      </c>
      <c r="L25" s="586" t="s">
        <v>360</v>
      </c>
      <c r="M25" s="592" t="s">
        <v>360</v>
      </c>
      <c r="N25" s="596" t="s">
        <v>360</v>
      </c>
      <c r="O25" s="586" t="s">
        <v>360</v>
      </c>
      <c r="P25" s="592" t="s">
        <v>360</v>
      </c>
      <c r="Q25" s="193" t="s">
        <v>360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</row>
    <row r="26" spans="1:30" ht="13.5" hidden="1" customHeight="1">
      <c r="A26" s="565" t="s">
        <v>360</v>
      </c>
      <c r="B26" s="585" t="s">
        <v>360</v>
      </c>
      <c r="C26" s="596" t="s">
        <v>360</v>
      </c>
      <c r="D26" s="586" t="s">
        <v>360</v>
      </c>
      <c r="E26" s="586" t="s">
        <v>360</v>
      </c>
      <c r="F26" s="592" t="s">
        <v>360</v>
      </c>
      <c r="G26" s="192" t="s">
        <v>360</v>
      </c>
      <c r="H26" s="188" t="s">
        <v>360</v>
      </c>
      <c r="I26" s="188" t="s">
        <v>360</v>
      </c>
      <c r="J26" s="191" t="s">
        <v>360</v>
      </c>
      <c r="K26" s="586" t="s">
        <v>360</v>
      </c>
      <c r="L26" s="586" t="s">
        <v>360</v>
      </c>
      <c r="M26" s="592" t="s">
        <v>360</v>
      </c>
      <c r="N26" s="596" t="s">
        <v>360</v>
      </c>
      <c r="O26" s="586" t="s">
        <v>360</v>
      </c>
      <c r="P26" s="592" t="s">
        <v>360</v>
      </c>
      <c r="Q26" s="193" t="s">
        <v>360</v>
      </c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</row>
    <row r="27" spans="1:30" ht="13.5" customHeight="1">
      <c r="A27" s="632" t="s">
        <v>489</v>
      </c>
      <c r="B27" s="667" t="s">
        <v>490</v>
      </c>
      <c r="C27" s="667">
        <v>260174</v>
      </c>
      <c r="D27" s="668">
        <v>261986.91261</v>
      </c>
      <c r="E27" s="668">
        <v>297775.31813000003</v>
      </c>
      <c r="F27" s="669">
        <v>313373.266</v>
      </c>
      <c r="G27" s="670">
        <v>11.67773</v>
      </c>
      <c r="H27" s="671">
        <v>12.35392</v>
      </c>
      <c r="I27" s="671">
        <v>14.833</v>
      </c>
      <c r="J27" s="672">
        <v>16.477499999999999</v>
      </c>
      <c r="K27" s="668">
        <v>63410.658470000002</v>
      </c>
      <c r="L27" s="668">
        <v>63138.373070000001</v>
      </c>
      <c r="M27" s="669">
        <v>73395.329859999998</v>
      </c>
      <c r="N27" s="667">
        <v>75788.722890000005</v>
      </c>
      <c r="O27" s="668">
        <v>75754.021500000003</v>
      </c>
      <c r="P27" s="669">
        <v>84982.741559999995</v>
      </c>
      <c r="Q27" s="673">
        <v>0.12638249999999998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</row>
    <row r="28" spans="1:30" ht="13.5" customHeight="1">
      <c r="A28" s="44"/>
      <c r="B28" s="45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</row>
    <row r="29" spans="1:30" ht="13.5" customHeight="1">
      <c r="A29" s="44"/>
      <c r="B29" s="45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 t="s">
        <v>519</v>
      </c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</row>
    <row r="30" spans="1:30" ht="13.5" customHeight="1">
      <c r="A30" s="44"/>
      <c r="B30" s="45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</row>
    <row r="31" spans="1:30" ht="13.5" customHeight="1">
      <c r="A31" s="614" t="s">
        <v>151</v>
      </c>
      <c r="B31" s="631"/>
      <c r="C31" s="614"/>
      <c r="D31" s="614"/>
      <c r="E31" s="614"/>
      <c r="F31" s="614"/>
      <c r="G31" s="614"/>
      <c r="H31" s="614"/>
      <c r="I31" s="614"/>
      <c r="J31" s="614"/>
      <c r="K31" s="614"/>
      <c r="L31" s="614"/>
      <c r="M31" s="614"/>
      <c r="N31" s="614"/>
      <c r="O31" s="614"/>
      <c r="P31" s="61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</row>
    <row r="32" spans="1:30" ht="13.5" customHeight="1">
      <c r="A32" s="44"/>
      <c r="B32" s="45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</row>
    <row r="33" spans="1:30" ht="13.5" customHeight="1">
      <c r="A33" s="177"/>
      <c r="B33" s="57"/>
      <c r="C33" s="57" t="s">
        <v>152</v>
      </c>
      <c r="D33" s="57" t="s">
        <v>153</v>
      </c>
      <c r="E33" s="679" t="s">
        <v>154</v>
      </c>
      <c r="F33" s="680"/>
      <c r="G33" s="681"/>
      <c r="H33" s="679" t="s">
        <v>155</v>
      </c>
      <c r="I33" s="680"/>
      <c r="J33" s="681"/>
      <c r="K33" s="679" t="s">
        <v>156</v>
      </c>
      <c r="L33" s="680"/>
      <c r="M33" s="681"/>
      <c r="N33" s="679" t="s">
        <v>157</v>
      </c>
      <c r="O33" s="680"/>
      <c r="P33" s="681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1:30" ht="13.5" customHeight="1">
      <c r="A34" s="62" t="s">
        <v>51</v>
      </c>
      <c r="B34" s="62" t="s">
        <v>52</v>
      </c>
      <c r="C34" s="62" t="s">
        <v>42</v>
      </c>
      <c r="D34" s="62" t="s">
        <v>158</v>
      </c>
      <c r="E34" s="180" t="s">
        <v>137</v>
      </c>
      <c r="F34" s="183" t="s">
        <v>138</v>
      </c>
      <c r="G34" s="184" t="s">
        <v>139</v>
      </c>
      <c r="H34" s="180" t="s">
        <v>137</v>
      </c>
      <c r="I34" s="183" t="s">
        <v>138</v>
      </c>
      <c r="J34" s="184" t="s">
        <v>139</v>
      </c>
      <c r="K34" s="180" t="s">
        <v>137</v>
      </c>
      <c r="L34" s="183" t="s">
        <v>138</v>
      </c>
      <c r="M34" s="184" t="s">
        <v>139</v>
      </c>
      <c r="N34" s="180" t="s">
        <v>137</v>
      </c>
      <c r="O34" s="183" t="s">
        <v>138</v>
      </c>
      <c r="P34" s="184" t="s">
        <v>139</v>
      </c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</row>
    <row r="35" spans="1:30" ht="13.5" customHeight="1">
      <c r="A35" s="565" t="s">
        <v>516</v>
      </c>
      <c r="B35" s="607" t="s">
        <v>517</v>
      </c>
      <c r="C35" s="608">
        <v>185.13</v>
      </c>
      <c r="D35" s="259">
        <v>5.2226088262612071</v>
      </c>
      <c r="E35" s="259">
        <v>6.8902355551634074</v>
      </c>
      <c r="F35" s="260">
        <v>5.5743373433448822</v>
      </c>
      <c r="G35" s="261">
        <v>4.8228783269231874</v>
      </c>
      <c r="H35" s="259">
        <v>24.622280151087939</v>
      </c>
      <c r="I35" s="260">
        <v>19.153492799205431</v>
      </c>
      <c r="J35" s="261">
        <v>16.575579916983322</v>
      </c>
      <c r="K35" s="259">
        <v>1.7178338984093673</v>
      </c>
      <c r="L35" s="260">
        <v>1.3362905060586363</v>
      </c>
      <c r="M35" s="261">
        <v>1.1564360771002498</v>
      </c>
      <c r="N35" s="260">
        <v>13.00400875963939</v>
      </c>
      <c r="O35" s="260">
        <v>13.392187335739381</v>
      </c>
      <c r="P35" s="261">
        <v>10.694123294559523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</row>
    <row r="36" spans="1:30" ht="13.5" customHeight="1">
      <c r="A36" s="565" t="s">
        <v>518</v>
      </c>
      <c r="B36" s="607" t="s">
        <v>64</v>
      </c>
      <c r="C36" s="608">
        <v>2399.4499999999998</v>
      </c>
      <c r="D36" s="259">
        <v>19.274667522354978</v>
      </c>
      <c r="E36" s="259">
        <v>3.5569057205121477</v>
      </c>
      <c r="F36" s="260">
        <v>3.0351865486147855</v>
      </c>
      <c r="G36" s="261">
        <v>2.6235101672934635</v>
      </c>
      <c r="H36" s="259">
        <v>85.930583688355739</v>
      </c>
      <c r="I36" s="260">
        <v>60.410862852272906</v>
      </c>
      <c r="J36" s="261">
        <v>45.115817226271773</v>
      </c>
      <c r="K36" s="259">
        <v>2.6494530067790061</v>
      </c>
      <c r="L36" s="260">
        <v>1.8626167233605957</v>
      </c>
      <c r="M36" s="261">
        <v>1.3910325343179923</v>
      </c>
      <c r="N36" s="260">
        <v>28.911651713287771</v>
      </c>
      <c r="O36" s="260">
        <v>24.038533084554004</v>
      </c>
      <c r="P36" s="261">
        <v>19.341178336835704</v>
      </c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</row>
    <row r="37" spans="1:30" ht="13.5" customHeight="1">
      <c r="A37" s="565" t="s">
        <v>485</v>
      </c>
      <c r="B37" s="607" t="s">
        <v>486</v>
      </c>
      <c r="C37" s="608">
        <v>426.7</v>
      </c>
      <c r="D37" s="259">
        <v>24.750790801944618</v>
      </c>
      <c r="E37" s="259">
        <v>7.5731767788930489</v>
      </c>
      <c r="F37" s="260">
        <v>6.3958200935447929</v>
      </c>
      <c r="G37" s="261">
        <v>5.5279909522168351</v>
      </c>
      <c r="H37" s="259">
        <v>66.184077665084061</v>
      </c>
      <c r="I37" s="260">
        <v>49.500470991123095</v>
      </c>
      <c r="J37" s="261">
        <v>35.720624035199926</v>
      </c>
      <c r="K37" s="259">
        <v>1.8446466642070307</v>
      </c>
      <c r="L37" s="260">
        <v>1.3796502408406894</v>
      </c>
      <c r="M37" s="261">
        <v>0.99558583113241528</v>
      </c>
      <c r="N37" s="260">
        <v>63.5059481403107</v>
      </c>
      <c r="O37" s="260">
        <v>43.638502383468222</v>
      </c>
      <c r="P37" s="261">
        <v>33.073416038406059</v>
      </c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</row>
    <row r="38" spans="1:30" ht="13.5" customHeight="1">
      <c r="A38" s="565" t="s">
        <v>475</v>
      </c>
      <c r="B38" s="607" t="s">
        <v>476</v>
      </c>
      <c r="C38" s="608">
        <v>1271.17</v>
      </c>
      <c r="D38" s="259">
        <v>4.3370173996748447</v>
      </c>
      <c r="E38" s="259">
        <v>5.1608101657522223</v>
      </c>
      <c r="F38" s="260">
        <v>4.2779879532089611</v>
      </c>
      <c r="G38" s="261">
        <v>3.75998657049576</v>
      </c>
      <c r="H38" s="259">
        <v>28.687238977652221</v>
      </c>
      <c r="I38" s="260">
        <v>22.816201752250983</v>
      </c>
      <c r="J38" s="261">
        <v>20.1341697214982</v>
      </c>
      <c r="K38" s="259">
        <v>5.9765081203442127</v>
      </c>
      <c r="L38" s="260">
        <v>4.7533753650522881</v>
      </c>
      <c r="M38" s="261">
        <v>4.1946186919787918</v>
      </c>
      <c r="N38" s="260">
        <v>14.493573262564375</v>
      </c>
      <c r="O38" s="260">
        <v>14.58670644692317</v>
      </c>
      <c r="P38" s="261">
        <v>11.829539346607413</v>
      </c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</row>
    <row r="39" spans="1:30" ht="13.5" hidden="1" customHeight="1">
      <c r="A39" s="565" t="s">
        <v>360</v>
      </c>
      <c r="B39" s="607" t="s">
        <v>360</v>
      </c>
      <c r="C39" s="608" t="s">
        <v>360</v>
      </c>
      <c r="D39" s="259" t="s">
        <v>360</v>
      </c>
      <c r="E39" s="259" t="s">
        <v>360</v>
      </c>
      <c r="F39" s="260" t="s">
        <v>360</v>
      </c>
      <c r="G39" s="261" t="s">
        <v>360</v>
      </c>
      <c r="H39" s="259" t="s">
        <v>360</v>
      </c>
      <c r="I39" s="260" t="s">
        <v>360</v>
      </c>
      <c r="J39" s="261" t="s">
        <v>360</v>
      </c>
      <c r="K39" s="259" t="s">
        <v>360</v>
      </c>
      <c r="L39" s="260" t="s">
        <v>360</v>
      </c>
      <c r="M39" s="261" t="s">
        <v>360</v>
      </c>
      <c r="N39" s="260" t="s">
        <v>360</v>
      </c>
      <c r="O39" s="260" t="s">
        <v>360</v>
      </c>
      <c r="P39" s="261" t="s">
        <v>360</v>
      </c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</row>
    <row r="40" spans="1:30" ht="13.5" hidden="1" customHeight="1">
      <c r="A40" s="565" t="s">
        <v>360</v>
      </c>
      <c r="B40" s="607" t="s">
        <v>360</v>
      </c>
      <c r="C40" s="608" t="s">
        <v>360</v>
      </c>
      <c r="D40" s="259" t="s">
        <v>360</v>
      </c>
      <c r="E40" s="259" t="s">
        <v>360</v>
      </c>
      <c r="F40" s="260" t="s">
        <v>360</v>
      </c>
      <c r="G40" s="261" t="s">
        <v>360</v>
      </c>
      <c r="H40" s="259" t="s">
        <v>360</v>
      </c>
      <c r="I40" s="260" t="s">
        <v>360</v>
      </c>
      <c r="J40" s="261" t="s">
        <v>360</v>
      </c>
      <c r="K40" s="259" t="s">
        <v>360</v>
      </c>
      <c r="L40" s="260" t="s">
        <v>360</v>
      </c>
      <c r="M40" s="261" t="s">
        <v>360</v>
      </c>
      <c r="N40" s="260" t="s">
        <v>360</v>
      </c>
      <c r="O40" s="260" t="s">
        <v>360</v>
      </c>
      <c r="P40" s="261" t="s">
        <v>360</v>
      </c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</row>
    <row r="41" spans="1:30" ht="13.5" hidden="1" customHeight="1">
      <c r="A41" s="565" t="s">
        <v>360</v>
      </c>
      <c r="B41" s="607" t="s">
        <v>360</v>
      </c>
      <c r="C41" s="608" t="s">
        <v>360</v>
      </c>
      <c r="D41" s="259" t="s">
        <v>360</v>
      </c>
      <c r="E41" s="259" t="s">
        <v>360</v>
      </c>
      <c r="F41" s="260" t="s">
        <v>360</v>
      </c>
      <c r="G41" s="261" t="s">
        <v>360</v>
      </c>
      <c r="H41" s="259" t="s">
        <v>360</v>
      </c>
      <c r="I41" s="260" t="s">
        <v>360</v>
      </c>
      <c r="J41" s="261" t="s">
        <v>360</v>
      </c>
      <c r="K41" s="259" t="s">
        <v>360</v>
      </c>
      <c r="L41" s="260" t="s">
        <v>360</v>
      </c>
      <c r="M41" s="261" t="s">
        <v>360</v>
      </c>
      <c r="N41" s="259" t="s">
        <v>360</v>
      </c>
      <c r="O41" s="260" t="s">
        <v>360</v>
      </c>
      <c r="P41" s="261" t="s">
        <v>360</v>
      </c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</row>
    <row r="42" spans="1:30" ht="13.5" hidden="1" customHeight="1">
      <c r="A42" s="565" t="s">
        <v>360</v>
      </c>
      <c r="B42" s="607" t="s">
        <v>360</v>
      </c>
      <c r="C42" s="608" t="s">
        <v>360</v>
      </c>
      <c r="D42" s="259" t="s">
        <v>360</v>
      </c>
      <c r="E42" s="259" t="s">
        <v>360</v>
      </c>
      <c r="F42" s="260" t="s">
        <v>360</v>
      </c>
      <c r="G42" s="261" t="s">
        <v>360</v>
      </c>
      <c r="H42" s="259" t="s">
        <v>360</v>
      </c>
      <c r="I42" s="260" t="s">
        <v>360</v>
      </c>
      <c r="J42" s="261" t="s">
        <v>360</v>
      </c>
      <c r="K42" s="259" t="s">
        <v>360</v>
      </c>
      <c r="L42" s="260" t="s">
        <v>360</v>
      </c>
      <c r="M42" s="261" t="s">
        <v>360</v>
      </c>
      <c r="N42" s="259" t="s">
        <v>360</v>
      </c>
      <c r="O42" s="260" t="s">
        <v>360</v>
      </c>
      <c r="P42" s="261" t="s">
        <v>360</v>
      </c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</row>
    <row r="43" spans="1:30" ht="13.5" customHeight="1">
      <c r="A43" s="632" t="s">
        <v>489</v>
      </c>
      <c r="B43" s="674" t="s">
        <v>490</v>
      </c>
      <c r="C43" s="674">
        <v>275.02999999999997</v>
      </c>
      <c r="D43" s="651">
        <v>13.298871280169744</v>
      </c>
      <c r="E43" s="651">
        <v>4.5933144232719458</v>
      </c>
      <c r="F43" s="652">
        <v>4.0412626269939391</v>
      </c>
      <c r="G43" s="653">
        <v>3.8401114420526214</v>
      </c>
      <c r="H43" s="651">
        <v>22.262569289747706</v>
      </c>
      <c r="I43" s="652">
        <v>18.541764983482771</v>
      </c>
      <c r="J43" s="653">
        <v>16.691245637991198</v>
      </c>
      <c r="K43" s="651">
        <v>1.7615230977190441</v>
      </c>
      <c r="L43" s="652">
        <v>1.4671149077983718</v>
      </c>
      <c r="M43" s="653">
        <v>1.3206927887952211</v>
      </c>
      <c r="N43" s="651">
        <v>16.820381922126352</v>
      </c>
      <c r="O43" s="652">
        <v>16.828086999975305</v>
      </c>
      <c r="P43" s="653">
        <v>15.000637082294663</v>
      </c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</row>
    <row r="44" spans="1:30" ht="13.5" customHeight="1">
      <c r="A44" s="44"/>
      <c r="B44" s="45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</row>
    <row r="45" spans="1:30" ht="13.5" customHeight="1">
      <c r="A45" s="44"/>
      <c r="B45" s="45"/>
      <c r="C45" s="614" t="s">
        <v>159</v>
      </c>
      <c r="D45" s="253">
        <v>13.396271137558911</v>
      </c>
      <c r="E45" s="253">
        <v>5.7952820550802073</v>
      </c>
      <c r="F45" s="254">
        <v>4.8208329846783551</v>
      </c>
      <c r="G45" s="255">
        <v>4.1835915042323109</v>
      </c>
      <c r="H45" s="253">
        <v>51.356045120544991</v>
      </c>
      <c r="I45" s="254">
        <v>37.970257098713098</v>
      </c>
      <c r="J45" s="255">
        <v>29.386547724988304</v>
      </c>
      <c r="K45" s="253">
        <v>3.0471104224349039</v>
      </c>
      <c r="L45" s="254">
        <v>2.3329832088280522</v>
      </c>
      <c r="M45" s="255">
        <v>1.9344182836323622</v>
      </c>
      <c r="N45" s="253">
        <v>29.978795468950558</v>
      </c>
      <c r="O45" s="254">
        <v>23.913982312671195</v>
      </c>
      <c r="P45" s="255">
        <v>18.734564254102175</v>
      </c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1:30" ht="13.5" customHeight="1">
      <c r="A46" s="44"/>
      <c r="B46" s="45"/>
      <c r="C46" s="614" t="s">
        <v>161</v>
      </c>
      <c r="D46" s="264">
        <v>12.248638174308091</v>
      </c>
      <c r="E46" s="264">
        <v>6.0255228604578148</v>
      </c>
      <c r="F46" s="265">
        <v>4.9261626482769216</v>
      </c>
      <c r="G46" s="266">
        <v>4.2914324487094735</v>
      </c>
      <c r="H46" s="264">
        <v>47.435658321368138</v>
      </c>
      <c r="I46" s="265">
        <v>36.158336371687042</v>
      </c>
      <c r="J46" s="266">
        <v>27.927396878349064</v>
      </c>
      <c r="K46" s="264">
        <v>2.2470498354930184</v>
      </c>
      <c r="L46" s="265">
        <v>1.6211334821006425</v>
      </c>
      <c r="M46" s="266">
        <v>1.2737343057091211</v>
      </c>
      <c r="N46" s="264">
        <v>21.702612487926075</v>
      </c>
      <c r="O46" s="265">
        <v>19.312619765738589</v>
      </c>
      <c r="P46" s="266">
        <v>15.585358841721558</v>
      </c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</row>
    <row r="47" spans="1:30" ht="13.5" customHeight="1">
      <c r="A47" s="44"/>
      <c r="B47" s="45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</row>
    <row r="48" spans="1:30" ht="13.5" customHeight="1">
      <c r="A48" s="44"/>
      <c r="B48" s="45"/>
      <c r="C48" s="614" t="s">
        <v>159</v>
      </c>
      <c r="D48" s="616">
        <v>277.0442974703189</v>
      </c>
      <c r="E48" s="616">
        <v>346.99919855983791</v>
      </c>
      <c r="F48" s="617">
        <v>328.0840217905681</v>
      </c>
      <c r="G48" s="618">
        <v>299.63015104425853</v>
      </c>
      <c r="H48" s="616">
        <v>634.44847293560315</v>
      </c>
      <c r="I48" s="617">
        <v>563.21282354521145</v>
      </c>
      <c r="J48" s="618">
        <v>484.21684013849477</v>
      </c>
      <c r="K48" s="616">
        <v>475.75122947149498</v>
      </c>
      <c r="L48" s="617">
        <v>437.34840980305876</v>
      </c>
      <c r="M48" s="618">
        <v>402.83634851428036</v>
      </c>
      <c r="N48" s="616">
        <v>502.9499900290441</v>
      </c>
      <c r="O48" s="617">
        <v>397.71026956235971</v>
      </c>
      <c r="P48" s="618">
        <v>347.55218450217563</v>
      </c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0" ht="13.5" customHeight="1">
      <c r="A49" s="44"/>
      <c r="B49" s="45"/>
      <c r="C49" s="614" t="s">
        <v>161</v>
      </c>
      <c r="D49" s="619">
        <v>253.31044162395685</v>
      </c>
      <c r="E49" s="619">
        <v>360.78513239057628</v>
      </c>
      <c r="F49" s="620">
        <v>335.25228083565321</v>
      </c>
      <c r="G49" s="621">
        <v>307.35375370712819</v>
      </c>
      <c r="H49" s="619">
        <v>586.01632804951623</v>
      </c>
      <c r="I49" s="620">
        <v>536.3366034012339</v>
      </c>
      <c r="J49" s="621">
        <v>460.1736820629967</v>
      </c>
      <c r="K49" s="619">
        <v>350.83622636335951</v>
      </c>
      <c r="L49" s="620">
        <v>303.90280898394019</v>
      </c>
      <c r="M49" s="621">
        <v>265.25104783736151</v>
      </c>
      <c r="N49" s="619">
        <v>359.59626917194981</v>
      </c>
      <c r="O49" s="620">
        <v>318.0454745433841</v>
      </c>
      <c r="P49" s="621">
        <v>286.38675586812968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</row>
    <row r="50" spans="1:30" ht="13.5" customHeight="1">
      <c r="A50" s="279"/>
      <c r="B50" s="278"/>
      <c r="C50" s="44"/>
      <c r="D50" s="279" t="s">
        <v>162</v>
      </c>
      <c r="E50" s="280"/>
      <c r="F50" s="280"/>
      <c r="G50" s="279" t="s">
        <v>520</v>
      </c>
      <c r="H50" s="279" t="s">
        <v>163</v>
      </c>
      <c r="I50" s="279" t="s">
        <v>164</v>
      </c>
      <c r="J50" s="279" t="s">
        <v>165</v>
      </c>
      <c r="K50" s="279" t="s">
        <v>166</v>
      </c>
      <c r="L50" s="279" t="s">
        <v>167</v>
      </c>
      <c r="M50" s="279" t="s">
        <v>168</v>
      </c>
      <c r="N50" s="279" t="s">
        <v>169</v>
      </c>
      <c r="O50" s="279" t="s">
        <v>170</v>
      </c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</row>
    <row r="51" spans="1:30" ht="13.5" customHeight="1">
      <c r="A51" s="44"/>
      <c r="B51" s="45"/>
      <c r="C51" s="279" t="s">
        <v>521</v>
      </c>
      <c r="D51" s="675"/>
      <c r="E51" s="675"/>
      <c r="F51" s="675"/>
      <c r="G51" s="675"/>
      <c r="H51" s="675"/>
      <c r="I51" s="675"/>
      <c r="J51" s="675"/>
      <c r="K51" s="675"/>
      <c r="L51" s="675"/>
      <c r="M51" s="675"/>
      <c r="N51" s="675"/>
      <c r="O51" s="675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</row>
    <row r="52" spans="1:30" ht="13.5" customHeight="1" outlineLevel="1">
      <c r="A52" s="177"/>
      <c r="B52" s="57"/>
      <c r="C52" s="248" t="s">
        <v>172</v>
      </c>
      <c r="D52" s="58" t="s">
        <v>173</v>
      </c>
      <c r="E52" s="58" t="s">
        <v>174</v>
      </c>
      <c r="F52" s="58"/>
      <c r="G52" s="60"/>
      <c r="H52" s="248" t="s">
        <v>175</v>
      </c>
      <c r="I52" s="58" t="s">
        <v>176</v>
      </c>
      <c r="J52" s="58" t="s">
        <v>509</v>
      </c>
      <c r="K52" s="248"/>
      <c r="L52" s="60"/>
      <c r="M52" s="248" t="s">
        <v>178</v>
      </c>
      <c r="N52" s="60" t="s">
        <v>179</v>
      </c>
      <c r="O52" s="60" t="s">
        <v>180</v>
      </c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</row>
    <row r="53" spans="1:30" ht="13.5" customHeight="1" outlineLevel="1">
      <c r="A53" s="62" t="s">
        <v>51</v>
      </c>
      <c r="B53" s="62" t="s">
        <v>52</v>
      </c>
      <c r="C53" s="61" t="s">
        <v>181</v>
      </c>
      <c r="D53" s="64" t="s">
        <v>181</v>
      </c>
      <c r="E53" s="64" t="s">
        <v>181</v>
      </c>
      <c r="F53" s="64" t="s">
        <v>182</v>
      </c>
      <c r="G53" s="66" t="s">
        <v>183</v>
      </c>
      <c r="H53" s="61" t="s">
        <v>510</v>
      </c>
      <c r="I53" s="64" t="s">
        <v>510</v>
      </c>
      <c r="J53" s="64" t="s">
        <v>510</v>
      </c>
      <c r="K53" s="61" t="s">
        <v>185</v>
      </c>
      <c r="L53" s="66" t="s">
        <v>186</v>
      </c>
      <c r="M53" s="61" t="s">
        <v>187</v>
      </c>
      <c r="N53" s="66" t="s">
        <v>187</v>
      </c>
      <c r="O53" s="66" t="s">
        <v>188</v>
      </c>
      <c r="P53" s="75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</row>
    <row r="54" spans="1:30" ht="13.5" customHeight="1" outlineLevel="1">
      <c r="A54" s="565" t="s">
        <v>516</v>
      </c>
      <c r="B54" s="607" t="s">
        <v>517</v>
      </c>
      <c r="C54" s="281">
        <v>0.81936999999999993</v>
      </c>
      <c r="D54" s="282">
        <v>0.33927889999999999</v>
      </c>
      <c r="E54" s="282">
        <v>0.26146799999999998</v>
      </c>
      <c r="F54" s="282">
        <v>0.16020000000000001</v>
      </c>
      <c r="G54" s="282">
        <v>0.1996</v>
      </c>
      <c r="H54" s="283">
        <v>0.61286463530000002</v>
      </c>
      <c r="I54" s="284" t="s">
        <v>472</v>
      </c>
      <c r="J54" s="284">
        <v>7.4277159067030887</v>
      </c>
      <c r="K54" s="287">
        <v>0.46806657829999998</v>
      </c>
      <c r="L54" s="288">
        <v>0.4117131403</v>
      </c>
      <c r="M54" s="287">
        <v>4.3994600000000004</v>
      </c>
      <c r="N54" s="288">
        <v>4.3994600000000004</v>
      </c>
      <c r="O54" s="291">
        <v>1736.4</v>
      </c>
      <c r="P54" s="75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</row>
    <row r="55" spans="1:30" ht="13.5" customHeight="1" outlineLevel="1">
      <c r="A55" s="565" t="s">
        <v>518</v>
      </c>
      <c r="B55" s="607" t="s">
        <v>64</v>
      </c>
      <c r="C55" s="285">
        <v>0.40990009999999999</v>
      </c>
      <c r="D55" s="289">
        <v>5.1835500000000007E-2</v>
      </c>
      <c r="E55" s="289">
        <v>4.1308699999999997E-2</v>
      </c>
      <c r="F55" s="289">
        <v>5.9699999999999996E-2</v>
      </c>
      <c r="G55" s="286">
        <v>0.2195</v>
      </c>
      <c r="H55" s="287">
        <v>1.4463773794999999</v>
      </c>
      <c r="I55" s="290">
        <v>8.7885110563000008</v>
      </c>
      <c r="J55" s="290">
        <v>13.657351509250244</v>
      </c>
      <c r="K55" s="287">
        <v>67.3799548824</v>
      </c>
      <c r="L55" s="288">
        <v>38.997458508199998</v>
      </c>
      <c r="M55" s="287">
        <v>0.86363000000000001</v>
      </c>
      <c r="N55" s="288">
        <v>1.0970500000000001</v>
      </c>
      <c r="O55" s="291">
        <v>18.91</v>
      </c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</row>
    <row r="56" spans="1:30" ht="13.5" customHeight="1" outlineLevel="1">
      <c r="A56" s="565" t="s">
        <v>485</v>
      </c>
      <c r="B56" s="607" t="s">
        <v>486</v>
      </c>
      <c r="C56" s="285">
        <v>0.38281720000000002</v>
      </c>
      <c r="D56" s="289">
        <v>0.12920199999999998</v>
      </c>
      <c r="E56" s="289">
        <v>8.6294099999999999E-2</v>
      </c>
      <c r="F56" s="289">
        <v>6.2300000000000001E-2</v>
      </c>
      <c r="G56" s="286">
        <v>0.29120000000000001</v>
      </c>
      <c r="H56" s="287">
        <v>0.67244067870000002</v>
      </c>
      <c r="I56" s="290" t="s">
        <v>472</v>
      </c>
      <c r="J56" s="290">
        <v>20.587382081734873</v>
      </c>
      <c r="K56" s="287">
        <v>194.65779988470001</v>
      </c>
      <c r="L56" s="288">
        <v>66.062327201499997</v>
      </c>
      <c r="M56" s="287">
        <v>0.90122000000000002</v>
      </c>
      <c r="N56" s="288">
        <v>0.90122000000000002</v>
      </c>
      <c r="O56" s="291">
        <v>19.04735129539969</v>
      </c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</row>
    <row r="57" spans="1:30" ht="13.5" customHeight="1" outlineLevel="1">
      <c r="A57" s="565" t="s">
        <v>475</v>
      </c>
      <c r="B57" s="607" t="s">
        <v>476</v>
      </c>
      <c r="C57" s="285">
        <v>0.55580540000000001</v>
      </c>
      <c r="D57" s="289">
        <v>0.21148920000000002</v>
      </c>
      <c r="E57" s="289">
        <v>0.21218109999999998</v>
      </c>
      <c r="F57" s="289">
        <v>0.13500000000000001</v>
      </c>
      <c r="G57" s="286">
        <v>0.1812</v>
      </c>
      <c r="H57" s="287">
        <v>0.63635416479999996</v>
      </c>
      <c r="I57" s="290">
        <v>68.277302943999999</v>
      </c>
      <c r="J57" s="290">
        <v>5.8874217954313979</v>
      </c>
      <c r="K57" s="287">
        <v>2.2607003505000001</v>
      </c>
      <c r="L57" s="288">
        <v>2.2107225383000002</v>
      </c>
      <c r="M57" s="287">
        <v>3.3519600000000001</v>
      </c>
      <c r="N57" s="288">
        <v>3.37405</v>
      </c>
      <c r="O57" s="291">
        <v>475.79</v>
      </c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ht="13.5" hidden="1" customHeight="1" outlineLevel="1">
      <c r="A58" s="565" t="s">
        <v>360</v>
      </c>
      <c r="B58" s="607" t="s">
        <v>360</v>
      </c>
      <c r="C58" s="285" t="s">
        <v>360</v>
      </c>
      <c r="D58" s="289" t="s">
        <v>360</v>
      </c>
      <c r="E58" s="289" t="s">
        <v>360</v>
      </c>
      <c r="F58" s="289" t="s">
        <v>360</v>
      </c>
      <c r="G58" s="286" t="s">
        <v>360</v>
      </c>
      <c r="H58" s="287" t="s">
        <v>360</v>
      </c>
      <c r="I58" s="290" t="s">
        <v>360</v>
      </c>
      <c r="J58" s="290" t="s">
        <v>360</v>
      </c>
      <c r="K58" s="287" t="s">
        <v>360</v>
      </c>
      <c r="L58" s="288" t="s">
        <v>360</v>
      </c>
      <c r="M58" s="287" t="s">
        <v>360</v>
      </c>
      <c r="N58" s="288" t="s">
        <v>360</v>
      </c>
      <c r="O58" s="291" t="s">
        <v>360</v>
      </c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 spans="1:30" ht="13.5" hidden="1" customHeight="1" outlineLevel="1">
      <c r="A59" s="565" t="s">
        <v>360</v>
      </c>
      <c r="B59" s="607" t="s">
        <v>360</v>
      </c>
      <c r="C59" s="285" t="s">
        <v>360</v>
      </c>
      <c r="D59" s="289" t="s">
        <v>360</v>
      </c>
      <c r="E59" s="289" t="s">
        <v>360</v>
      </c>
      <c r="F59" s="289" t="s">
        <v>360</v>
      </c>
      <c r="G59" s="286" t="s">
        <v>360</v>
      </c>
      <c r="H59" s="287" t="s">
        <v>360</v>
      </c>
      <c r="I59" s="290" t="s">
        <v>360</v>
      </c>
      <c r="J59" s="290" t="s">
        <v>360</v>
      </c>
      <c r="K59" s="287" t="s">
        <v>360</v>
      </c>
      <c r="L59" s="288" t="s">
        <v>360</v>
      </c>
      <c r="M59" s="287" t="s">
        <v>360</v>
      </c>
      <c r="N59" s="288" t="s">
        <v>360</v>
      </c>
      <c r="O59" s="291" t="s">
        <v>360</v>
      </c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</row>
    <row r="60" spans="1:30" ht="13.5" hidden="1" customHeight="1" outlineLevel="1">
      <c r="A60" s="565" t="s">
        <v>360</v>
      </c>
      <c r="B60" s="607" t="s">
        <v>360</v>
      </c>
      <c r="C60" s="285" t="s">
        <v>360</v>
      </c>
      <c r="D60" s="289" t="s">
        <v>360</v>
      </c>
      <c r="E60" s="289" t="s">
        <v>360</v>
      </c>
      <c r="F60" s="289" t="s">
        <v>360</v>
      </c>
      <c r="G60" s="286" t="s">
        <v>360</v>
      </c>
      <c r="H60" s="287" t="s">
        <v>360</v>
      </c>
      <c r="I60" s="290" t="s">
        <v>360</v>
      </c>
      <c r="J60" s="290" t="s">
        <v>360</v>
      </c>
      <c r="K60" s="287" t="s">
        <v>360</v>
      </c>
      <c r="L60" s="288" t="s">
        <v>360</v>
      </c>
      <c r="M60" s="287" t="s">
        <v>360</v>
      </c>
      <c r="N60" s="288" t="s">
        <v>360</v>
      </c>
      <c r="O60" s="291" t="s">
        <v>360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</row>
    <row r="61" spans="1:30" ht="13.5" hidden="1" customHeight="1" outlineLevel="1">
      <c r="A61" s="565" t="s">
        <v>360</v>
      </c>
      <c r="B61" s="607" t="s">
        <v>360</v>
      </c>
      <c r="C61" s="285" t="s">
        <v>360</v>
      </c>
      <c r="D61" s="289" t="s">
        <v>360</v>
      </c>
      <c r="E61" s="289" t="s">
        <v>360</v>
      </c>
      <c r="F61" s="289" t="s">
        <v>360</v>
      </c>
      <c r="G61" s="286" t="s">
        <v>360</v>
      </c>
      <c r="H61" s="287" t="s">
        <v>360</v>
      </c>
      <c r="I61" s="290" t="s">
        <v>360</v>
      </c>
      <c r="J61" s="290" t="s">
        <v>360</v>
      </c>
      <c r="K61" s="287" t="s">
        <v>360</v>
      </c>
      <c r="L61" s="288" t="s">
        <v>360</v>
      </c>
      <c r="M61" s="287" t="s">
        <v>360</v>
      </c>
      <c r="N61" s="288" t="s">
        <v>360</v>
      </c>
      <c r="O61" s="291" t="s">
        <v>360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</row>
    <row r="62" spans="1:30" ht="13.5" customHeight="1" outlineLevel="1">
      <c r="A62" s="632" t="s">
        <v>489</v>
      </c>
      <c r="B62" s="666" t="s">
        <v>490</v>
      </c>
      <c r="C62" s="656">
        <v>0.37817770000000001</v>
      </c>
      <c r="D62" s="657">
        <v>0.24572019999999997</v>
      </c>
      <c r="E62" s="657">
        <v>0.21238089999999998</v>
      </c>
      <c r="F62" s="657">
        <v>0.15689999999999998</v>
      </c>
      <c r="G62" s="658">
        <v>0.55920000000000003</v>
      </c>
      <c r="H62" s="659">
        <v>0.73887774210000001</v>
      </c>
      <c r="I62" s="660">
        <v>40.1344579509</v>
      </c>
      <c r="J62" s="660">
        <v>5.6801589380840101</v>
      </c>
      <c r="K62" s="659">
        <v>119.40478295459999</v>
      </c>
      <c r="L62" s="661">
        <v>46.242224292899998</v>
      </c>
      <c r="M62" s="659">
        <v>1.50129</v>
      </c>
      <c r="N62" s="661">
        <v>1.54013</v>
      </c>
      <c r="O62" s="662">
        <v>21.386185682326591</v>
      </c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</row>
    <row r="63" spans="1:30" ht="13.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</row>
    <row r="64" spans="1:30" ht="13.5" customHeight="1">
      <c r="A64" s="44"/>
      <c r="B64" s="45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</row>
    <row r="65" spans="1:30" ht="13.5" customHeight="1">
      <c r="A65" s="44"/>
      <c r="B65" s="45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</row>
    <row r="66" spans="1:30" ht="13.5" customHeight="1">
      <c r="A66" s="44"/>
      <c r="B66" s="45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</row>
    <row r="67" spans="1:30" ht="13.5" customHeight="1">
      <c r="A67" s="44"/>
      <c r="B67" s="45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</row>
    <row r="68" spans="1:30" ht="13.5" customHeight="1">
      <c r="A68" s="44"/>
      <c r="B68" s="45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</row>
    <row r="69" spans="1:30" ht="13.5" customHeight="1">
      <c r="A69" s="44"/>
      <c r="B69" s="45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</row>
    <row r="70" spans="1:30" ht="13.5" customHeight="1">
      <c r="A70" s="44"/>
      <c r="B70" s="45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</row>
    <row r="71" spans="1:30" ht="13.5" customHeight="1">
      <c r="A71" s="44"/>
      <c r="B71" s="45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</row>
    <row r="72" spans="1:30" ht="13.5" customHeight="1">
      <c r="A72" s="44"/>
      <c r="B72" s="45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</row>
    <row r="73" spans="1:30" ht="13.5" customHeight="1">
      <c r="A73" s="44"/>
      <c r="B73" s="45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</row>
    <row r="74" spans="1:30" ht="13.5" customHeight="1">
      <c r="A74" s="44"/>
      <c r="B74" s="45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</row>
    <row r="75" spans="1:30" ht="13.5" customHeight="1">
      <c r="A75" s="44"/>
      <c r="B75" s="45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</row>
    <row r="76" spans="1:30" ht="13.5" customHeight="1">
      <c r="A76" s="44"/>
      <c r="B76" s="45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</row>
    <row r="77" spans="1:30" ht="13.5" customHeight="1">
      <c r="A77" s="44"/>
      <c r="B77" s="45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</row>
    <row r="78" spans="1:30" ht="13.5" customHeight="1">
      <c r="A78" s="44"/>
      <c r="B78" s="45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</row>
    <row r="79" spans="1:30" ht="13.5" customHeight="1">
      <c r="A79" s="44"/>
      <c r="B79" s="45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</row>
    <row r="80" spans="1:30" ht="13.5" customHeight="1">
      <c r="A80" s="44"/>
      <c r="B80" s="45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</row>
    <row r="81" spans="1:30" ht="13.5" customHeight="1">
      <c r="A81" s="44"/>
      <c r="B81" s="45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</row>
    <row r="82" spans="1:30" ht="13.5" customHeight="1">
      <c r="A82" s="44"/>
      <c r="B82" s="45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</row>
    <row r="83" spans="1:30" ht="13.5" customHeight="1">
      <c r="A83" s="44"/>
      <c r="B83" s="45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</row>
    <row r="84" spans="1:30" ht="13.5" customHeight="1">
      <c r="A84" s="44"/>
      <c r="B84" s="45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</row>
    <row r="85" spans="1:30" ht="13.5" customHeight="1">
      <c r="A85" s="44"/>
      <c r="B85" s="45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</row>
    <row r="86" spans="1:30" ht="13.5" customHeight="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</row>
    <row r="87" spans="1:30" ht="13.5" customHeight="1">
      <c r="A87" s="44"/>
      <c r="B87" s="45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</row>
    <row r="88" spans="1:30" ht="13.5" customHeight="1">
      <c r="A88" s="44"/>
      <c r="B88" s="45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</row>
    <row r="89" spans="1:30" ht="13.5" customHeight="1">
      <c r="A89" s="44"/>
      <c r="B89" s="45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</row>
    <row r="90" spans="1:30" ht="13.5" customHeight="1">
      <c r="A90" s="44"/>
      <c r="B90" s="45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</row>
    <row r="91" spans="1:30" ht="13.5" customHeight="1">
      <c r="A91" s="44"/>
      <c r="B91" s="45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</row>
    <row r="92" spans="1:30" ht="13.5" customHeight="1">
      <c r="A92" s="44"/>
      <c r="B92" s="45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</row>
    <row r="93" spans="1:30" ht="13.5" customHeight="1">
      <c r="A93" s="44"/>
      <c r="B93" s="45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</row>
    <row r="94" spans="1:30" ht="13.5" customHeight="1">
      <c r="A94" s="44"/>
      <c r="B94" s="45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</row>
    <row r="95" spans="1:30" ht="13.5" customHeight="1">
      <c r="A95" s="44"/>
      <c r="B95" s="45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</row>
    <row r="96" spans="1:30" ht="13.5" customHeight="1">
      <c r="A96" s="44"/>
      <c r="B96" s="45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</row>
    <row r="97" spans="1:30" ht="13.5" customHeight="1">
      <c r="A97" s="44"/>
      <c r="B97" s="45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</row>
    <row r="98" spans="1:30" ht="13.5" customHeight="1">
      <c r="A98" s="44"/>
      <c r="B98" s="45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</row>
    <row r="99" spans="1:30" ht="13.5" customHeight="1">
      <c r="A99" s="44"/>
      <c r="B99" s="45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</row>
    <row r="100" spans="1:30" ht="13.5" customHeight="1">
      <c r="A100" s="44"/>
      <c r="B100" s="45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</row>
    <row r="101" spans="1:30" ht="13.5" customHeight="1">
      <c r="A101" s="44"/>
      <c r="B101" s="45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</row>
    <row r="102" spans="1:30" ht="13.5" customHeight="1">
      <c r="A102" s="44"/>
      <c r="B102" s="45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</row>
    <row r="103" spans="1:30" ht="13.5" customHeight="1">
      <c r="A103" s="44"/>
      <c r="B103" s="45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</row>
    <row r="104" spans="1:30" ht="13.5" customHeight="1">
      <c r="A104" s="44"/>
      <c r="B104" s="45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</row>
    <row r="105" spans="1:30" ht="13.5" customHeight="1">
      <c r="A105" s="44"/>
      <c r="B105" s="45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</row>
    <row r="106" spans="1:30" ht="13.5" customHeight="1">
      <c r="A106" s="44"/>
      <c r="B106" s="45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</row>
    <row r="107" spans="1:30" ht="13.5" customHeight="1">
      <c r="A107" s="44"/>
      <c r="B107" s="45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</row>
    <row r="108" spans="1:30" ht="13.5" customHeight="1">
      <c r="A108" s="44"/>
      <c r="B108" s="45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</row>
    <row r="109" spans="1:30" ht="13.5" customHeight="1">
      <c r="A109" s="44"/>
      <c r="B109" s="45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</row>
    <row r="110" spans="1:30" ht="13.5" customHeight="1">
      <c r="A110" s="44"/>
      <c r="B110" s="45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</row>
    <row r="111" spans="1:30" ht="13.5" customHeight="1">
      <c r="A111" s="44"/>
      <c r="B111" s="45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</row>
    <row r="112" spans="1:30" ht="13.5" customHeight="1">
      <c r="A112" s="44"/>
      <c r="B112" s="45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</row>
    <row r="113" spans="1:30" ht="13.5" customHeight="1">
      <c r="A113" s="44"/>
      <c r="B113" s="45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</row>
    <row r="114" spans="1:30" ht="13.5" customHeight="1">
      <c r="A114" s="44"/>
      <c r="B114" s="45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</row>
    <row r="115" spans="1:30" ht="13.5" customHeight="1">
      <c r="A115" s="44"/>
      <c r="B115" s="45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</row>
    <row r="116" spans="1:30" ht="13.5" customHeight="1">
      <c r="A116" s="44"/>
      <c r="B116" s="45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</row>
    <row r="117" spans="1:30" ht="13.5" customHeight="1">
      <c r="A117" s="44"/>
      <c r="B117" s="45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</row>
    <row r="118" spans="1:30" ht="13.5" customHeight="1">
      <c r="A118" s="44"/>
      <c r="B118" s="45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</row>
    <row r="119" spans="1:30" ht="13.5" customHeight="1">
      <c r="A119" s="44"/>
      <c r="B119" s="45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</row>
    <row r="120" spans="1:30" ht="13.5" customHeight="1">
      <c r="A120" s="44"/>
      <c r="B120" s="45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</row>
    <row r="121" spans="1:30" ht="13.5" customHeight="1">
      <c r="A121" s="44"/>
      <c r="B121" s="45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</row>
    <row r="122" spans="1:30" ht="13.5" customHeight="1">
      <c r="A122" s="44"/>
      <c r="B122" s="45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</row>
    <row r="123" spans="1:30" ht="13.5" customHeight="1">
      <c r="A123" s="44"/>
      <c r="B123" s="45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</row>
    <row r="124" spans="1:30" ht="13.5" customHeight="1">
      <c r="A124" s="44"/>
      <c r="B124" s="45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</row>
    <row r="125" spans="1:30" ht="13.5" customHeight="1">
      <c r="A125" s="44"/>
      <c r="B125" s="45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</row>
    <row r="126" spans="1:30" ht="13.5" customHeight="1">
      <c r="A126" s="44"/>
      <c r="B126" s="45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</row>
    <row r="127" spans="1:30" ht="13.5" customHeight="1">
      <c r="A127" s="44"/>
      <c r="B127" s="45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</row>
    <row r="128" spans="1:30" ht="13.5" customHeight="1">
      <c r="A128" s="44"/>
      <c r="B128" s="45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</row>
    <row r="129" spans="1:30" ht="13.5" customHeight="1">
      <c r="A129" s="44"/>
      <c r="B129" s="45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</row>
    <row r="130" spans="1:30" ht="13.5" customHeight="1">
      <c r="A130" s="44"/>
      <c r="B130" s="45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</row>
    <row r="131" spans="1:30" ht="13.5" customHeight="1">
      <c r="A131" s="44"/>
      <c r="B131" s="45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</row>
    <row r="132" spans="1:30" ht="13.5" customHeight="1">
      <c r="A132" s="44"/>
      <c r="B132" s="45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</row>
    <row r="133" spans="1:30" ht="13.5" customHeight="1">
      <c r="A133" s="44"/>
      <c r="B133" s="45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</row>
    <row r="134" spans="1:30" ht="13.5" customHeight="1">
      <c r="A134" s="44"/>
      <c r="B134" s="45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</row>
    <row r="135" spans="1:30" ht="13.5" customHeight="1">
      <c r="A135" s="44"/>
      <c r="B135" s="45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</row>
    <row r="136" spans="1:30" ht="13.5" customHeight="1">
      <c r="A136" s="44"/>
      <c r="B136" s="45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</row>
    <row r="137" spans="1:30" ht="13.5" customHeight="1">
      <c r="A137" s="44"/>
      <c r="B137" s="45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</row>
    <row r="138" spans="1:30" ht="13.5" customHeight="1">
      <c r="A138" s="44"/>
      <c r="B138" s="45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</row>
    <row r="139" spans="1:30" ht="13.5" customHeight="1">
      <c r="A139" s="44"/>
      <c r="B139" s="45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</row>
    <row r="140" spans="1:30" ht="13.5" customHeight="1">
      <c r="A140" s="44"/>
      <c r="B140" s="45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</row>
    <row r="141" spans="1:30" ht="13.5" customHeight="1">
      <c r="A141" s="44"/>
      <c r="B141" s="45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</row>
    <row r="142" spans="1:30" ht="13.5" customHeight="1">
      <c r="A142" s="44"/>
      <c r="B142" s="45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</row>
    <row r="143" spans="1:30" ht="13.5" customHeight="1">
      <c r="A143" s="44"/>
      <c r="B143" s="45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</row>
    <row r="144" spans="1:30" ht="13.5" customHeight="1">
      <c r="A144" s="44"/>
      <c r="B144" s="45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</row>
    <row r="145" spans="1:30" ht="13.5" customHeight="1">
      <c r="A145" s="44"/>
      <c r="B145" s="45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</row>
    <row r="146" spans="1:30" ht="13.5" customHeight="1">
      <c r="A146" s="44"/>
      <c r="B146" s="45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</row>
    <row r="147" spans="1:30" ht="13.5" customHeight="1">
      <c r="A147" s="44"/>
      <c r="B147" s="45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</row>
    <row r="148" spans="1:30" ht="13.5" customHeight="1">
      <c r="A148" s="44"/>
      <c r="B148" s="45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</row>
    <row r="149" spans="1:30" ht="13.5" customHeight="1">
      <c r="A149" s="44"/>
      <c r="B149" s="45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</row>
    <row r="150" spans="1:30" ht="13.5" customHeight="1">
      <c r="A150" s="44"/>
      <c r="B150" s="45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</row>
    <row r="151" spans="1:30" ht="13.5" customHeight="1">
      <c r="A151" s="44"/>
      <c r="B151" s="45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</row>
    <row r="152" spans="1:30" ht="13.5" customHeight="1">
      <c r="A152" s="44"/>
      <c r="B152" s="45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</row>
    <row r="153" spans="1:30" ht="13.5" customHeight="1">
      <c r="A153" s="44"/>
      <c r="B153" s="45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</row>
    <row r="154" spans="1:30" ht="13.5" customHeight="1">
      <c r="A154" s="44"/>
      <c r="B154" s="45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</row>
    <row r="155" spans="1:30" ht="13.5" customHeight="1">
      <c r="A155" s="44"/>
      <c r="B155" s="45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</row>
    <row r="156" spans="1:30" ht="13.5" customHeight="1">
      <c r="A156" s="44"/>
      <c r="B156" s="45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</row>
    <row r="157" spans="1:30" ht="13.5" customHeight="1">
      <c r="A157" s="44"/>
      <c r="B157" s="45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</row>
    <row r="158" spans="1:30" ht="13.5" customHeight="1">
      <c r="A158" s="44"/>
      <c r="B158" s="45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</row>
    <row r="159" spans="1:30" ht="13.5" customHeight="1">
      <c r="A159" s="44"/>
      <c r="B159" s="45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</row>
    <row r="160" spans="1:30" ht="13.5" customHeight="1">
      <c r="A160" s="44"/>
      <c r="B160" s="45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</row>
    <row r="161" spans="1:30" ht="13.5" customHeight="1">
      <c r="A161" s="44"/>
      <c r="B161" s="45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</row>
    <row r="162" spans="1:30" ht="13.5" customHeight="1">
      <c r="A162" s="44"/>
      <c r="B162" s="45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</row>
    <row r="163" spans="1:30" ht="13.5" customHeight="1">
      <c r="A163" s="44"/>
      <c r="B163" s="45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13.5" customHeight="1">
      <c r="A164" s="44"/>
      <c r="B164" s="45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13.5" customHeight="1">
      <c r="A165" s="44"/>
      <c r="B165" s="45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13.5" customHeight="1">
      <c r="A166" s="44"/>
      <c r="B166" s="45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13.5" customHeight="1">
      <c r="A167" s="44"/>
      <c r="B167" s="45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13.5" customHeight="1">
      <c r="A168" s="44"/>
      <c r="B168" s="45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ht="13.5" customHeight="1">
      <c r="A169" s="44"/>
      <c r="B169" s="45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</row>
    <row r="170" spans="1:30" ht="13.5" customHeight="1">
      <c r="A170" s="44"/>
      <c r="B170" s="45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</row>
    <row r="171" spans="1:30" ht="13.5" customHeight="1">
      <c r="A171" s="44"/>
      <c r="B171" s="45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</row>
    <row r="172" spans="1:30" ht="13.5" customHeight="1">
      <c r="A172" s="44"/>
      <c r="B172" s="45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</row>
    <row r="173" spans="1:30" ht="13.5" customHeight="1">
      <c r="A173" s="44"/>
      <c r="B173" s="45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</row>
    <row r="174" spans="1:30" ht="13.5" customHeight="1">
      <c r="A174" s="44"/>
      <c r="B174" s="45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</row>
    <row r="175" spans="1:30" ht="13.5" customHeight="1">
      <c r="A175" s="44"/>
      <c r="B175" s="45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</row>
    <row r="176" spans="1:30" ht="13.5" customHeight="1">
      <c r="A176" s="44"/>
      <c r="B176" s="45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13.5" customHeight="1">
      <c r="A177" s="44"/>
      <c r="B177" s="45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13.5" customHeight="1">
      <c r="A178" s="44"/>
      <c r="B178" s="45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</row>
    <row r="179" spans="1:30" ht="13.5" customHeight="1">
      <c r="A179" s="44"/>
      <c r="B179" s="45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</row>
    <row r="180" spans="1:30" ht="13.5" customHeight="1">
      <c r="A180" s="44"/>
      <c r="B180" s="45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</row>
    <row r="181" spans="1:30" ht="13.5" customHeight="1">
      <c r="A181" s="44"/>
      <c r="B181" s="45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</row>
    <row r="182" spans="1:30" ht="13.5" customHeight="1">
      <c r="A182" s="44"/>
      <c r="B182" s="45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</row>
    <row r="183" spans="1:30" ht="13.5" customHeight="1">
      <c r="A183" s="44"/>
      <c r="B183" s="45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</row>
    <row r="184" spans="1:30" ht="13.5" customHeight="1">
      <c r="A184" s="44"/>
      <c r="B184" s="45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</row>
    <row r="185" spans="1:30" ht="13.5" customHeight="1">
      <c r="A185" s="44"/>
      <c r="B185" s="45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</row>
    <row r="186" spans="1:30" ht="13.5" customHeight="1">
      <c r="A186" s="44"/>
      <c r="B186" s="45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</row>
    <row r="187" spans="1:30" ht="13.5" customHeight="1">
      <c r="A187" s="44"/>
      <c r="B187" s="45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</row>
    <row r="188" spans="1:30" ht="13.5" customHeight="1">
      <c r="A188" s="44"/>
      <c r="B188" s="45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</row>
    <row r="189" spans="1:30" ht="13.5" customHeight="1">
      <c r="A189" s="44"/>
      <c r="B189" s="45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</row>
    <row r="190" spans="1:30" ht="13.5" customHeight="1">
      <c r="A190" s="44"/>
      <c r="B190" s="45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</row>
    <row r="191" spans="1:30" ht="13.5" customHeight="1">
      <c r="A191" s="44"/>
      <c r="B191" s="45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</row>
    <row r="192" spans="1:30" ht="13.5" customHeight="1">
      <c r="A192" s="44"/>
      <c r="B192" s="45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</row>
    <row r="193" spans="1:30" ht="13.5" customHeight="1">
      <c r="A193" s="44"/>
      <c r="B193" s="45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</row>
    <row r="194" spans="1:30" ht="13.5" customHeight="1">
      <c r="A194" s="44"/>
      <c r="B194" s="45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</row>
    <row r="195" spans="1:30" ht="13.5" customHeight="1">
      <c r="A195" s="44"/>
      <c r="B195" s="45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</row>
    <row r="196" spans="1:30" ht="13.5" customHeight="1">
      <c r="A196" s="44"/>
      <c r="B196" s="45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</row>
    <row r="197" spans="1:30" ht="13.5" customHeight="1">
      <c r="A197" s="44"/>
      <c r="B197" s="45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</row>
    <row r="198" spans="1:30" ht="13.5" customHeight="1">
      <c r="A198" s="44"/>
      <c r="B198" s="45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</row>
    <row r="199" spans="1:30" ht="13.5" customHeight="1">
      <c r="A199" s="44"/>
      <c r="B199" s="45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</row>
    <row r="200" spans="1:30" ht="13.5" customHeight="1">
      <c r="A200" s="44"/>
      <c r="B200" s="45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</row>
    <row r="201" spans="1:30" ht="13.5" customHeight="1">
      <c r="A201" s="44"/>
      <c r="B201" s="45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</row>
    <row r="202" spans="1:30" ht="13.5" customHeight="1">
      <c r="A202" s="44"/>
      <c r="B202" s="45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13.5" customHeight="1">
      <c r="A203" s="44"/>
      <c r="B203" s="45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13.5" customHeight="1">
      <c r="A204" s="44"/>
      <c r="B204" s="45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13.5" customHeight="1">
      <c r="A205" s="44"/>
      <c r="B205" s="45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13.5" customHeight="1">
      <c r="A206" s="44"/>
      <c r="B206" s="45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13.5" customHeight="1">
      <c r="A207" s="44"/>
      <c r="B207" s="45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13.5" customHeight="1">
      <c r="A208" s="44"/>
      <c r="B208" s="45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13.5" customHeight="1">
      <c r="A209" s="44"/>
      <c r="B209" s="45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13.5" customHeight="1">
      <c r="A210" s="44"/>
      <c r="B210" s="45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13.5" customHeight="1">
      <c r="A211" s="44"/>
      <c r="B211" s="45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ht="13.5" customHeight="1">
      <c r="A212" s="44"/>
      <c r="B212" s="45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</row>
    <row r="213" spans="1:30" ht="13.5" customHeight="1">
      <c r="A213" s="44"/>
      <c r="B213" s="45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</row>
    <row r="214" spans="1:30" ht="13.5" customHeight="1">
      <c r="A214" s="44"/>
      <c r="B214" s="45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</row>
    <row r="215" spans="1:30" ht="13.5" customHeight="1">
      <c r="A215" s="44"/>
      <c r="B215" s="45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</row>
    <row r="216" spans="1:30" ht="13.5" customHeight="1">
      <c r="A216" s="44"/>
      <c r="B216" s="45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</row>
    <row r="217" spans="1:30" ht="13.5" customHeight="1">
      <c r="A217" s="44"/>
      <c r="B217" s="45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</row>
    <row r="218" spans="1:30" ht="13.5" customHeight="1">
      <c r="A218" s="44"/>
      <c r="B218" s="45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</row>
    <row r="219" spans="1:30" ht="13.5" customHeight="1">
      <c r="A219" s="44"/>
      <c r="B219" s="45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13.5" customHeight="1">
      <c r="A220" s="44"/>
      <c r="B220" s="45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ht="13.5" customHeight="1">
      <c r="A221" s="44"/>
      <c r="B221" s="45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</row>
    <row r="222" spans="1:30" ht="13.5" customHeight="1">
      <c r="A222" s="44"/>
      <c r="B222" s="45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</row>
    <row r="223" spans="1:30" ht="13.5" customHeight="1">
      <c r="A223" s="44"/>
      <c r="B223" s="45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</row>
    <row r="224" spans="1:30" ht="13.5" customHeight="1">
      <c r="A224" s="44"/>
      <c r="B224" s="45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</row>
    <row r="225" spans="1:30" ht="13.5" customHeight="1">
      <c r="A225" s="44"/>
      <c r="B225" s="45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</row>
    <row r="226" spans="1:30" ht="13.5" customHeight="1">
      <c r="A226" s="44"/>
      <c r="B226" s="45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</row>
    <row r="227" spans="1:30" ht="13.5" customHeight="1">
      <c r="A227" s="44"/>
      <c r="B227" s="45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</row>
    <row r="228" spans="1:30" ht="13.5" customHeight="1">
      <c r="A228" s="44"/>
      <c r="B228" s="45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</row>
    <row r="229" spans="1:30" ht="13.5" customHeight="1">
      <c r="A229" s="44"/>
      <c r="B229" s="45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</row>
    <row r="230" spans="1:30" ht="13.5" customHeight="1">
      <c r="A230" s="44"/>
      <c r="B230" s="45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</row>
    <row r="231" spans="1:30" ht="13.5" customHeight="1">
      <c r="A231" s="44"/>
      <c r="B231" s="45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</row>
    <row r="232" spans="1:30" ht="13.5" customHeight="1">
      <c r="A232" s="44"/>
      <c r="B232" s="45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</row>
    <row r="233" spans="1:30" ht="13.5" customHeight="1">
      <c r="A233" s="44"/>
      <c r="B233" s="45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</row>
    <row r="234" spans="1:30" ht="13.5" customHeight="1">
      <c r="A234" s="44"/>
      <c r="B234" s="45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</row>
    <row r="235" spans="1:30" ht="13.5" customHeight="1">
      <c r="A235" s="44"/>
      <c r="B235" s="45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</row>
    <row r="236" spans="1:30" ht="13.5" customHeight="1">
      <c r="A236" s="44"/>
      <c r="B236" s="45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</row>
    <row r="237" spans="1:30" ht="13.5" customHeight="1">
      <c r="A237" s="44"/>
      <c r="B237" s="45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</row>
    <row r="238" spans="1:30" ht="13.5" customHeight="1">
      <c r="A238" s="44"/>
      <c r="B238" s="45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</row>
    <row r="239" spans="1:30" ht="13.5" customHeight="1">
      <c r="A239" s="44"/>
      <c r="B239" s="45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</row>
    <row r="240" spans="1:30" ht="13.5" customHeight="1">
      <c r="A240" s="44"/>
      <c r="B240" s="45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</row>
    <row r="241" spans="1:30" ht="13.5" customHeight="1">
      <c r="A241" s="44"/>
      <c r="B241" s="45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</row>
    <row r="242" spans="1:30" ht="13.5" customHeight="1">
      <c r="A242" s="44"/>
      <c r="B242" s="45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</row>
    <row r="243" spans="1:30" ht="13.5" customHeight="1">
      <c r="A243" s="44"/>
      <c r="B243" s="45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</row>
    <row r="244" spans="1:30" ht="13.5" customHeight="1">
      <c r="A244" s="44"/>
      <c r="B244" s="45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</row>
    <row r="245" spans="1:30" ht="13.5" customHeight="1">
      <c r="A245" s="44"/>
      <c r="B245" s="45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</row>
    <row r="246" spans="1:30" ht="13.5" customHeight="1">
      <c r="A246" s="44"/>
      <c r="B246" s="45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</row>
    <row r="247" spans="1:30" ht="13.5" customHeight="1">
      <c r="A247" s="44"/>
      <c r="B247" s="45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</row>
    <row r="248" spans="1:30" ht="13.5" customHeight="1">
      <c r="A248" s="44"/>
      <c r="B248" s="45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</row>
    <row r="249" spans="1:30" ht="13.5" customHeight="1">
      <c r="A249" s="44"/>
      <c r="B249" s="45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</row>
    <row r="250" spans="1:30" ht="13.5" customHeight="1">
      <c r="A250" s="44"/>
      <c r="B250" s="45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</row>
    <row r="251" spans="1:30" ht="13.5" customHeight="1">
      <c r="A251" s="44"/>
      <c r="B251" s="45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</row>
    <row r="252" spans="1:30" ht="13.5" customHeight="1">
      <c r="A252" s="44"/>
      <c r="B252" s="45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</row>
    <row r="253" spans="1:30" ht="13.5" customHeight="1">
      <c r="A253" s="44"/>
      <c r="B253" s="45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</row>
    <row r="254" spans="1:30" ht="13.5" customHeight="1">
      <c r="A254" s="44"/>
      <c r="B254" s="45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</row>
    <row r="255" spans="1:30" ht="13.5" customHeight="1">
      <c r="A255" s="44"/>
      <c r="B255" s="45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</row>
    <row r="256" spans="1:30" ht="13.5" customHeight="1">
      <c r="A256" s="44"/>
      <c r="B256" s="45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</row>
    <row r="257" spans="1:30" ht="13.5" customHeight="1">
      <c r="A257" s="44"/>
      <c r="B257" s="45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</row>
    <row r="258" spans="1:30" ht="13.5" customHeight="1">
      <c r="A258" s="44"/>
      <c r="B258" s="45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</row>
    <row r="259" spans="1:30" ht="13.5" customHeight="1">
      <c r="A259" s="44"/>
      <c r="B259" s="45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</row>
    <row r="260" spans="1:30" ht="13.5" customHeight="1">
      <c r="A260" s="44"/>
      <c r="B260" s="45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</row>
    <row r="261" spans="1:30" ht="13.5" customHeight="1">
      <c r="A261" s="44"/>
      <c r="B261" s="45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</row>
    <row r="262" spans="1:30" ht="13.5" customHeight="1">
      <c r="A262" s="44"/>
      <c r="B262" s="45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</row>
    <row r="263" spans="1:30" ht="15.75" customHeight="1"/>
    <row r="264" spans="1:30" ht="15.75" customHeight="1"/>
    <row r="265" spans="1:30" ht="15.75" customHeight="1"/>
    <row r="266" spans="1:30" ht="15.75" customHeight="1"/>
    <row r="267" spans="1:30" ht="15.75" customHeight="1"/>
    <row r="268" spans="1:30" ht="15.75" customHeight="1"/>
    <row r="269" spans="1:30" ht="15.75" customHeight="1"/>
    <row r="270" spans="1:30" ht="15.75" customHeight="1"/>
    <row r="271" spans="1:30" ht="15.75" customHeight="1"/>
    <row r="272" spans="1:3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7:F17"/>
    <mergeCell ref="G17:J17"/>
    <mergeCell ref="K17:M17"/>
    <mergeCell ref="N17:P17"/>
    <mergeCell ref="E33:G33"/>
    <mergeCell ref="H33:J33"/>
    <mergeCell ref="K33:M33"/>
    <mergeCell ref="N33:P33"/>
  </mergeCells>
  <conditionalFormatting sqref="D48:P49">
    <cfRule type="cellIs" dxfId="1" priority="1" operator="lessThan">
      <formula>$C$43</formula>
    </cfRule>
  </conditionalFormatting>
  <conditionalFormatting sqref="D48:P49">
    <cfRule type="cellIs" dxfId="0" priority="2" operator="greaterThan">
      <formula>$C$43</formula>
    </cfRule>
  </conditionalFormatting>
  <pageMargins left="0.2" right="0.2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1:A1000"/>
  <sheetViews>
    <sheetView workbookViewId="0"/>
  </sheetViews>
  <sheetFormatPr baseColWidth="10" defaultColWidth="12.6640625" defaultRowHeight="15" customHeight="1"/>
  <cols>
    <col min="1" max="6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TGT_Comps</vt:lpstr>
      <vt:lpstr>Ke</vt:lpstr>
      <vt:lpstr>DCF FCFE</vt:lpstr>
      <vt:lpstr>Revenue Model</vt:lpstr>
      <vt:lpstr>TGT_IS</vt:lpstr>
      <vt:lpstr>TGT_BS</vt:lpstr>
      <vt:lpstr>TGT_CF</vt:lpstr>
      <vt:lpstr>Derived CF</vt:lpstr>
      <vt:lpstr>TGT_Ratio</vt:lpstr>
      <vt:lpstr>LinkingMetadata</vt:lpstr>
      <vt:lpstr>AAPL Comps (by industry)</vt:lpstr>
      <vt:lpstr>Calendar Year Based</vt:lpstr>
      <vt:lpstr>AAPL to FANG Comps</vt:lpstr>
      <vt:lpstr>LinkingMetadata (1)</vt:lpstr>
      <vt:lpstr>AAPL Comps (by industry) (1)</vt:lpstr>
      <vt:lpstr>Calendar Year Based (1)</vt:lpstr>
      <vt:lpstr>AAPL to FANG Comps (1)</vt:lpstr>
      <vt:lpstr>LinkingMetadata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Li</cp:lastModifiedBy>
  <dcterms:created xsi:type="dcterms:W3CDTF">2020-05-12T17:00:52Z</dcterms:created>
  <dcterms:modified xsi:type="dcterms:W3CDTF">2023-10-09T03:17:07Z</dcterms:modified>
</cp:coreProperties>
</file>