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aohui\Job Application\Applications\Healthcare &amp; MedTech\Medical Device Case\"/>
    </mc:Choice>
  </mc:AlternateContent>
  <xr:revisionPtr revIDLastSave="0" documentId="13_ncr:1_{967CC2C5-55D8-46FC-937D-82CB0087A296}" xr6:coauthVersionLast="47" xr6:coauthVersionMax="47" xr10:uidLastSave="{00000000-0000-0000-0000-000000000000}"/>
  <bookViews>
    <workbookView xWindow="-120" yWindow="-120" windowWidth="29040" windowHeight="15720" activeTab="3" xr2:uid="{1D43CD3E-3BF5-4224-904C-00EF588B763F}"/>
  </bookViews>
  <sheets>
    <sheet name="rNPV" sheetId="1" r:id="rId1"/>
    <sheet name="Pectin rNPV" sheetId="2" r:id="rId2"/>
    <sheet name="GHS rNPV" sheetId="3" r:id="rId3"/>
    <sheet name="Project Compariso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F6" i="4"/>
  <c r="F5" i="4"/>
  <c r="F4" i="4"/>
  <c r="E7" i="4"/>
  <c r="E6" i="4"/>
  <c r="E5" i="4"/>
  <c r="E4" i="4"/>
  <c r="D7" i="4"/>
  <c r="D6" i="4"/>
  <c r="D5" i="4"/>
  <c r="D4" i="4"/>
  <c r="C7" i="4"/>
  <c r="C6" i="4"/>
  <c r="C5" i="4"/>
  <c r="C4" i="4"/>
  <c r="B7" i="4"/>
  <c r="B6" i="4"/>
  <c r="B5" i="4"/>
  <c r="B4" i="4"/>
  <c r="B36" i="2"/>
  <c r="C37" i="2"/>
  <c r="D37" i="2"/>
  <c r="B34" i="2"/>
  <c r="B35" i="2"/>
  <c r="B33" i="2"/>
  <c r="C32" i="2"/>
  <c r="D32" i="2"/>
  <c r="E32" i="2"/>
  <c r="B32" i="2"/>
  <c r="D34" i="2" s="1"/>
  <c r="D34" i="3"/>
  <c r="D37" i="3" s="1"/>
  <c r="C32" i="3"/>
  <c r="D32" i="3"/>
  <c r="E32" i="3"/>
  <c r="F32" i="3"/>
  <c r="B32" i="3"/>
  <c r="C21" i="3"/>
  <c r="D21" i="3"/>
  <c r="E21" i="3"/>
  <c r="F21" i="3"/>
  <c r="B21" i="3"/>
  <c r="E21" i="2"/>
  <c r="C21" i="2"/>
  <c r="D21" i="2"/>
  <c r="B21" i="2"/>
  <c r="B3" i="3"/>
  <c r="D3" i="3" s="1"/>
  <c r="B6" i="2"/>
  <c r="B3" i="2"/>
  <c r="D3" i="2" s="1"/>
  <c r="B6" i="3"/>
  <c r="B37" i="2" l="1"/>
  <c r="C34" i="2"/>
  <c r="E34" i="3"/>
  <c r="E37" i="3" s="1"/>
  <c r="C34" i="3"/>
  <c r="C37" i="3" s="1"/>
  <c r="B10" i="2"/>
  <c r="B14" i="2" s="1"/>
  <c r="C24" i="3"/>
  <c r="C27" i="3" s="1"/>
  <c r="B34" i="3"/>
  <c r="B37" i="3" s="1"/>
  <c r="B24" i="3"/>
  <c r="E24" i="3"/>
  <c r="E27" i="3" s="1"/>
  <c r="D24" i="3"/>
  <c r="D27" i="3" s="1"/>
  <c r="D24" i="2"/>
  <c r="D27" i="2" s="1"/>
  <c r="B24" i="2"/>
  <c r="B27" i="2" s="1"/>
  <c r="C24" i="2"/>
  <c r="C27" i="2" s="1"/>
  <c r="B10" i="3"/>
  <c r="B14" i="3" s="1"/>
  <c r="B22" i="2"/>
  <c r="B23" i="2" s="1"/>
  <c r="B38" i="2" l="1"/>
  <c r="B22" i="3"/>
  <c r="B33" i="3" s="1"/>
  <c r="B36" i="3" s="1"/>
  <c r="B38" i="3" s="1"/>
  <c r="B25" i="2"/>
  <c r="B26" i="2"/>
  <c r="B28" i="2" s="1"/>
  <c r="B27" i="3"/>
  <c r="B35" i="3" l="1"/>
  <c r="B23" i="3"/>
  <c r="B25" i="3" s="1"/>
  <c r="B26" i="3" l="1"/>
  <c r="B28" i="3" s="1"/>
</calcChain>
</file>

<file path=xl/sharedStrings.xml><?xml version="1.0" encoding="utf-8"?>
<sst xmlns="http://schemas.openxmlformats.org/spreadsheetml/2006/main" count="111" uniqueCount="70">
  <si>
    <t>Risk-Adjusted NPV Analysis</t>
  </si>
  <si>
    <t>Equation</t>
  </si>
  <si>
    <r>
      <t>rV = PR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- </t>
    </r>
    <r>
      <rPr>
        <sz val="14"/>
        <color theme="1"/>
        <rFont val="Calibri"/>
        <family val="2"/>
      </rPr>
      <t>∑C</t>
    </r>
    <r>
      <rPr>
        <vertAlign val="subscript"/>
        <sz val="14"/>
        <color theme="1"/>
        <rFont val="Calibri"/>
        <family val="2"/>
      </rPr>
      <t>i</t>
    </r>
    <r>
      <rPr>
        <sz val="14"/>
        <color theme="1"/>
        <rFont val="Calibri"/>
        <family val="2"/>
      </rPr>
      <t>R</t>
    </r>
    <r>
      <rPr>
        <vertAlign val="subscript"/>
        <sz val="14"/>
        <color theme="1"/>
        <rFont val="Calibri"/>
        <family val="2"/>
      </rPr>
      <t>0</t>
    </r>
    <r>
      <rPr>
        <sz val="14"/>
        <color theme="1"/>
        <rFont val="Calibri"/>
        <family val="2"/>
      </rPr>
      <t>/R</t>
    </r>
    <r>
      <rPr>
        <vertAlign val="subscript"/>
        <sz val="14"/>
        <color theme="1"/>
        <rFont val="Calibri"/>
        <family val="2"/>
      </rPr>
      <t>i</t>
    </r>
  </si>
  <si>
    <t>Note:</t>
  </si>
  <si>
    <t>rV: risk-adjusted Value</t>
  </si>
  <si>
    <t>P: Profit</t>
  </si>
  <si>
    <r>
      <t>C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: Cost in i round</t>
    </r>
  </si>
  <si>
    <t>Pectin Pad</t>
  </si>
  <si>
    <t>Assumptions</t>
  </si>
  <si>
    <t>M</t>
  </si>
  <si>
    <t>Patient Adoption</t>
  </si>
  <si>
    <t>Unit Price</t>
  </si>
  <si>
    <t>Obsolete time</t>
  </si>
  <si>
    <t>Development timeline</t>
  </si>
  <si>
    <t>3 years</t>
  </si>
  <si>
    <t>Success Estimate</t>
  </si>
  <si>
    <t>Each stage</t>
  </si>
  <si>
    <t>Development cost</t>
  </si>
  <si>
    <t>Cost</t>
  </si>
  <si>
    <t>Total</t>
  </si>
  <si>
    <t>Risk</t>
  </si>
  <si>
    <t>Time Value</t>
  </si>
  <si>
    <t>NPV</t>
  </si>
  <si>
    <t>Annual Gastrointestinal System Operations in US</t>
  </si>
  <si>
    <t>Company's Market Share</t>
  </si>
  <si>
    <t>Profit Margin</t>
  </si>
  <si>
    <t>EBITDA Margin</t>
  </si>
  <si>
    <t>Every case use # of unit</t>
  </si>
  <si>
    <t>years</t>
  </si>
  <si>
    <t>3 stages, 1 stage-gate per year</t>
  </si>
  <si>
    <t>Discount Rate</t>
  </si>
  <si>
    <r>
      <t>Success Estimate (R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=R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=R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)</t>
    </r>
  </si>
  <si>
    <t>Profit in 10 years (P)</t>
  </si>
  <si>
    <r>
      <t>C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= 1M</t>
    </r>
  </si>
  <si>
    <r>
      <t>C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= 2M</t>
    </r>
  </si>
  <si>
    <t>Year</t>
  </si>
  <si>
    <t>i</t>
  </si>
  <si>
    <r>
      <t>C</t>
    </r>
    <r>
      <rPr>
        <vertAlign val="subscript"/>
        <sz val="11"/>
        <color theme="1"/>
        <rFont val="Arial"/>
        <family val="2"/>
      </rPr>
      <t>i</t>
    </r>
  </si>
  <si>
    <t>Ri</t>
  </si>
  <si>
    <r>
      <t>R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: Overall success probability R1*R2*…*Rn</t>
    </r>
  </si>
  <si>
    <t>P</t>
  </si>
  <si>
    <r>
      <t>PR</t>
    </r>
    <r>
      <rPr>
        <vertAlign val="subscript"/>
        <sz val="11"/>
        <color theme="1"/>
        <rFont val="Arial"/>
        <family val="2"/>
      </rPr>
      <t>0</t>
    </r>
  </si>
  <si>
    <r>
      <t>C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= 1M</t>
    </r>
  </si>
  <si>
    <r>
      <t>C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= 3M</t>
    </r>
  </si>
  <si>
    <r>
      <t xml:space="preserve">rNPV = </t>
    </r>
    <r>
      <rPr>
        <vertAlign val="subscript"/>
        <sz val="14"/>
        <color theme="1"/>
        <rFont val="Calibri"/>
        <family val="2"/>
        <scheme val="minor"/>
      </rPr>
      <t>NPV</t>
    </r>
    <r>
      <rPr>
        <sz val="14"/>
        <color theme="1"/>
        <rFont val="Calibri"/>
        <family val="2"/>
        <scheme val="minor"/>
      </rPr>
      <t>PR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- </t>
    </r>
    <r>
      <rPr>
        <sz val="14"/>
        <color theme="1"/>
        <rFont val="Calibri"/>
        <family val="2"/>
      </rPr>
      <t>∑</t>
    </r>
    <r>
      <rPr>
        <vertAlign val="subscript"/>
        <sz val="14"/>
        <color theme="1"/>
        <rFont val="Calibri"/>
        <family val="2"/>
      </rPr>
      <t>NPV</t>
    </r>
    <r>
      <rPr>
        <sz val="14"/>
        <color theme="1"/>
        <rFont val="Calibri"/>
        <family val="2"/>
      </rPr>
      <t>C</t>
    </r>
    <r>
      <rPr>
        <vertAlign val="subscript"/>
        <sz val="14"/>
        <color theme="1"/>
        <rFont val="Calibri"/>
        <family val="2"/>
      </rPr>
      <t>i</t>
    </r>
    <r>
      <rPr>
        <sz val="14"/>
        <color theme="1"/>
        <rFont val="Calibri"/>
        <family val="2"/>
      </rPr>
      <t>R</t>
    </r>
    <r>
      <rPr>
        <vertAlign val="subscript"/>
        <sz val="14"/>
        <color theme="1"/>
        <rFont val="Calibri"/>
        <family val="2"/>
      </rPr>
      <t>0</t>
    </r>
    <r>
      <rPr>
        <sz val="14"/>
        <color theme="1"/>
        <rFont val="Calibri"/>
        <family val="2"/>
      </rPr>
      <t>/R</t>
    </r>
    <r>
      <rPr>
        <vertAlign val="subscript"/>
        <sz val="14"/>
        <color theme="1"/>
        <rFont val="Calibri"/>
        <family val="2"/>
      </rPr>
      <t>i</t>
    </r>
  </si>
  <si>
    <r>
      <t>C</t>
    </r>
    <r>
      <rPr>
        <vertAlign val="subscript"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>R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/R</t>
    </r>
    <r>
      <rPr>
        <vertAlign val="subscript"/>
        <sz val="11"/>
        <color theme="1"/>
        <rFont val="Arial"/>
        <family val="2"/>
      </rPr>
      <t>i</t>
    </r>
  </si>
  <si>
    <r>
      <t xml:space="preserve"> </t>
    </r>
    <r>
      <rPr>
        <vertAlign val="subscript"/>
        <sz val="11"/>
        <color theme="1"/>
        <rFont val="Arial"/>
        <family val="2"/>
      </rPr>
      <t>NPV</t>
    </r>
    <r>
      <rPr>
        <sz val="11"/>
        <color theme="1"/>
        <rFont val="Arial"/>
        <family val="2"/>
      </rPr>
      <t>PR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 xml:space="preserve"> </t>
    </r>
  </si>
  <si>
    <r>
      <rPr>
        <vertAlign val="subscript"/>
        <sz val="11"/>
        <color theme="1"/>
        <rFont val="Arial"/>
        <family val="2"/>
      </rPr>
      <t>NPV</t>
    </r>
    <r>
      <rPr>
        <sz val="11"/>
        <color theme="1"/>
        <rFont val="Arial"/>
        <family val="2"/>
      </rPr>
      <t>C</t>
    </r>
    <r>
      <rPr>
        <vertAlign val="subscript"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>R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/R</t>
    </r>
    <r>
      <rPr>
        <vertAlign val="subscript"/>
        <sz val="11"/>
        <color theme="1"/>
        <rFont val="Arial"/>
        <family val="2"/>
      </rPr>
      <t>i</t>
    </r>
  </si>
  <si>
    <t>Project Face Value (V=P-C)</t>
  </si>
  <si>
    <r>
      <t xml:space="preserve">rNPV = </t>
    </r>
    <r>
      <rPr>
        <b/>
        <vertAlign val="subscript"/>
        <sz val="11"/>
        <color theme="1"/>
        <rFont val="Arial"/>
        <family val="2"/>
      </rPr>
      <t>NPV</t>
    </r>
    <r>
      <rPr>
        <b/>
        <sz val="11"/>
        <color theme="1"/>
        <rFont val="Arial"/>
        <family val="2"/>
      </rPr>
      <t>PR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- ∑</t>
    </r>
    <r>
      <rPr>
        <b/>
        <vertAlign val="subscript"/>
        <sz val="11"/>
        <color theme="1"/>
        <rFont val="Arial"/>
        <family val="2"/>
      </rPr>
      <t>NPV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>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>/R</t>
    </r>
    <r>
      <rPr>
        <b/>
        <vertAlign val="subscript"/>
        <sz val="11"/>
        <color theme="1"/>
        <rFont val="Arial"/>
        <family val="2"/>
      </rPr>
      <t>i</t>
    </r>
  </si>
  <si>
    <r>
      <t>rV = PR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- ∑C</t>
    </r>
    <r>
      <rPr>
        <b/>
        <vertAlign val="subscript"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>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>/R</t>
    </r>
    <r>
      <rPr>
        <b/>
        <vertAlign val="subscript"/>
        <sz val="11"/>
        <color theme="1"/>
        <rFont val="Arial"/>
        <family val="2"/>
      </rPr>
      <t>i</t>
    </r>
  </si>
  <si>
    <t>Annual Cardiovascular Operations in US</t>
  </si>
  <si>
    <t>Hydrogel Scaffold</t>
  </si>
  <si>
    <t>4 years</t>
  </si>
  <si>
    <t>4 stages, 1 stage-gate per year</t>
  </si>
  <si>
    <r>
      <t>C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= 2M</t>
    </r>
  </si>
  <si>
    <t>Risk-Adjusted NPV Calculation (Dollar in Millions)</t>
  </si>
  <si>
    <r>
      <t>R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: Success probability in i round R1*R2*…*Ri</t>
    </r>
  </si>
  <si>
    <r>
      <t>C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= 2M</t>
    </r>
  </si>
  <si>
    <r>
      <t>C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= 3M</t>
    </r>
  </si>
  <si>
    <t>Sensitivity Analysis</t>
  </si>
  <si>
    <t>R'i</t>
  </si>
  <si>
    <r>
      <t>C</t>
    </r>
    <r>
      <rPr>
        <vertAlign val="subscript"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>R'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/R'</t>
    </r>
    <r>
      <rPr>
        <vertAlign val="subscript"/>
        <sz val="11"/>
        <color theme="1"/>
        <rFont val="Arial"/>
        <family val="2"/>
      </rPr>
      <t>i</t>
    </r>
  </si>
  <si>
    <r>
      <t>rV' = PR'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- ∑C</t>
    </r>
    <r>
      <rPr>
        <b/>
        <vertAlign val="subscript"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>R'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>/R'</t>
    </r>
    <r>
      <rPr>
        <b/>
        <vertAlign val="subscript"/>
        <sz val="11"/>
        <color theme="1"/>
        <rFont val="Arial"/>
        <family val="2"/>
      </rPr>
      <t>i</t>
    </r>
  </si>
  <si>
    <r>
      <t xml:space="preserve">rNPV' = </t>
    </r>
    <r>
      <rPr>
        <b/>
        <vertAlign val="subscript"/>
        <sz val="11"/>
        <color theme="1"/>
        <rFont val="Arial"/>
        <family val="2"/>
      </rPr>
      <t>NPV</t>
    </r>
    <r>
      <rPr>
        <b/>
        <sz val="11"/>
        <color theme="1"/>
        <rFont val="Arial"/>
        <family val="2"/>
      </rPr>
      <t>PR'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- ∑</t>
    </r>
    <r>
      <rPr>
        <b/>
        <vertAlign val="subscript"/>
        <sz val="11"/>
        <color theme="1"/>
        <rFont val="Arial"/>
        <family val="2"/>
      </rPr>
      <t>NPV</t>
    </r>
    <r>
      <rPr>
        <b/>
        <sz val="11"/>
        <color theme="1"/>
        <rFont val="Arial"/>
        <family val="2"/>
      </rPr>
      <t>C</t>
    </r>
    <r>
      <rPr>
        <b/>
        <vertAlign val="subscript"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>R'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>/R'</t>
    </r>
    <r>
      <rPr>
        <b/>
        <vertAlign val="subscript"/>
        <sz val="11"/>
        <color theme="1"/>
        <rFont val="Arial"/>
        <family val="2"/>
      </rPr>
      <t>i</t>
    </r>
  </si>
  <si>
    <t>Project Comparison</t>
  </si>
  <si>
    <t>Pectin Film 50%</t>
  </si>
  <si>
    <t>Pectin Film 60%</t>
  </si>
  <si>
    <t>GHS 50%</t>
  </si>
  <si>
    <t>GHS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</si>
</sst>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vertAlign val="sub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9" fontId="0" fillId="0" borderId="0" xfId="0" applyNumberFormat="1"/>
    <xf numFmtId="16" fontId="7" fillId="0" borderId="0" xfId="0" applyNumberFormat="1" applyFont="1"/>
    <xf numFmtId="8" fontId="0" fillId="0" borderId="0" xfId="0" applyNumberFormat="1"/>
    <xf numFmtId="8" fontId="7" fillId="0" borderId="0" xfId="0" applyNumberFormat="1" applyFont="1"/>
    <xf numFmtId="44" fontId="0" fillId="0" borderId="0" xfId="0" applyNumberFormat="1"/>
    <xf numFmtId="0" fontId="8" fillId="0" borderId="0" xfId="0" applyFont="1"/>
    <xf numFmtId="8" fontId="8" fillId="0" borderId="0" xfId="0" applyNumberFormat="1" applyFont="1"/>
    <xf numFmtId="9" fontId="8" fillId="0" borderId="0" xfId="2" applyFont="1"/>
    <xf numFmtId="0" fontId="9" fillId="0" borderId="0" xfId="0" applyFont="1"/>
    <xf numFmtId="0" fontId="10" fillId="0" borderId="0" xfId="0" applyFont="1"/>
    <xf numFmtId="164" fontId="7" fillId="0" borderId="0" xfId="0" applyNumberFormat="1" applyFont="1"/>
    <xf numFmtId="9" fontId="7" fillId="0" borderId="0" xfId="2" applyFont="1"/>
    <xf numFmtId="164" fontId="7" fillId="0" borderId="0" xfId="2" applyNumberFormat="1" applyFont="1"/>
    <xf numFmtId="44" fontId="7" fillId="0" borderId="0" xfId="0" applyNumberFormat="1" applyFont="1"/>
    <xf numFmtId="44" fontId="7" fillId="0" borderId="0" xfId="1" applyFont="1"/>
    <xf numFmtId="9" fontId="7" fillId="0" borderId="0" xfId="0" applyNumberFormat="1" applyFont="1"/>
    <xf numFmtId="44" fontId="8" fillId="0" borderId="0" xfId="0" applyNumberFormat="1" applyFont="1"/>
    <xf numFmtId="3" fontId="7" fillId="0" borderId="0" xfId="0" applyNumberFormat="1" applyFont="1"/>
    <xf numFmtId="10" fontId="7" fillId="0" borderId="0" xfId="0" applyNumberFormat="1" applyFont="1"/>
    <xf numFmtId="44" fontId="8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Comparison and Value 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'Project Comparison'!$F$3</c:f>
              <c:strCache>
                <c:ptCount val="1"/>
                <c:pt idx="0">
                  <c:v>NPV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Comparison'!$A$4:$A$7</c:f>
              <c:strCache>
                <c:ptCount val="4"/>
                <c:pt idx="0">
                  <c:v>Pectin Film 50%</c:v>
                </c:pt>
                <c:pt idx="1">
                  <c:v>Pectin Film 60%</c:v>
                </c:pt>
                <c:pt idx="2">
                  <c:v>GHS 50%</c:v>
                </c:pt>
                <c:pt idx="3">
                  <c:v>GHS 60%</c:v>
                </c:pt>
              </c:strCache>
            </c:strRef>
          </c:cat>
          <c:val>
            <c:numRef>
              <c:f>'Project Comparison'!$F$4:$F$7</c:f>
              <c:numCache>
                <c:formatCode>"$"#,##0.00_);[Red]\("$"#,##0.00\)</c:formatCode>
                <c:ptCount val="4"/>
                <c:pt idx="0" formatCode="_(&quot;$&quot;* #,##0.00_);_(&quot;$&quot;* \(#,##0.00\);_(&quot;$&quot;* &quot;-&quot;??_);_(@_)">
                  <c:v>8.5085658565476159</c:v>
                </c:pt>
                <c:pt idx="1">
                  <c:v>15.791995269808407</c:v>
                </c:pt>
                <c:pt idx="2">
                  <c:v>8.0690326417265581</c:v>
                </c:pt>
                <c:pt idx="3">
                  <c:v>20.171986655833582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0-4543-99C3-AF60DA4E92F6}"/>
            </c:ext>
          </c:extLst>
        </c:ser>
        <c:ser>
          <c:idx val="3"/>
          <c:order val="1"/>
          <c:tx>
            <c:strRef>
              <c:f>'Project Comparison'!$E$3</c:f>
              <c:strCache>
                <c:ptCount val="1"/>
                <c:pt idx="0">
                  <c:v>Time Value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Comparison'!$A$4:$A$7</c:f>
              <c:strCache>
                <c:ptCount val="4"/>
                <c:pt idx="0">
                  <c:v>Pectin Film 50%</c:v>
                </c:pt>
                <c:pt idx="1">
                  <c:v>Pectin Film 60%</c:v>
                </c:pt>
                <c:pt idx="2">
                  <c:v>GHS 50%</c:v>
                </c:pt>
                <c:pt idx="3">
                  <c:v>GHS 60%</c:v>
                </c:pt>
              </c:strCache>
            </c:strRef>
          </c:cat>
          <c:val>
            <c:numRef>
              <c:f>'Project Comparison'!$E$4:$E$7</c:f>
              <c:numCache>
                <c:formatCode>"$"#,##0.00_);[Red]\("$"#,##0.00\)</c:formatCode>
                <c:ptCount val="4"/>
                <c:pt idx="0" formatCode="_(&quot;$&quot;* #,##0.00_);_(&quot;$&quot;* \(#,##0.00\);_(&quot;$&quot;* &quot;-&quot;??_);_(@_)">
                  <c:v>3.1225505963333546</c:v>
                </c:pt>
                <c:pt idx="1">
                  <c:v>5.4425739607699093</c:v>
                </c:pt>
                <c:pt idx="2">
                  <c:v>4.9046485228522023</c:v>
                </c:pt>
                <c:pt idx="3">
                  <c:v>10.355838607036937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0-4543-99C3-AF60DA4E92F6}"/>
            </c:ext>
          </c:extLst>
        </c:ser>
        <c:ser>
          <c:idx val="2"/>
          <c:order val="2"/>
          <c:tx>
            <c:strRef>
              <c:f>'Project Comparison'!$D$3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Comparison'!$A$4:$A$7</c:f>
              <c:strCache>
                <c:ptCount val="4"/>
                <c:pt idx="0">
                  <c:v>Pectin Film 50%</c:v>
                </c:pt>
                <c:pt idx="1">
                  <c:v>Pectin Film 60%</c:v>
                </c:pt>
                <c:pt idx="2">
                  <c:v>GHS 50%</c:v>
                </c:pt>
                <c:pt idx="3">
                  <c:v>GHS 60%</c:v>
                </c:pt>
              </c:strCache>
            </c:strRef>
          </c:cat>
          <c:val>
            <c:numRef>
              <c:f>'Project Comparison'!$D$4:$D$7</c:f>
              <c:numCache>
                <c:formatCode>_("$"* #,##0.00_);_("$"* \(#,##0.00\);_("$"* "-"??_);_(@_)</c:formatCode>
                <c:ptCount val="4"/>
                <c:pt idx="0">
                  <c:v>93.41781517016679</c:v>
                </c:pt>
                <c:pt idx="1">
                  <c:v>83.814362392469448</c:v>
                </c:pt>
                <c:pt idx="2">
                  <c:v>250.60521746868142</c:v>
                </c:pt>
                <c:pt idx="3">
                  <c:v>233.05107337038964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0-4543-99C3-AF60DA4E92F6}"/>
            </c:ext>
          </c:extLst>
        </c:ser>
        <c:ser>
          <c:idx val="1"/>
          <c:order val="3"/>
          <c:tx>
            <c:strRef>
              <c:f>'Project Comparison'!$C$3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'Project Comparison'!$A$4:$A$7</c:f>
              <c:strCache>
                <c:ptCount val="4"/>
                <c:pt idx="0">
                  <c:v>Pectin Film 50%</c:v>
                </c:pt>
                <c:pt idx="1">
                  <c:v>Pectin Film 60%</c:v>
                </c:pt>
                <c:pt idx="2">
                  <c:v>GHS 50%</c:v>
                </c:pt>
                <c:pt idx="3">
                  <c:v>GHS 60%</c:v>
                </c:pt>
              </c:strCache>
            </c:strRef>
          </c:cat>
          <c:val>
            <c:numRef>
              <c:f>'Project Comparison'!$C$4:$C$7</c:f>
              <c:numCache>
                <c:formatCode>_("$"* #,##0.00_);_("$"* \(#,##0.00\);_("$"* "-"??_);_(@_)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0-4543-99C3-AF60DA4E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100"/>
        <c:axId val="1572910815"/>
        <c:axId val="1730291823"/>
      </c:barChart>
      <c:catAx>
        <c:axId val="157291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91823"/>
        <c:crosses val="autoZero"/>
        <c:auto val="1"/>
        <c:lblAlgn val="ctr"/>
        <c:lblOffset val="100"/>
        <c:noMultiLvlLbl val="0"/>
      </c:catAx>
      <c:valAx>
        <c:axId val="173029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323848</xdr:colOff>
      <xdr:row>9</xdr:row>
      <xdr:rowOff>90486</xdr:rowOff>
    </xdr:from>
    <xdr:to>
      <xdr:col>16</xdr:col>
      <xdr:colOff>247649</xdr:colOff>
      <xdr:row>34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13686-6477-00CD-F88F-85B660C61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17</xdr:row>
      <xdr:rowOff>114301</xdr:rowOff>
    </xdr:from>
    <xdr:to>
      <xdr:col>15</xdr:col>
      <xdr:colOff>381000</xdr:colOff>
      <xdr:row>19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E5E1D8C-5A79-84C7-0681-8FC81787FBBA}"/>
            </a:ext>
          </a:extLst>
        </xdr:cNvPr>
        <xdr:cNvSpPr/>
      </xdr:nvSpPr>
      <xdr:spPr>
        <a:xfrm>
          <a:off x="9810750" y="3238501"/>
          <a:ext cx="514350" cy="342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$274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0.43576</cdr:x>
      <cdr:y>0.70743</cdr:y>
    </cdr:from>
    <cdr:to>
      <cdr:x>0.48485</cdr:x>
      <cdr:y>0.78204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E5E1D8C-5A79-84C7-0681-8FC81787FBBA}"/>
            </a:ext>
          </a:extLst>
        </cdr:cNvPr>
        <cdr:cNvSpPr/>
      </cdr:nvSpPr>
      <cdr:spPr>
        <a:xfrm xmlns:a="http://schemas.openxmlformats.org/drawingml/2006/main">
          <a:off x="4565650" y="3251200"/>
          <a:ext cx="514350" cy="342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ysClr val="windowText" lastClr="000000"/>
              </a:solidFill>
            </a:rPr>
            <a:t>$109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iaohui\Job%20Application\Applications\Healthcare%20&amp;%20MedTech\Medical%20Device%20Case\Risk%20Adjusted%20NPV%20Analysis.xlsx" TargetMode="External"/><Relationship Id="rId1" Type="http://schemas.openxmlformats.org/officeDocument/2006/relationships/externalLinkPath" Target="Risk%20Adjusted%20NPV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ood vessel2"/>
      <sheetName val="WACC"/>
      <sheetName val="Ke (2)"/>
      <sheetName val="Pectin"/>
      <sheetName val="Sheet1"/>
      <sheetName val="Blood vessel"/>
      <sheetName val="3D Bioprinting"/>
      <sheetName val="Sheet2"/>
      <sheetName val="LinkingMetadata"/>
      <sheetName val="AAPL Comps (by industry)"/>
      <sheetName val="Calendar Year Based"/>
      <sheetName val="AAPL to FANG Comps"/>
      <sheetName val="LinkingMetadata (1)"/>
      <sheetName val="AAPL Comps (by industry) (1)"/>
      <sheetName val="Calendar Year Based (1)"/>
      <sheetName val="AAPL to FANG Comps (1)"/>
      <sheetName val="LinkingMetadata (2)"/>
    </sheetNames>
    <sheetDataSet>
      <sheetData sheetId="0"/>
      <sheetData sheetId="1"/>
      <sheetData sheetId="2"/>
      <sheetData sheetId="3"/>
      <sheetData sheetId="4">
        <row r="33">
          <cell r="F33">
            <v>0.31885652521358998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BE3-5FF3-4F1B-97DB-E77FBAD510C8}">
  <dimension ref="A1:A11"/>
  <sheetViews>
    <sheetView workbookViewId="0">
      <selection activeCell="A10" sqref="A10"/>
    </sheetView>
  </sheetViews>
  <sheetFormatPr defaultRowHeight="15" x14ac:dyDescent="0.25"/>
  <cols>
    <col min="1" max="1" width="37.42578125" bestFit="1" customWidth="1"/>
  </cols>
  <sheetData>
    <row r="1" spans="1:1" ht="18.75" x14ac:dyDescent="0.3">
      <c r="A1" s="1" t="s">
        <v>0</v>
      </c>
    </row>
    <row r="2" spans="1:1" ht="18.75" x14ac:dyDescent="0.3">
      <c r="A2" s="2" t="s">
        <v>1</v>
      </c>
    </row>
    <row r="3" spans="1:1" ht="20.25" x14ac:dyDescent="0.35">
      <c r="A3" s="2" t="s">
        <v>2</v>
      </c>
    </row>
    <row r="4" spans="1:1" ht="20.25" x14ac:dyDescent="0.35">
      <c r="A4" s="2" t="s">
        <v>44</v>
      </c>
    </row>
    <row r="6" spans="1:1" ht="18.75" x14ac:dyDescent="0.3">
      <c r="A6" s="2" t="s">
        <v>3</v>
      </c>
    </row>
    <row r="7" spans="1:1" ht="18.75" x14ac:dyDescent="0.3">
      <c r="A7" s="2" t="s">
        <v>4</v>
      </c>
    </row>
    <row r="8" spans="1:1" ht="20.25" x14ac:dyDescent="0.35">
      <c r="A8" s="2" t="s">
        <v>6</v>
      </c>
    </row>
    <row r="9" spans="1:1" ht="20.25" x14ac:dyDescent="0.35">
      <c r="A9" s="2" t="s">
        <v>57</v>
      </c>
    </row>
    <row r="10" spans="1:1" ht="20.25" x14ac:dyDescent="0.35">
      <c r="A10" s="2" t="s">
        <v>39</v>
      </c>
    </row>
    <row r="11" spans="1:1" ht="18.75" x14ac:dyDescent="0.3">
      <c r="A11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E2D3-2766-4C76-A289-62346B15CBB8}">
  <dimension ref="A1:R38"/>
  <sheetViews>
    <sheetView topLeftCell="A7" workbookViewId="0">
      <selection activeCell="A2" sqref="A2"/>
    </sheetView>
  </sheetViews>
  <sheetFormatPr defaultRowHeight="15" x14ac:dyDescent="0.25"/>
  <cols>
    <col min="1" max="1" width="47.7109375" bestFit="1" customWidth="1"/>
    <col min="2" max="2" width="18.140625" bestFit="1" customWidth="1"/>
    <col min="3" max="3" width="15" bestFit="1" customWidth="1"/>
    <col min="4" max="4" width="15.140625" bestFit="1" customWidth="1"/>
    <col min="5" max="5" width="18.140625" bestFit="1" customWidth="1"/>
    <col min="6" max="6" width="12.42578125" bestFit="1" customWidth="1"/>
  </cols>
  <sheetData>
    <row r="1" spans="1:7" ht="18" x14ac:dyDescent="0.25">
      <c r="A1" s="13" t="s">
        <v>7</v>
      </c>
      <c r="B1" s="3"/>
      <c r="C1" s="3"/>
      <c r="D1" s="3"/>
      <c r="E1" s="3"/>
      <c r="F1" s="3"/>
      <c r="G1" s="3"/>
    </row>
    <row r="2" spans="1:7" x14ac:dyDescent="0.25">
      <c r="A2" s="9" t="s">
        <v>8</v>
      </c>
      <c r="B2" s="3"/>
      <c r="C2" s="3"/>
      <c r="D2" s="3"/>
      <c r="E2" s="3"/>
      <c r="F2" s="3"/>
      <c r="G2" s="3"/>
    </row>
    <row r="3" spans="1:7" x14ac:dyDescent="0.25">
      <c r="A3" s="3" t="s">
        <v>23</v>
      </c>
      <c r="B3" s="21">
        <f>1.9*1000000</f>
        <v>1900000</v>
      </c>
      <c r="C3" s="3"/>
      <c r="D3" s="3">
        <f>B3*B4*B8</f>
        <v>342000000</v>
      </c>
      <c r="E3" s="3"/>
      <c r="F3" s="3"/>
      <c r="G3" s="3"/>
    </row>
    <row r="4" spans="1:7" x14ac:dyDescent="0.25">
      <c r="A4" s="3" t="s">
        <v>10</v>
      </c>
      <c r="B4" s="19">
        <v>0.1</v>
      </c>
      <c r="C4" s="3"/>
      <c r="D4" s="3"/>
      <c r="E4" s="3"/>
      <c r="F4" s="3"/>
      <c r="G4" s="3"/>
    </row>
    <row r="5" spans="1:7" x14ac:dyDescent="0.25">
      <c r="A5" s="3" t="s">
        <v>24</v>
      </c>
      <c r="B5" s="19">
        <v>0.1</v>
      </c>
      <c r="C5" s="3"/>
      <c r="D5" s="3"/>
      <c r="E5" s="3"/>
      <c r="F5" s="3"/>
      <c r="G5" s="3"/>
    </row>
    <row r="6" spans="1:7" x14ac:dyDescent="0.25">
      <c r="A6" s="3" t="s">
        <v>25</v>
      </c>
      <c r="B6" s="19">
        <f>[1]Sheet1!F33</f>
        <v>0.31885652521358998</v>
      </c>
      <c r="C6" s="3" t="s">
        <v>26</v>
      </c>
      <c r="D6" s="3"/>
      <c r="E6" s="3"/>
      <c r="F6" s="3"/>
      <c r="G6" s="3"/>
    </row>
    <row r="7" spans="1:7" x14ac:dyDescent="0.25">
      <c r="A7" s="3" t="s">
        <v>27</v>
      </c>
      <c r="B7" s="3">
        <v>1</v>
      </c>
      <c r="C7" s="3"/>
      <c r="D7" s="3"/>
      <c r="E7" s="3"/>
      <c r="F7" s="3"/>
      <c r="G7" s="3"/>
    </row>
    <row r="8" spans="1:7" x14ac:dyDescent="0.25">
      <c r="A8" s="3" t="s">
        <v>11</v>
      </c>
      <c r="B8" s="3">
        <v>1800</v>
      </c>
      <c r="C8" s="3"/>
      <c r="D8" s="3"/>
      <c r="E8" s="3"/>
      <c r="F8" s="3"/>
      <c r="G8" s="3"/>
    </row>
    <row r="9" spans="1:7" x14ac:dyDescent="0.25">
      <c r="A9" s="3" t="s">
        <v>12</v>
      </c>
      <c r="B9" s="3">
        <v>10</v>
      </c>
      <c r="C9" s="3" t="s">
        <v>28</v>
      </c>
      <c r="D9" s="3"/>
      <c r="E9" s="3"/>
      <c r="F9" s="3"/>
      <c r="G9" s="3"/>
    </row>
    <row r="10" spans="1:7" x14ac:dyDescent="0.25">
      <c r="A10" s="9" t="s">
        <v>32</v>
      </c>
      <c r="B10" s="23">
        <f>B3*B4*B5*B8*B6*B9/1000000</f>
        <v>109.04893162304776</v>
      </c>
      <c r="C10" s="3" t="s">
        <v>9</v>
      </c>
      <c r="D10" s="3"/>
      <c r="E10" s="3"/>
      <c r="F10" s="3"/>
      <c r="G10" s="3"/>
    </row>
    <row r="11" spans="1:7" x14ac:dyDescent="0.25">
      <c r="A11" s="3" t="s">
        <v>13</v>
      </c>
      <c r="B11" s="3" t="s">
        <v>14</v>
      </c>
      <c r="C11" s="3" t="s">
        <v>29</v>
      </c>
      <c r="D11" s="3"/>
      <c r="E11" s="3"/>
      <c r="F11" s="3"/>
      <c r="G11" s="3"/>
    </row>
    <row r="12" spans="1:7" ht="18.75" x14ac:dyDescent="0.35">
      <c r="A12" s="3" t="s">
        <v>31</v>
      </c>
      <c r="B12" s="19">
        <v>0.5</v>
      </c>
      <c r="C12" s="3" t="s">
        <v>16</v>
      </c>
      <c r="D12" s="3"/>
      <c r="E12" s="3"/>
      <c r="F12" s="3"/>
      <c r="G12" s="3"/>
    </row>
    <row r="13" spans="1:7" ht="18.75" x14ac:dyDescent="0.35">
      <c r="A13" s="3" t="s">
        <v>17</v>
      </c>
      <c r="B13" s="5" t="s">
        <v>42</v>
      </c>
      <c r="C13" s="5" t="s">
        <v>33</v>
      </c>
      <c r="D13" s="5" t="s">
        <v>55</v>
      </c>
      <c r="E13" s="3"/>
      <c r="F13" s="3"/>
      <c r="G13" s="3"/>
    </row>
    <row r="14" spans="1:7" x14ac:dyDescent="0.25">
      <c r="A14" s="9" t="s">
        <v>48</v>
      </c>
      <c r="B14" s="20">
        <f>B10-4</f>
        <v>105.04893162304776</v>
      </c>
      <c r="C14" s="5"/>
      <c r="D14" s="5"/>
      <c r="E14" s="3"/>
      <c r="F14" s="3"/>
      <c r="G14" s="3"/>
    </row>
    <row r="15" spans="1:7" x14ac:dyDescent="0.25">
      <c r="A15" s="3" t="s">
        <v>30</v>
      </c>
      <c r="B15" s="22">
        <v>9.5000000000000001E-2</v>
      </c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18" ht="18" x14ac:dyDescent="0.25">
      <c r="A17" s="9" t="s">
        <v>56</v>
      </c>
      <c r="B17" s="12"/>
      <c r="C17" s="3"/>
      <c r="D17" s="3"/>
      <c r="E17" s="3"/>
      <c r="F17" s="3"/>
      <c r="G17" s="3"/>
    </row>
    <row r="18" spans="1:18" x14ac:dyDescent="0.25">
      <c r="A18" s="3" t="s">
        <v>35</v>
      </c>
      <c r="B18" s="3">
        <v>2024</v>
      </c>
      <c r="C18" s="3">
        <v>2025</v>
      </c>
      <c r="D18" s="3">
        <v>2026</v>
      </c>
      <c r="E18" s="3">
        <v>2027</v>
      </c>
      <c r="F18" s="3"/>
      <c r="G18" s="3"/>
    </row>
    <row r="19" spans="1:18" x14ac:dyDescent="0.25">
      <c r="A19" s="3" t="s">
        <v>36</v>
      </c>
      <c r="B19" s="3">
        <v>0</v>
      </c>
      <c r="C19" s="3">
        <v>1</v>
      </c>
      <c r="D19" s="3">
        <v>2</v>
      </c>
      <c r="E19" s="3">
        <v>3</v>
      </c>
      <c r="F19" s="3"/>
      <c r="G19" s="3"/>
    </row>
    <row r="20" spans="1:18" ht="18.75" x14ac:dyDescent="0.35">
      <c r="A20" s="3" t="s">
        <v>37</v>
      </c>
      <c r="B20" s="7">
        <v>1</v>
      </c>
      <c r="C20" s="7">
        <v>1</v>
      </c>
      <c r="D20" s="7">
        <v>2</v>
      </c>
      <c r="E20" s="7"/>
      <c r="F20" s="3"/>
      <c r="G20" s="3"/>
    </row>
    <row r="21" spans="1:18" x14ac:dyDescent="0.25">
      <c r="A21" s="3" t="s">
        <v>38</v>
      </c>
      <c r="B21" s="14">
        <f>$B$12^($E$19-B19)</f>
        <v>0.125</v>
      </c>
      <c r="C21" s="14">
        <f t="shared" ref="C21:E21" si="0">$B$12^($E$19-C19)</f>
        <v>0.25</v>
      </c>
      <c r="D21" s="14">
        <f t="shared" si="0"/>
        <v>0.5</v>
      </c>
      <c r="E21" s="14">
        <f>$B$12^($E$19-E19)</f>
        <v>1</v>
      </c>
      <c r="F21" s="3"/>
      <c r="G21" s="3"/>
    </row>
    <row r="22" spans="1:18" x14ac:dyDescent="0.25">
      <c r="A22" s="3" t="s">
        <v>40</v>
      </c>
      <c r="B22" s="7">
        <f>B10</f>
        <v>109.04893162304776</v>
      </c>
      <c r="C22" s="16"/>
      <c r="D22" s="16"/>
      <c r="E22" s="3"/>
      <c r="F22" s="3"/>
      <c r="G22" s="3"/>
    </row>
    <row r="23" spans="1:18" ht="18.75" x14ac:dyDescent="0.35">
      <c r="A23" s="3" t="s">
        <v>41</v>
      </c>
      <c r="B23" s="7">
        <f>B22*B21</f>
        <v>13.631116452880971</v>
      </c>
      <c r="C23" s="3"/>
      <c r="D23" s="15"/>
      <c r="E23" s="18"/>
      <c r="F23" s="19"/>
      <c r="G23" s="19"/>
      <c r="H23" s="4"/>
      <c r="I23" s="4"/>
      <c r="J23" s="4"/>
      <c r="K23" s="4"/>
      <c r="L23" s="4"/>
      <c r="M23" s="4"/>
      <c r="N23" s="4"/>
    </row>
    <row r="24" spans="1:18" ht="18.75" x14ac:dyDescent="0.35">
      <c r="A24" s="3" t="s">
        <v>45</v>
      </c>
      <c r="B24" s="7">
        <f>B20*$B$21/B21</f>
        <v>1</v>
      </c>
      <c r="C24" s="7">
        <f>C20*$B$21/C21</f>
        <v>0.5</v>
      </c>
      <c r="D24" s="7">
        <f>D20*$B$21/D21</f>
        <v>0.5</v>
      </c>
      <c r="E24" s="7"/>
      <c r="F24" s="3"/>
      <c r="G24" s="3"/>
      <c r="J24" s="6"/>
      <c r="R24" s="3"/>
    </row>
    <row r="25" spans="1:18" ht="16.5" x14ac:dyDescent="0.3">
      <c r="A25" s="9" t="s">
        <v>50</v>
      </c>
      <c r="B25" s="20">
        <f>B23-SUM(B24:D24)</f>
        <v>11.631116452880971</v>
      </c>
      <c r="C25" s="7"/>
      <c r="D25" s="7"/>
      <c r="E25" s="7"/>
      <c r="F25" s="3"/>
      <c r="G25" s="3"/>
      <c r="J25" s="6"/>
      <c r="R25" s="3"/>
    </row>
    <row r="26" spans="1:18" ht="18.75" x14ac:dyDescent="0.35">
      <c r="A26" s="3" t="s">
        <v>46</v>
      </c>
      <c r="B26" s="7">
        <f>B23/(1+$B$15)^E$19</f>
        <v>10.382192344735936</v>
      </c>
      <c r="C26" s="7"/>
      <c r="D26" s="7"/>
      <c r="E26" s="7"/>
      <c r="F26" s="3"/>
      <c r="G26" s="3"/>
      <c r="J26" s="8"/>
      <c r="R26" s="3"/>
    </row>
    <row r="27" spans="1:18" ht="18.75" x14ac:dyDescent="0.35">
      <c r="A27" s="3" t="s">
        <v>47</v>
      </c>
      <c r="B27" s="7">
        <f>B24/(1+$B$15)^B$19</f>
        <v>1</v>
      </c>
      <c r="C27" s="7">
        <f t="shared" ref="C27:D27" si="1">C24/(1+$B$15)^C$19</f>
        <v>0.45662100456621008</v>
      </c>
      <c r="D27" s="7">
        <f t="shared" si="1"/>
        <v>0.41700548362210965</v>
      </c>
      <c r="E27" s="3"/>
      <c r="F27" s="3"/>
      <c r="G27" s="3"/>
      <c r="J27" s="6"/>
    </row>
    <row r="28" spans="1:18" ht="16.5" x14ac:dyDescent="0.3">
      <c r="A28" s="9" t="s">
        <v>49</v>
      </c>
      <c r="B28" s="20">
        <f>B26-SUM(B27:D27)</f>
        <v>8.5085658565476159</v>
      </c>
      <c r="C28" s="3"/>
      <c r="D28" s="3"/>
      <c r="E28" s="3"/>
      <c r="F28" s="3"/>
      <c r="G28" s="3"/>
    </row>
    <row r="29" spans="1:18" x14ac:dyDescent="0.25">
      <c r="A29" s="9"/>
      <c r="B29" s="11"/>
      <c r="C29" s="3"/>
      <c r="D29" s="3"/>
      <c r="E29" s="3"/>
      <c r="F29" s="3"/>
      <c r="G29" s="3"/>
    </row>
    <row r="30" spans="1:18" x14ac:dyDescent="0.25">
      <c r="A30" s="9" t="s">
        <v>60</v>
      </c>
      <c r="B30" s="7"/>
      <c r="C30" s="7"/>
      <c r="D30" s="7"/>
      <c r="E30" s="7"/>
      <c r="F30" s="3"/>
      <c r="G30" s="3"/>
    </row>
    <row r="31" spans="1:18" x14ac:dyDescent="0.25">
      <c r="A31" s="3" t="s">
        <v>15</v>
      </c>
      <c r="B31" s="19">
        <v>0.6</v>
      </c>
      <c r="C31" s="10"/>
      <c r="D31" s="3"/>
      <c r="E31" s="3"/>
      <c r="F31" s="3"/>
      <c r="G31" s="3"/>
      <c r="R31" s="3"/>
    </row>
    <row r="32" spans="1:18" x14ac:dyDescent="0.25">
      <c r="A32" s="3" t="s">
        <v>61</v>
      </c>
      <c r="B32" s="22">
        <f>$B$31^($E$19-B$19)</f>
        <v>0.216</v>
      </c>
      <c r="C32" s="22">
        <f t="shared" ref="C32:E32" si="2">$B$31^($E$19-C$19)</f>
        <v>0.36</v>
      </c>
      <c r="D32" s="22">
        <f t="shared" si="2"/>
        <v>0.6</v>
      </c>
      <c r="E32" s="22">
        <f t="shared" si="2"/>
        <v>1</v>
      </c>
      <c r="F32" s="22"/>
      <c r="G32" s="3"/>
    </row>
    <row r="33" spans="1:18" ht="18.75" x14ac:dyDescent="0.35">
      <c r="A33" s="3" t="s">
        <v>41</v>
      </c>
      <c r="B33" s="7">
        <f>B32*B22</f>
        <v>23.554569230578316</v>
      </c>
      <c r="C33" s="3"/>
      <c r="D33" s="15"/>
      <c r="E33" s="18"/>
      <c r="F33" s="19"/>
      <c r="G33" s="19"/>
      <c r="H33" s="4"/>
      <c r="I33" s="4"/>
      <c r="J33" s="4"/>
      <c r="K33" s="4"/>
      <c r="L33" s="4"/>
      <c r="M33" s="4"/>
      <c r="N33" s="4"/>
    </row>
    <row r="34" spans="1:18" ht="18.75" x14ac:dyDescent="0.35">
      <c r="A34" s="3" t="s">
        <v>62</v>
      </c>
      <c r="B34" s="7">
        <f>B20*$B$32/B32</f>
        <v>1</v>
      </c>
      <c r="C34" s="7">
        <f t="shared" ref="C34:E34" si="3">C20*$B$32/C32</f>
        <v>0.6</v>
      </c>
      <c r="D34" s="7">
        <f t="shared" si="3"/>
        <v>0.72</v>
      </c>
      <c r="E34" s="7"/>
      <c r="F34" s="3"/>
      <c r="G34" s="3"/>
      <c r="J34" s="6"/>
      <c r="R34" s="3"/>
    </row>
    <row r="35" spans="1:18" ht="16.5" x14ac:dyDescent="0.3">
      <c r="A35" s="9" t="s">
        <v>63</v>
      </c>
      <c r="B35" s="10">
        <f>B33-SUM(B34:E34)</f>
        <v>21.234569230578316</v>
      </c>
      <c r="C35" s="6"/>
      <c r="D35" s="6"/>
      <c r="E35" s="6"/>
    </row>
    <row r="36" spans="1:18" ht="18.75" x14ac:dyDescent="0.35">
      <c r="A36" s="3" t="s">
        <v>46</v>
      </c>
      <c r="B36" s="7">
        <f>B33/(1+$B$15)^E$19</f>
        <v>17.940428371703696</v>
      </c>
      <c r="C36" s="7"/>
      <c r="D36" s="7"/>
      <c r="E36" s="7"/>
      <c r="F36" s="3"/>
      <c r="G36" s="3"/>
      <c r="J36" s="8"/>
      <c r="R36" s="3"/>
    </row>
    <row r="37" spans="1:18" ht="18.75" x14ac:dyDescent="0.35">
      <c r="A37" s="3" t="s">
        <v>47</v>
      </c>
      <c r="B37" s="7">
        <f>B34/(1+$B$15)^B$19</f>
        <v>1</v>
      </c>
      <c r="C37" s="7">
        <f t="shared" ref="C37:D37" si="4">C34/(1+$B$15)^C$19</f>
        <v>0.54794520547945202</v>
      </c>
      <c r="D37" s="7">
        <f t="shared" si="4"/>
        <v>0.60048789641583789</v>
      </c>
      <c r="E37" s="7"/>
      <c r="F37" s="3"/>
      <c r="G37" s="3"/>
      <c r="J37" s="6"/>
    </row>
    <row r="38" spans="1:18" ht="16.5" x14ac:dyDescent="0.3">
      <c r="A38" s="9" t="s">
        <v>64</v>
      </c>
      <c r="B38" s="10">
        <f>B36-SUM(B37:E37)</f>
        <v>15.791995269808407</v>
      </c>
      <c r="D38" s="10"/>
      <c r="R38" s="3"/>
    </row>
  </sheetData>
  <scenarios current="0" sqref="A21:B28">
    <scenario name="Higher Sucess Rate Pectin" locked="1" count="1" user="Hailng Xia" comment="Created by Hailng Xia on 7/27/2024">
      <inputCells r="B12" val="0.6" numFmtId="9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9426-64DB-4FBF-8AD1-3C123145AA4A}">
  <dimension ref="A1:R39"/>
  <sheetViews>
    <sheetView topLeftCell="A13" workbookViewId="0">
      <selection activeCell="B38" sqref="B38"/>
    </sheetView>
  </sheetViews>
  <sheetFormatPr defaultRowHeight="15" x14ac:dyDescent="0.25"/>
  <cols>
    <col min="1" max="1" width="39.28515625" bestFit="1" customWidth="1"/>
    <col min="2" max="2" width="18.140625" bestFit="1" customWidth="1"/>
    <col min="3" max="3" width="15" bestFit="1" customWidth="1"/>
    <col min="4" max="4" width="15.140625" bestFit="1" customWidth="1"/>
    <col min="5" max="5" width="18.140625" bestFit="1" customWidth="1"/>
  </cols>
  <sheetData>
    <row r="1" spans="1:7" ht="18" x14ac:dyDescent="0.25">
      <c r="A1" s="13" t="s">
        <v>52</v>
      </c>
      <c r="B1" s="3"/>
      <c r="C1" s="3"/>
      <c r="D1" s="3"/>
      <c r="E1" s="3"/>
      <c r="F1" s="3"/>
      <c r="G1" s="3"/>
    </row>
    <row r="2" spans="1:7" x14ac:dyDescent="0.25">
      <c r="A2" s="9" t="s">
        <v>8</v>
      </c>
      <c r="B2" s="3"/>
      <c r="C2" s="3"/>
      <c r="D2" s="3"/>
      <c r="E2" s="3"/>
      <c r="F2" s="3"/>
      <c r="G2" s="3"/>
    </row>
    <row r="3" spans="1:7" x14ac:dyDescent="0.25">
      <c r="A3" s="3" t="s">
        <v>51</v>
      </c>
      <c r="B3" s="21">
        <f>2.2*1000000</f>
        <v>2200000</v>
      </c>
      <c r="C3" s="3"/>
      <c r="D3" s="3">
        <f>B3*B4*B8</f>
        <v>858000000</v>
      </c>
      <c r="E3" s="3"/>
      <c r="F3" s="3"/>
      <c r="G3" s="3"/>
    </row>
    <row r="4" spans="1:7" x14ac:dyDescent="0.25">
      <c r="A4" s="3" t="s">
        <v>10</v>
      </c>
      <c r="B4" s="19">
        <v>0.1</v>
      </c>
      <c r="C4" s="3"/>
      <c r="D4" s="3"/>
      <c r="E4" s="3"/>
      <c r="F4" s="3"/>
      <c r="G4" s="3"/>
    </row>
    <row r="5" spans="1:7" x14ac:dyDescent="0.25">
      <c r="A5" s="3" t="s">
        <v>24</v>
      </c>
      <c r="B5" s="19">
        <v>0.1</v>
      </c>
      <c r="C5" s="3"/>
      <c r="D5" s="3"/>
      <c r="E5" s="3"/>
      <c r="F5" s="3"/>
      <c r="G5" s="3"/>
    </row>
    <row r="6" spans="1:7" x14ac:dyDescent="0.25">
      <c r="A6" s="3" t="s">
        <v>25</v>
      </c>
      <c r="B6" s="19">
        <f>[1]Sheet1!F33</f>
        <v>0.31885652521358998</v>
      </c>
      <c r="C6" s="3" t="s">
        <v>26</v>
      </c>
      <c r="D6" s="3"/>
      <c r="E6" s="3"/>
      <c r="F6" s="3"/>
      <c r="G6" s="3"/>
    </row>
    <row r="7" spans="1:7" x14ac:dyDescent="0.25">
      <c r="A7" s="3" t="s">
        <v>27</v>
      </c>
      <c r="B7" s="3">
        <v>1</v>
      </c>
      <c r="C7" s="3"/>
      <c r="D7" s="3"/>
      <c r="E7" s="3"/>
      <c r="F7" s="3"/>
      <c r="G7" s="3"/>
    </row>
    <row r="8" spans="1:7" x14ac:dyDescent="0.25">
      <c r="A8" s="3" t="s">
        <v>11</v>
      </c>
      <c r="B8" s="3">
        <v>3900</v>
      </c>
      <c r="C8" s="3"/>
      <c r="D8" s="3"/>
      <c r="E8" s="3"/>
      <c r="F8" s="3"/>
      <c r="G8" s="3"/>
    </row>
    <row r="9" spans="1:7" x14ac:dyDescent="0.25">
      <c r="A9" s="3" t="s">
        <v>12</v>
      </c>
      <c r="B9" s="3">
        <v>10</v>
      </c>
      <c r="C9" s="3" t="s">
        <v>28</v>
      </c>
      <c r="D9" s="3"/>
      <c r="E9" s="3"/>
      <c r="F9" s="3"/>
      <c r="G9" s="3"/>
    </row>
    <row r="10" spans="1:7" x14ac:dyDescent="0.25">
      <c r="A10" s="3" t="s">
        <v>32</v>
      </c>
      <c r="B10" s="23">
        <f>B3*B4*B5*B8*B6*B9/1000000</f>
        <v>273.57889863326017</v>
      </c>
      <c r="C10" s="3" t="s">
        <v>9</v>
      </c>
      <c r="D10" s="3"/>
      <c r="E10" s="3"/>
      <c r="F10" s="3"/>
      <c r="G10" s="3"/>
    </row>
    <row r="11" spans="1:7" x14ac:dyDescent="0.25">
      <c r="A11" s="3" t="s">
        <v>13</v>
      </c>
      <c r="B11" s="3" t="s">
        <v>53</v>
      </c>
      <c r="C11" s="3" t="s">
        <v>54</v>
      </c>
      <c r="D11" s="3"/>
      <c r="E11" s="3"/>
      <c r="F11" s="3"/>
      <c r="G11" s="3"/>
    </row>
    <row r="12" spans="1:7" ht="18.75" x14ac:dyDescent="0.35">
      <c r="A12" s="3" t="s">
        <v>31</v>
      </c>
      <c r="B12" s="19">
        <v>0.5</v>
      </c>
      <c r="C12" s="3" t="s">
        <v>16</v>
      </c>
      <c r="D12" s="3"/>
      <c r="E12" s="3"/>
      <c r="F12" s="3"/>
      <c r="G12" s="3"/>
    </row>
    <row r="13" spans="1:7" ht="18.75" x14ac:dyDescent="0.35">
      <c r="A13" s="3" t="s">
        <v>17</v>
      </c>
      <c r="B13" s="5" t="s">
        <v>58</v>
      </c>
      <c r="C13" s="5" t="s">
        <v>34</v>
      </c>
      <c r="D13" s="5" t="s">
        <v>43</v>
      </c>
      <c r="E13" s="5" t="s">
        <v>59</v>
      </c>
      <c r="F13" s="3"/>
      <c r="G13" s="3"/>
    </row>
    <row r="14" spans="1:7" x14ac:dyDescent="0.25">
      <c r="A14" s="3" t="s">
        <v>48</v>
      </c>
      <c r="B14" s="20">
        <f>B10-(2+2+3+3)</f>
        <v>263.57889863326017</v>
      </c>
      <c r="C14" s="5"/>
      <c r="D14" s="5"/>
      <c r="E14" s="3"/>
      <c r="F14" s="3"/>
      <c r="G14" s="3"/>
    </row>
    <row r="15" spans="1:7" x14ac:dyDescent="0.25">
      <c r="A15" s="3" t="s">
        <v>30</v>
      </c>
      <c r="B15" s="22">
        <v>9.5000000000000001E-2</v>
      </c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18" ht="18" x14ac:dyDescent="0.25">
      <c r="A17" s="9" t="s">
        <v>56</v>
      </c>
      <c r="B17" s="12"/>
      <c r="C17" s="3"/>
      <c r="D17" s="3"/>
      <c r="E17" s="3"/>
      <c r="F17" s="3"/>
      <c r="G17" s="3"/>
    </row>
    <row r="18" spans="1:18" x14ac:dyDescent="0.25">
      <c r="A18" s="3" t="s">
        <v>35</v>
      </c>
      <c r="B18" s="3">
        <v>2024</v>
      </c>
      <c r="C18" s="3">
        <v>2025</v>
      </c>
      <c r="D18" s="3">
        <v>2026</v>
      </c>
      <c r="E18" s="3">
        <v>2027</v>
      </c>
      <c r="F18" s="3">
        <v>2028</v>
      </c>
      <c r="G18" s="3"/>
    </row>
    <row r="19" spans="1:18" x14ac:dyDescent="0.25">
      <c r="A19" s="3" t="s">
        <v>36</v>
      </c>
      <c r="B19" s="3">
        <v>0</v>
      </c>
      <c r="C19" s="3">
        <v>1</v>
      </c>
      <c r="D19" s="3">
        <v>2</v>
      </c>
      <c r="E19" s="3">
        <v>3</v>
      </c>
      <c r="F19" s="3">
        <v>4</v>
      </c>
      <c r="G19" s="3"/>
    </row>
    <row r="20" spans="1:18" ht="18.75" x14ac:dyDescent="0.35">
      <c r="A20" s="3" t="s">
        <v>37</v>
      </c>
      <c r="B20" s="7">
        <v>2</v>
      </c>
      <c r="C20" s="7">
        <v>2</v>
      </c>
      <c r="D20" s="7">
        <v>3</v>
      </c>
      <c r="E20" s="7">
        <v>3</v>
      </c>
      <c r="F20" s="3"/>
      <c r="G20" s="3"/>
    </row>
    <row r="21" spans="1:18" x14ac:dyDescent="0.25">
      <c r="A21" s="3" t="s">
        <v>38</v>
      </c>
      <c r="B21" s="22">
        <f>$B$12^($F$19-B19)</f>
        <v>6.25E-2</v>
      </c>
      <c r="C21" s="22">
        <f t="shared" ref="C21:F21" si="0">$B$12^($F$19-C19)</f>
        <v>0.125</v>
      </c>
      <c r="D21" s="22">
        <f t="shared" si="0"/>
        <v>0.25</v>
      </c>
      <c r="E21" s="22">
        <f t="shared" si="0"/>
        <v>0.5</v>
      </c>
      <c r="F21" s="22">
        <f t="shared" si="0"/>
        <v>1</v>
      </c>
      <c r="G21" s="3"/>
    </row>
    <row r="22" spans="1:18" x14ac:dyDescent="0.25">
      <c r="A22" s="3" t="s">
        <v>40</v>
      </c>
      <c r="B22" s="7">
        <f>B10</f>
        <v>273.57889863326017</v>
      </c>
      <c r="C22" s="16"/>
      <c r="D22" s="16"/>
      <c r="E22" s="3"/>
      <c r="F22" s="3"/>
      <c r="G22" s="3"/>
    </row>
    <row r="23" spans="1:18" ht="18.75" x14ac:dyDescent="0.35">
      <c r="A23" s="3" t="s">
        <v>41</v>
      </c>
      <c r="B23" s="7">
        <f>B22*B21</f>
        <v>17.09868116457876</v>
      </c>
      <c r="C23" s="3"/>
      <c r="D23" s="15"/>
      <c r="E23" s="18"/>
      <c r="F23" s="19"/>
      <c r="G23" s="19"/>
      <c r="H23" s="4"/>
      <c r="I23" s="4"/>
      <c r="J23" s="4"/>
      <c r="K23" s="4"/>
      <c r="L23" s="4"/>
      <c r="M23" s="4"/>
      <c r="N23" s="4"/>
    </row>
    <row r="24" spans="1:18" ht="18.75" x14ac:dyDescent="0.35">
      <c r="A24" s="3" t="s">
        <v>45</v>
      </c>
      <c r="B24" s="7">
        <f>B20*$B$21/B21</f>
        <v>2</v>
      </c>
      <c r="C24" s="7">
        <f t="shared" ref="C24:E24" si="1">C20*$B$21/C21</f>
        <v>1</v>
      </c>
      <c r="D24" s="7">
        <f t="shared" si="1"/>
        <v>0.75</v>
      </c>
      <c r="E24" s="7">
        <f t="shared" si="1"/>
        <v>0.375</v>
      </c>
      <c r="F24" s="3"/>
      <c r="G24" s="3"/>
      <c r="J24" s="6"/>
      <c r="R24" s="3"/>
    </row>
    <row r="25" spans="1:18" ht="16.5" x14ac:dyDescent="0.3">
      <c r="A25" s="9" t="s">
        <v>50</v>
      </c>
      <c r="B25" s="10">
        <f>B23-SUM(B24:E24)</f>
        <v>12.97368116457876</v>
      </c>
      <c r="C25" s="7"/>
      <c r="D25" s="7"/>
      <c r="E25" s="7"/>
      <c r="F25" s="3"/>
      <c r="G25" s="3"/>
      <c r="J25" s="6"/>
      <c r="R25" s="3"/>
    </row>
    <row r="26" spans="1:18" ht="18.75" x14ac:dyDescent="0.35">
      <c r="A26" s="3" t="s">
        <v>46</v>
      </c>
      <c r="B26" s="7">
        <f>B23/(1+$B$15)^F$19</f>
        <v>11.893403070553862</v>
      </c>
      <c r="C26" s="7"/>
      <c r="D26" s="7"/>
      <c r="E26" s="7"/>
      <c r="F26" s="3"/>
      <c r="G26" s="3"/>
      <c r="J26" s="8"/>
      <c r="R26" s="3"/>
    </row>
    <row r="27" spans="1:18" ht="18.75" x14ac:dyDescent="0.35">
      <c r="A27" s="3" t="s">
        <v>47</v>
      </c>
      <c r="B27" s="7">
        <f>B24/(1+$B$15)^B$19</f>
        <v>2</v>
      </c>
      <c r="C27" s="7">
        <f t="shared" ref="C27:E27" si="2">C24/(1+$B$15)^C$19</f>
        <v>0.91324200913242015</v>
      </c>
      <c r="D27" s="7">
        <f t="shared" si="2"/>
        <v>0.62550822543316442</v>
      </c>
      <c r="E27" s="7">
        <f t="shared" si="2"/>
        <v>0.28562019426171892</v>
      </c>
      <c r="F27" s="3"/>
      <c r="G27" s="3"/>
      <c r="J27" s="6"/>
    </row>
    <row r="28" spans="1:18" ht="16.5" x14ac:dyDescent="0.3">
      <c r="A28" s="9" t="s">
        <v>49</v>
      </c>
      <c r="B28" s="10">
        <f>B26-SUM(B27:E27)</f>
        <v>8.0690326417265581</v>
      </c>
      <c r="C28" s="3"/>
      <c r="D28" s="3"/>
      <c r="E28" s="3"/>
      <c r="F28" s="3"/>
      <c r="G28" s="3"/>
    </row>
    <row r="29" spans="1:18" x14ac:dyDescent="0.25">
      <c r="A29" s="9"/>
      <c r="B29" s="11"/>
      <c r="C29" s="3"/>
      <c r="D29" s="3"/>
      <c r="E29" s="3"/>
      <c r="F29" s="3"/>
      <c r="G29" s="3"/>
    </row>
    <row r="30" spans="1:18" x14ac:dyDescent="0.25">
      <c r="A30" s="9" t="s">
        <v>60</v>
      </c>
      <c r="B30" s="7"/>
      <c r="C30" s="7"/>
      <c r="D30" s="7"/>
      <c r="E30" s="7"/>
      <c r="F30" s="3"/>
      <c r="G30" s="3"/>
    </row>
    <row r="31" spans="1:18" x14ac:dyDescent="0.25">
      <c r="A31" s="3" t="s">
        <v>15</v>
      </c>
      <c r="B31" s="19">
        <v>0.6</v>
      </c>
      <c r="C31" s="10"/>
      <c r="D31" s="3"/>
      <c r="E31" s="3"/>
      <c r="F31" s="3"/>
      <c r="G31" s="3"/>
      <c r="R31" s="3"/>
    </row>
    <row r="32" spans="1:18" x14ac:dyDescent="0.25">
      <c r="A32" s="3" t="s">
        <v>61</v>
      </c>
      <c r="B32" s="22">
        <f>$B$31^($F$19-B$19)</f>
        <v>0.12959999999999999</v>
      </c>
      <c r="C32" s="22">
        <f t="shared" ref="C32:F32" si="3">$B$31^($F$19-C$19)</f>
        <v>0.216</v>
      </c>
      <c r="D32" s="22">
        <f t="shared" si="3"/>
        <v>0.36</v>
      </c>
      <c r="E32" s="22">
        <f t="shared" si="3"/>
        <v>0.6</v>
      </c>
      <c r="F32" s="22">
        <f t="shared" si="3"/>
        <v>1</v>
      </c>
      <c r="G32" s="3"/>
    </row>
    <row r="33" spans="1:18" ht="18.75" x14ac:dyDescent="0.35">
      <c r="A33" s="3" t="s">
        <v>41</v>
      </c>
      <c r="B33" s="7">
        <f>B32*B22</f>
        <v>35.455825262870519</v>
      </c>
      <c r="C33" s="3"/>
      <c r="D33" s="15"/>
      <c r="E33" s="18"/>
      <c r="F33" s="19"/>
      <c r="G33" s="19"/>
      <c r="H33" s="4"/>
      <c r="I33" s="4"/>
      <c r="J33" s="4"/>
      <c r="K33" s="4"/>
      <c r="L33" s="4"/>
      <c r="M33" s="4"/>
      <c r="N33" s="4"/>
    </row>
    <row r="34" spans="1:18" ht="18.75" x14ac:dyDescent="0.35">
      <c r="A34" s="3" t="s">
        <v>62</v>
      </c>
      <c r="B34" s="7">
        <f>B20*$B$32/B32</f>
        <v>2</v>
      </c>
      <c r="C34" s="7">
        <f t="shared" ref="C34:E34" si="4">C20*$B$32/C32</f>
        <v>1.2</v>
      </c>
      <c r="D34" s="7">
        <f t="shared" si="4"/>
        <v>1.08</v>
      </c>
      <c r="E34" s="7">
        <f t="shared" si="4"/>
        <v>0.64800000000000002</v>
      </c>
      <c r="F34" s="3"/>
      <c r="G34" s="3"/>
      <c r="J34" s="6"/>
      <c r="R34" s="3"/>
    </row>
    <row r="35" spans="1:18" ht="16.5" x14ac:dyDescent="0.3">
      <c r="A35" s="9" t="s">
        <v>63</v>
      </c>
      <c r="B35" s="10">
        <f>B33-SUM(B34:E34)</f>
        <v>30.527825262870518</v>
      </c>
      <c r="C35" s="6"/>
      <c r="D35" s="6"/>
      <c r="E35" s="6"/>
    </row>
    <row r="36" spans="1:18" ht="18.75" x14ac:dyDescent="0.35">
      <c r="A36" s="3" t="s">
        <v>46</v>
      </c>
      <c r="B36" s="7">
        <f>B33/(1+$B$15)^F$19</f>
        <v>24.662160607100493</v>
      </c>
      <c r="C36" s="7"/>
      <c r="D36" s="7"/>
      <c r="E36" s="7"/>
      <c r="F36" s="3"/>
      <c r="G36" s="3"/>
      <c r="J36" s="8"/>
      <c r="R36" s="3"/>
    </row>
    <row r="37" spans="1:18" ht="18.75" x14ac:dyDescent="0.35">
      <c r="A37" s="3" t="s">
        <v>47</v>
      </c>
      <c r="B37" s="7">
        <f>B34/(1+$B$15)^B$19</f>
        <v>2</v>
      </c>
      <c r="C37" s="7">
        <f t="shared" ref="C37:E37" si="5">C34/(1+$B$15)^C$19</f>
        <v>1.095890410958904</v>
      </c>
      <c r="D37" s="7">
        <f t="shared" si="5"/>
        <v>0.90073184462375688</v>
      </c>
      <c r="E37" s="7">
        <f t="shared" si="5"/>
        <v>0.49355169568425034</v>
      </c>
      <c r="F37" s="3"/>
      <c r="G37" s="3"/>
      <c r="J37" s="6"/>
    </row>
    <row r="38" spans="1:18" ht="16.5" x14ac:dyDescent="0.3">
      <c r="A38" s="9" t="s">
        <v>64</v>
      </c>
      <c r="B38" s="10">
        <f>B36-SUM(B37:E37)</f>
        <v>20.171986655833582</v>
      </c>
      <c r="D38" s="10"/>
      <c r="R38" s="3"/>
    </row>
    <row r="39" spans="1:18" x14ac:dyDescent="0.25">
      <c r="R39" s="3"/>
    </row>
  </sheetData>
  <scenarios current="0" show="0" sqref="A21:B21 A23:B23 A24:B24 A25:B25 A26:B26 A27:B27 A28:B28">
    <scenario name="Higher R&amp;D Success" locked="1" count="1" user="Hailng Xia" comment="Created by Xiaohui Li on 7/27/2024">
      <inputCells r="B12" val="0.6" numFmtId="9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A16D-D05A-430E-AFF3-C06FE018B293}">
  <dimension ref="A1:F7"/>
  <sheetViews>
    <sheetView tabSelected="1" workbookViewId="0">
      <selection activeCell="L7" sqref="L7"/>
    </sheetView>
  </sheetViews>
  <sheetFormatPr defaultRowHeight="14.25" x14ac:dyDescent="0.2"/>
  <cols>
    <col min="1" max="1" width="17.85546875" style="3" customWidth="1"/>
    <col min="2" max="2" width="9.85546875" style="3" bestFit="1" customWidth="1"/>
    <col min="3" max="3" width="9.140625" style="3"/>
    <col min="4" max="4" width="9.85546875" style="3" bestFit="1" customWidth="1"/>
    <col min="5" max="5" width="11" style="3" bestFit="1" customWidth="1"/>
    <col min="6" max="16384" width="9.140625" style="3"/>
  </cols>
  <sheetData>
    <row r="1" spans="1:6" ht="18" x14ac:dyDescent="0.25">
      <c r="A1" s="13" t="s">
        <v>65</v>
      </c>
    </row>
    <row r="3" spans="1:6" x14ac:dyDescent="0.2">
      <c r="B3" s="3" t="s">
        <v>19</v>
      </c>
      <c r="C3" s="3" t="s">
        <v>18</v>
      </c>
      <c r="D3" s="3" t="s">
        <v>20</v>
      </c>
      <c r="E3" s="3" t="s">
        <v>21</v>
      </c>
      <c r="F3" s="3" t="s">
        <v>22</v>
      </c>
    </row>
    <row r="4" spans="1:6" x14ac:dyDescent="0.2">
      <c r="A4" s="3" t="s">
        <v>66</v>
      </c>
      <c r="B4" s="17">
        <f>'Pectin rNPV'!B10</f>
        <v>109.04893162304776</v>
      </c>
      <c r="C4" s="17">
        <f>'Pectin rNPV'!B10-'Pectin rNPV'!B14</f>
        <v>4</v>
      </c>
      <c r="D4" s="17">
        <f>'Pectin rNPV'!B14-'Pectin rNPV'!B25</f>
        <v>93.41781517016679</v>
      </c>
      <c r="E4" s="17">
        <f>'Pectin rNPV'!B25-'Pectin rNPV'!B28</f>
        <v>3.1225505963333546</v>
      </c>
      <c r="F4" s="17">
        <f>'Pectin rNPV'!B28</f>
        <v>8.5085658565476159</v>
      </c>
    </row>
    <row r="5" spans="1:6" x14ac:dyDescent="0.2">
      <c r="A5" s="3" t="s">
        <v>67</v>
      </c>
      <c r="B5" s="17">
        <f>'Pectin rNPV'!B10</f>
        <v>109.04893162304776</v>
      </c>
      <c r="C5" s="17">
        <f>'Pectin rNPV'!B10-'Pectin rNPV'!B14</f>
        <v>4</v>
      </c>
      <c r="D5" s="17">
        <f>'Pectin rNPV'!B14-'Pectin rNPV'!B35</f>
        <v>83.814362392469448</v>
      </c>
      <c r="E5" s="7">
        <f>'Pectin rNPV'!B35-'Pectin rNPV'!B38</f>
        <v>5.4425739607699093</v>
      </c>
      <c r="F5" s="7">
        <f>'Pectin rNPV'!B38</f>
        <v>15.791995269808407</v>
      </c>
    </row>
    <row r="6" spans="1:6" x14ac:dyDescent="0.2">
      <c r="A6" s="3" t="s">
        <v>68</v>
      </c>
      <c r="B6" s="17">
        <f>'GHS rNPV'!B10</f>
        <v>273.57889863326017</v>
      </c>
      <c r="C6" s="17">
        <f>'GHS rNPV'!B10-'GHS rNPV'!B14</f>
        <v>10</v>
      </c>
      <c r="D6" s="17">
        <f>'GHS rNPV'!B14-'GHS rNPV'!B25</f>
        <v>250.60521746868142</v>
      </c>
      <c r="E6" s="7">
        <f>'GHS rNPV'!B25-'GHS rNPV'!B28</f>
        <v>4.9046485228522023</v>
      </c>
      <c r="F6" s="7">
        <f>'GHS rNPV'!B28</f>
        <v>8.0690326417265581</v>
      </c>
    </row>
    <row r="7" spans="1:6" x14ac:dyDescent="0.2">
      <c r="A7" s="3" t="s">
        <v>69</v>
      </c>
      <c r="B7" s="17">
        <f>'GHS rNPV'!B14</f>
        <v>263.57889863326017</v>
      </c>
      <c r="C7" s="17">
        <f>'GHS rNPV'!B10-'GHS rNPV'!B14</f>
        <v>10</v>
      </c>
      <c r="D7" s="17">
        <f>'GHS rNPV'!B14-'GHS rNPV'!B35</f>
        <v>233.05107337038964</v>
      </c>
      <c r="E7" s="7">
        <f>'GHS rNPV'!B35-'GHS rNPV'!B38</f>
        <v>10.355838607036937</v>
      </c>
      <c r="F7" s="7">
        <f>'GHS rNPV'!B38</f>
        <v>20.171986655833582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rNPV</vt:lpstr>
      <vt:lpstr>Pectin rNPV</vt:lpstr>
      <vt:lpstr>GHS rNPV</vt:lpstr>
      <vt:lpstr>Project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Hailng Xia</dc:creator>
  <cp:lastModifiedBy>Hailng Xia</cp:lastModifiedBy>
  <dcterms:created xsi:type="dcterms:W3CDTF">2024-07-27T19:52:28Z</dcterms:created>
  <dcterms:modified xsi:type="dcterms:W3CDTF">2024-07-27T22:54:04Z</dcterms:modified>
</cp:coreProperties>
</file>