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E:\materials_paper2\revisions\"/>
    </mc:Choice>
  </mc:AlternateContent>
  <xr:revisionPtr revIDLastSave="0" documentId="13_ncr:1_{E78F200C-7C7C-4F81-ADED-903F5E5237ED}" xr6:coauthVersionLast="47" xr6:coauthVersionMax="47" xr10:uidLastSave="{00000000-0000-0000-0000-000000000000}"/>
  <bookViews>
    <workbookView xWindow="29745" yWindow="2130" windowWidth="28800" windowHeight="12900" activeTab="6" xr2:uid="{00000000-000D-0000-FFFF-FFFF00000000}"/>
  </bookViews>
  <sheets>
    <sheet name="Table S1" sheetId="1" r:id="rId1"/>
    <sheet name="Table S2" sheetId="7" r:id="rId2"/>
    <sheet name="Table S3" sheetId="2" r:id="rId3"/>
    <sheet name="Table S4" sheetId="3" r:id="rId4"/>
    <sheet name="Table S5" sheetId="12" r:id="rId5"/>
    <sheet name="Table S6" sheetId="11" r:id="rId6"/>
    <sheet name="Table S7" sheetId="4" r:id="rId7"/>
    <sheet name="Table S8" sheetId="10" r:id="rId8"/>
    <sheet name="Table S9" sheetId="6" r:id="rId9"/>
    <sheet name="Table S10" sheetId="9" r:id="rId10"/>
    <sheet name="Table S11"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2" l="1"/>
  <c r="C5" i="12"/>
  <c r="D5" i="12"/>
  <c r="E5" i="12"/>
  <c r="F5" i="12"/>
  <c r="G5" i="12"/>
  <c r="H5" i="12"/>
  <c r="E16" i="1"/>
  <c r="D16" i="1"/>
  <c r="D8" i="12" l="1"/>
  <c r="B8" i="12"/>
  <c r="C8" i="12"/>
  <c r="B13" i="12" l="1"/>
  <c r="D13" i="12"/>
  <c r="C13" i="12"/>
  <c r="B12" i="12" l="1"/>
  <c r="E11" i="12"/>
  <c r="D11" i="12"/>
  <c r="C11" i="12"/>
  <c r="B11" i="12"/>
  <c r="F10" i="12"/>
  <c r="E10" i="12"/>
  <c r="D10" i="12"/>
  <c r="B10" i="12"/>
  <c r="F9" i="12"/>
  <c r="E9" i="12"/>
  <c r="D9" i="12"/>
  <c r="C9" i="12"/>
  <c r="B9" i="12"/>
  <c r="C6" i="12"/>
  <c r="C7" i="12"/>
  <c r="B7" i="12"/>
  <c r="D6" i="12"/>
  <c r="B6" i="12"/>
  <c r="E4" i="12"/>
  <c r="D4" i="12"/>
  <c r="C4" i="12"/>
  <c r="B4" i="12"/>
  <c r="D3" i="12"/>
  <c r="C3" i="12"/>
  <c r="B3" i="12"/>
  <c r="E12" i="3" l="1"/>
  <c r="E11" i="3"/>
  <c r="E10" i="3"/>
  <c r="E9" i="3"/>
  <c r="E8" i="3"/>
  <c r="E7" i="3"/>
  <c r="E6" i="3"/>
  <c r="E5" i="3"/>
  <c r="E4" i="3"/>
  <c r="E3" i="3"/>
  <c r="K17" i="4"/>
  <c r="J17" i="4"/>
  <c r="I17" i="4"/>
  <c r="H17" i="4"/>
  <c r="G17" i="4"/>
  <c r="F17" i="4"/>
  <c r="E17" i="4"/>
  <c r="D17" i="4"/>
  <c r="C17" i="4"/>
  <c r="B17" i="4"/>
  <c r="F21" i="2"/>
</calcChain>
</file>

<file path=xl/sharedStrings.xml><?xml version="1.0" encoding="utf-8"?>
<sst xmlns="http://schemas.openxmlformats.org/spreadsheetml/2006/main" count="405" uniqueCount="203">
  <si>
    <t>DNK-02</t>
  </si>
  <si>
    <t>DNK-07</t>
  </si>
  <si>
    <t>MFK-01</t>
  </si>
  <si>
    <t>MFK-03</t>
  </si>
  <si>
    <t>Max elevation (m)</t>
  </si>
  <si>
    <t>Minimum elevation (m)</t>
  </si>
  <si>
    <t>Avg yearly precip (mm/yr)</t>
  </si>
  <si>
    <t>Mean annual temperature (deg C)</t>
  </si>
  <si>
    <t xml:space="preserve">Collection site latitude </t>
  </si>
  <si>
    <t>Collection site longitude</t>
  </si>
  <si>
    <t>416086 ± 7811</t>
  </si>
  <si>
    <t>150897 ± 2461</t>
  </si>
  <si>
    <t>130663 ± 2461</t>
  </si>
  <si>
    <t>Snow shielding</t>
  </si>
  <si>
    <t>33.9 ± 2.64</t>
  </si>
  <si>
    <t>33.4 ± 2.72</t>
  </si>
  <si>
    <t>92.8 ±  7.8</t>
  </si>
  <si>
    <t>97.9 ± 7.93</t>
  </si>
  <si>
    <t>36.5 ± 2.84</t>
  </si>
  <si>
    <t>38.0 ± 3.1</t>
  </si>
  <si>
    <t>97.2 ± 8.2</t>
  </si>
  <si>
    <t>102 ± 8.2</t>
  </si>
  <si>
    <t>Site Name</t>
  </si>
  <si>
    <t>Sample</t>
  </si>
  <si>
    <t>MFK21_CRN_04</t>
  </si>
  <si>
    <t>A</t>
  </si>
  <si>
    <t>Waterfall lip</t>
  </si>
  <si>
    <t>&lt;10</t>
  </si>
  <si>
    <t>C</t>
  </si>
  <si>
    <t>Waterfall face</t>
  </si>
  <si>
    <t>D</t>
  </si>
  <si>
    <t>plunge pool margin</t>
  </si>
  <si>
    <t>MFK21_CRN_11</t>
  </si>
  <si>
    <t>plung pool margin</t>
  </si>
  <si>
    <t>waterfall face</t>
  </si>
  <si>
    <t>MFK21_CRN_09</t>
  </si>
  <si>
    <t>B</t>
  </si>
  <si>
    <t>bedrock lip margin</t>
  </si>
  <si>
    <t>MFK21_CRN_06</t>
  </si>
  <si>
    <t>waterfall lip</t>
  </si>
  <si>
    <t>MFK22_CRN_02</t>
  </si>
  <si>
    <t>DNK21_CRN_06</t>
  </si>
  <si>
    <t>Lip margin</t>
  </si>
  <si>
    <t>DNK21_CRN_03</t>
  </si>
  <si>
    <t>DNK21_CRN_04</t>
  </si>
  <si>
    <t>DNK22_CRN_01</t>
  </si>
  <si>
    <t>lip margin</t>
  </si>
  <si>
    <t>pothole margin</t>
  </si>
  <si>
    <t>DNK22_CRN_02</t>
  </si>
  <si>
    <t>DNK22_CRN_03</t>
  </si>
  <si>
    <t>MFK21-06</t>
  </si>
  <si>
    <t>MFK21-04</t>
  </si>
  <si>
    <t>MFK21-11</t>
  </si>
  <si>
    <t>MFK22-02</t>
  </si>
  <si>
    <t>MFK21-09</t>
  </si>
  <si>
    <t>DNK21-06</t>
  </si>
  <si>
    <t>DNK22-01</t>
  </si>
  <si>
    <t>DNK22-02</t>
  </si>
  <si>
    <t>DNK21-0304</t>
  </si>
  <si>
    <t>DNK22-03</t>
  </si>
  <si>
    <t>a=10.7, b=0.524</t>
  </si>
  <si>
    <t>a=11.8, b=0.683</t>
  </si>
  <si>
    <t>a=11.7, b=0.708</t>
  </si>
  <si>
    <t>a=6.57, b=0.525</t>
  </si>
  <si>
    <t>a=13.86, b=0.819</t>
  </si>
  <si>
    <t>a=11.3, b=0.505</t>
  </si>
  <si>
    <t>a=12.8, b=0.453</t>
  </si>
  <si>
    <t>a=6.91, b=1.05</t>
  </si>
  <si>
    <t>a=16.1, b=0.394</t>
  </si>
  <si>
    <t>a=17.1, b=0.619</t>
  </si>
  <si>
    <t>Erosion rate (mm/yr)</t>
  </si>
  <si>
    <t>Predicted erosion rate (mm/yr)</t>
  </si>
  <si>
    <t>Topographic shielding</t>
  </si>
  <si>
    <t>Water shielding</t>
  </si>
  <si>
    <t>Slope shielding</t>
  </si>
  <si>
    <t>Total shielding</t>
  </si>
  <si>
    <t>1 WF</t>
  </si>
  <si>
    <t>2 WF</t>
  </si>
  <si>
    <t>4 WF</t>
  </si>
  <si>
    <t>6 WF</t>
  </si>
  <si>
    <t>8 WF</t>
  </si>
  <si>
    <t>a=11.806, b=0.68</t>
  </si>
  <si>
    <t># Wf</t>
  </si>
  <si>
    <t>Site</t>
  </si>
  <si>
    <t># grains</t>
  </si>
  <si>
    <t>Date</t>
  </si>
  <si>
    <t>MFK21_5</t>
  </si>
  <si>
    <t>MFK21_4</t>
  </si>
  <si>
    <t>MFK21_9</t>
  </si>
  <si>
    <t>MFK_21_04_22</t>
  </si>
  <si>
    <t>KMF07</t>
  </si>
  <si>
    <t>MFK22_CRN-01</t>
  </si>
  <si>
    <t>MFK21_6</t>
  </si>
  <si>
    <t>MFK21_2</t>
  </si>
  <si>
    <t>MFK21_1</t>
  </si>
  <si>
    <t>KMF01</t>
  </si>
  <si>
    <t>MFK21_CRN_06_22</t>
  </si>
  <si>
    <t>MFK21_10</t>
  </si>
  <si>
    <t>DK21_1</t>
  </si>
  <si>
    <t>DK21_2</t>
  </si>
  <si>
    <t>DK21_CRN_03_22</t>
  </si>
  <si>
    <t>DK21_5</t>
  </si>
  <si>
    <t>DNK21-0304a</t>
  </si>
  <si>
    <t>DNK21-0304b</t>
  </si>
  <si>
    <t>Sample Easting</t>
  </si>
  <si>
    <t>Sample Northing</t>
  </si>
  <si>
    <t>Upstream extent Northing</t>
  </si>
  <si>
    <t>Upstream extent Easting</t>
  </si>
  <si>
    <t>Downstream extent Easting</t>
  </si>
  <si>
    <t>Downstream extent Northing</t>
  </si>
  <si>
    <t>Dip (deg)</t>
  </si>
  <si>
    <t>Location</t>
  </si>
  <si>
    <r>
      <t>S</t>
    </r>
    <r>
      <rPr>
        <b/>
        <i/>
        <vertAlign val="subscript"/>
        <sz val="9"/>
        <color theme="1"/>
        <rFont val="Times New Roman"/>
        <family val="1"/>
      </rPr>
      <t>tot</t>
    </r>
    <r>
      <rPr>
        <b/>
        <i/>
        <sz val="9"/>
        <color theme="1"/>
        <rFont val="Times New Roman"/>
        <family val="1"/>
      </rPr>
      <t xml:space="preserve"> </t>
    </r>
    <r>
      <rPr>
        <b/>
        <sz val="9"/>
        <color theme="1"/>
        <rFont val="Times New Roman"/>
        <family val="1"/>
      </rPr>
      <t>(m/m)</t>
    </r>
  </si>
  <si>
    <r>
      <t>S</t>
    </r>
    <r>
      <rPr>
        <b/>
        <i/>
        <vertAlign val="subscript"/>
        <sz val="9"/>
        <color theme="1"/>
        <rFont val="Times New Roman"/>
        <family val="1"/>
      </rPr>
      <t>non_wf</t>
    </r>
    <r>
      <rPr>
        <b/>
        <i/>
        <sz val="9"/>
        <color theme="1"/>
        <rFont val="Times New Roman"/>
        <family val="1"/>
      </rPr>
      <t xml:space="preserve"> </t>
    </r>
    <r>
      <rPr>
        <b/>
        <sz val="9"/>
        <color theme="1"/>
        <rFont val="Times New Roman"/>
        <family val="1"/>
      </rPr>
      <t>(m/m)</t>
    </r>
  </si>
  <si>
    <r>
      <t>width=a*depth</t>
    </r>
    <r>
      <rPr>
        <b/>
        <vertAlign val="superscript"/>
        <sz val="9"/>
        <color theme="1"/>
        <rFont val="Times New Roman"/>
        <family val="1"/>
      </rPr>
      <t>b</t>
    </r>
    <r>
      <rPr>
        <b/>
        <sz val="9"/>
        <color theme="1"/>
        <rFont val="Times New Roman"/>
        <family val="1"/>
      </rPr>
      <t xml:space="preserve"> (m)</t>
    </r>
  </si>
  <si>
    <r>
      <t>D</t>
    </r>
    <r>
      <rPr>
        <b/>
        <i/>
        <vertAlign val="subscript"/>
        <sz val="9"/>
        <color theme="1"/>
        <rFont val="Times New Roman"/>
        <family val="1"/>
      </rPr>
      <t>84</t>
    </r>
    <r>
      <rPr>
        <b/>
        <i/>
        <sz val="9"/>
        <color theme="1"/>
        <rFont val="Times New Roman"/>
        <family val="1"/>
      </rPr>
      <t xml:space="preserve"> </t>
    </r>
    <r>
      <rPr>
        <b/>
        <sz val="9"/>
        <color theme="1"/>
        <rFont val="Times New Roman"/>
        <family val="1"/>
      </rPr>
      <t>(cm)</t>
    </r>
  </si>
  <si>
    <r>
      <t>D</t>
    </r>
    <r>
      <rPr>
        <b/>
        <i/>
        <vertAlign val="subscript"/>
        <sz val="9"/>
        <color theme="1"/>
        <rFont val="Times New Roman"/>
        <family val="1"/>
      </rPr>
      <t>50</t>
    </r>
    <r>
      <rPr>
        <b/>
        <i/>
        <sz val="9"/>
        <color theme="1"/>
        <rFont val="Times New Roman"/>
        <family val="1"/>
      </rPr>
      <t xml:space="preserve"> </t>
    </r>
    <r>
      <rPr>
        <b/>
        <sz val="9"/>
        <color theme="1"/>
        <rFont val="Times New Roman"/>
        <family val="1"/>
      </rPr>
      <t>(cm)</t>
    </r>
  </si>
  <si>
    <r>
      <t>Drainage Area (km</t>
    </r>
    <r>
      <rPr>
        <b/>
        <vertAlign val="superscript"/>
        <sz val="9"/>
        <color theme="1"/>
        <rFont val="Times New Roman"/>
        <family val="1"/>
      </rPr>
      <t>2</t>
    </r>
    <r>
      <rPr>
        <b/>
        <sz val="9"/>
        <color theme="1"/>
        <rFont val="Times New Roman"/>
        <family val="1"/>
      </rPr>
      <t>)</t>
    </r>
  </si>
  <si>
    <r>
      <rPr>
        <b/>
        <i/>
        <sz val="9"/>
        <color theme="1"/>
        <rFont val="Times New Roman"/>
        <family val="1"/>
      </rPr>
      <t>Q</t>
    </r>
    <r>
      <rPr>
        <b/>
        <i/>
        <vertAlign val="subscript"/>
        <sz val="9"/>
        <color theme="1"/>
        <rFont val="Times New Roman"/>
        <family val="1"/>
      </rPr>
      <t>s</t>
    </r>
    <r>
      <rPr>
        <b/>
        <sz val="9"/>
        <color theme="1"/>
        <rFont val="Times New Roman"/>
        <family val="1"/>
      </rPr>
      <t xml:space="preserve"> (m</t>
    </r>
    <r>
      <rPr>
        <b/>
        <vertAlign val="superscript"/>
        <sz val="9"/>
        <color theme="1"/>
        <rFont val="Times New Roman"/>
        <family val="1"/>
      </rPr>
      <t>3</t>
    </r>
    <r>
      <rPr>
        <b/>
        <sz val="9"/>
        <color theme="1"/>
        <rFont val="Times New Roman"/>
        <family val="1"/>
      </rPr>
      <t>/s)</t>
    </r>
  </si>
  <si>
    <r>
      <t>Q (m</t>
    </r>
    <r>
      <rPr>
        <b/>
        <vertAlign val="superscript"/>
        <sz val="9"/>
        <color theme="1"/>
        <rFont val="Times New Roman"/>
        <family val="1"/>
      </rPr>
      <t>3</t>
    </r>
    <r>
      <rPr>
        <b/>
        <sz val="9"/>
        <color theme="1"/>
        <rFont val="Times New Roman"/>
        <family val="1"/>
      </rPr>
      <t>/s)</t>
    </r>
  </si>
  <si>
    <r>
      <t>h</t>
    </r>
    <r>
      <rPr>
        <b/>
        <i/>
        <vertAlign val="subscript"/>
        <sz val="9"/>
        <color theme="1"/>
        <rFont val="Times New Roman"/>
        <family val="1"/>
      </rPr>
      <t>wf</t>
    </r>
    <r>
      <rPr>
        <b/>
        <i/>
        <sz val="9"/>
        <color theme="1"/>
        <rFont val="Times New Roman"/>
        <family val="1"/>
      </rPr>
      <t xml:space="preserve"> </t>
    </r>
    <r>
      <rPr>
        <b/>
        <sz val="9"/>
        <color theme="1"/>
        <rFont val="Times New Roman"/>
        <family val="1"/>
      </rPr>
      <t>(m)</t>
    </r>
  </si>
  <si>
    <r>
      <t>h</t>
    </r>
    <r>
      <rPr>
        <b/>
        <i/>
        <vertAlign val="subscript"/>
        <sz val="9"/>
        <color theme="1"/>
        <rFont val="Times New Roman"/>
        <family val="1"/>
      </rPr>
      <t>pool</t>
    </r>
    <r>
      <rPr>
        <b/>
        <i/>
        <sz val="9"/>
        <color theme="1"/>
        <rFont val="Times New Roman"/>
        <family val="1"/>
      </rPr>
      <t xml:space="preserve"> </t>
    </r>
    <r>
      <rPr>
        <b/>
        <sz val="9"/>
        <color theme="1"/>
        <rFont val="Times New Roman"/>
        <family val="1"/>
      </rPr>
      <t>(m)</t>
    </r>
  </si>
  <si>
    <r>
      <t>r</t>
    </r>
    <r>
      <rPr>
        <b/>
        <i/>
        <vertAlign val="subscript"/>
        <sz val="9"/>
        <color theme="1"/>
        <rFont val="Times New Roman"/>
        <family val="1"/>
      </rPr>
      <t>pool</t>
    </r>
    <r>
      <rPr>
        <b/>
        <i/>
        <sz val="9"/>
        <color theme="1"/>
        <rFont val="Times New Roman"/>
        <family val="1"/>
      </rPr>
      <t xml:space="preserve"> </t>
    </r>
    <r>
      <rPr>
        <b/>
        <sz val="9"/>
        <color theme="1"/>
        <rFont val="Times New Roman"/>
        <family val="1"/>
      </rPr>
      <t>(m)</t>
    </r>
  </si>
  <si>
    <r>
      <t>L</t>
    </r>
    <r>
      <rPr>
        <b/>
        <i/>
        <vertAlign val="subscript"/>
        <sz val="9"/>
        <color theme="1"/>
        <rFont val="Times New Roman"/>
        <family val="1"/>
      </rPr>
      <t>tot</t>
    </r>
    <r>
      <rPr>
        <b/>
        <sz val="9"/>
        <color theme="1"/>
        <rFont val="Times New Roman"/>
        <family val="1"/>
      </rPr>
      <t xml:space="preserve"> (m)</t>
    </r>
  </si>
  <si>
    <r>
      <rPr>
        <vertAlign val="superscript"/>
        <sz val="9"/>
        <color theme="1"/>
        <rFont val="Times New Roman"/>
        <family val="1"/>
      </rPr>
      <t>a</t>
    </r>
    <r>
      <rPr>
        <sz val="9"/>
        <color theme="1"/>
        <rFont val="Times New Roman"/>
        <family val="1"/>
      </rPr>
      <t>Baseline model inputs.</t>
    </r>
    <r>
      <rPr>
        <i/>
        <sz val="9"/>
        <color theme="1"/>
        <rFont val="Times New Roman"/>
        <family val="1"/>
      </rPr>
      <t xml:space="preserve"> S</t>
    </r>
    <r>
      <rPr>
        <i/>
        <vertAlign val="subscript"/>
        <sz val="9"/>
        <color theme="1"/>
        <rFont val="Times New Roman"/>
        <family val="1"/>
      </rPr>
      <t>tot</t>
    </r>
    <r>
      <rPr>
        <i/>
        <sz val="9"/>
        <color theme="1"/>
        <rFont val="Times New Roman"/>
        <family val="1"/>
      </rPr>
      <t xml:space="preserve"> </t>
    </r>
    <r>
      <rPr>
        <sz val="9"/>
        <color theme="1"/>
        <rFont val="Times New Roman"/>
        <family val="1"/>
      </rPr>
      <t xml:space="preserve">is the total slope of the channel (i.e. total releif / total lanegth) </t>
    </r>
    <r>
      <rPr>
        <i/>
        <sz val="9"/>
        <color theme="1"/>
        <rFont val="Times New Roman"/>
        <family val="1"/>
      </rPr>
      <t>S</t>
    </r>
    <r>
      <rPr>
        <i/>
        <vertAlign val="subscript"/>
        <sz val="9"/>
        <color theme="1"/>
        <rFont val="Times New Roman"/>
        <family val="1"/>
      </rPr>
      <t>non_wf</t>
    </r>
    <r>
      <rPr>
        <sz val="9"/>
        <color theme="1"/>
        <rFont val="Times New Roman"/>
        <family val="1"/>
      </rPr>
      <t xml:space="preserve">- the slope of areas without waterfalls (Eq. 3), width is described as a funciton of depth using lidar, </t>
    </r>
    <r>
      <rPr>
        <i/>
        <sz val="9"/>
        <color theme="1"/>
        <rFont val="Times New Roman"/>
        <family val="1"/>
      </rPr>
      <t>D</t>
    </r>
    <r>
      <rPr>
        <i/>
        <vertAlign val="subscript"/>
        <sz val="9"/>
        <color theme="1"/>
        <rFont val="Times New Roman"/>
        <family val="1"/>
      </rPr>
      <t>84</t>
    </r>
    <r>
      <rPr>
        <i/>
        <sz val="9"/>
        <color theme="1"/>
        <rFont val="Times New Roman"/>
        <family val="1"/>
      </rPr>
      <t xml:space="preserve"> </t>
    </r>
    <r>
      <rPr>
        <sz val="9"/>
        <color theme="1"/>
        <rFont val="Times New Roman"/>
        <family val="1"/>
      </rPr>
      <t xml:space="preserve">is 84th percentile grain size </t>
    </r>
    <r>
      <rPr>
        <i/>
        <sz val="9"/>
        <color theme="1"/>
        <rFont val="Times New Roman"/>
        <family val="1"/>
      </rPr>
      <t>D</t>
    </r>
    <r>
      <rPr>
        <i/>
        <vertAlign val="subscript"/>
        <sz val="9"/>
        <color theme="1"/>
        <rFont val="Times New Roman"/>
        <family val="1"/>
      </rPr>
      <t>50</t>
    </r>
    <r>
      <rPr>
        <sz val="9"/>
        <color theme="1"/>
        <rFont val="Times New Roman"/>
        <family val="1"/>
      </rPr>
      <t xml:space="preserve">-50th percentile. </t>
    </r>
    <r>
      <rPr>
        <i/>
        <sz val="9"/>
        <color theme="1"/>
        <rFont val="Times New Roman"/>
        <family val="1"/>
      </rPr>
      <t>Q</t>
    </r>
    <r>
      <rPr>
        <i/>
        <vertAlign val="subscript"/>
        <sz val="9"/>
        <color theme="1"/>
        <rFont val="Times New Roman"/>
        <family val="1"/>
      </rPr>
      <t>s</t>
    </r>
    <r>
      <rPr>
        <sz val="9"/>
        <color theme="1"/>
        <rFont val="Times New Roman"/>
        <family val="1"/>
      </rPr>
      <t xml:space="preserve"> is sediment dsicahrge while </t>
    </r>
    <r>
      <rPr>
        <i/>
        <sz val="9"/>
        <color theme="1"/>
        <rFont val="Times New Roman"/>
        <family val="1"/>
      </rPr>
      <t>Q</t>
    </r>
    <r>
      <rPr>
        <sz val="9"/>
        <color theme="1"/>
        <rFont val="Times New Roman"/>
        <family val="1"/>
      </rPr>
      <t xml:space="preserve"> is water discharge, </t>
    </r>
    <r>
      <rPr>
        <i/>
        <sz val="9"/>
        <color theme="1"/>
        <rFont val="Times New Roman"/>
        <family val="1"/>
      </rPr>
      <t>h</t>
    </r>
    <r>
      <rPr>
        <i/>
        <vertAlign val="subscript"/>
        <sz val="9"/>
        <color theme="1"/>
        <rFont val="Times New Roman"/>
        <family val="1"/>
      </rPr>
      <t>wf</t>
    </r>
    <r>
      <rPr>
        <sz val="9"/>
        <color theme="1"/>
        <rFont val="Times New Roman"/>
        <family val="1"/>
      </rPr>
      <t>-height of waterfall from the top of the lip to the water surface in the pool,</t>
    </r>
    <r>
      <rPr>
        <i/>
        <sz val="9"/>
        <color theme="1"/>
        <rFont val="Times New Roman"/>
        <family val="1"/>
      </rPr>
      <t xml:space="preserve"> h</t>
    </r>
    <r>
      <rPr>
        <i/>
        <vertAlign val="subscript"/>
        <sz val="9"/>
        <color theme="1"/>
        <rFont val="Times New Roman"/>
        <family val="1"/>
      </rPr>
      <t>pool</t>
    </r>
    <r>
      <rPr>
        <sz val="9"/>
        <color theme="1"/>
        <rFont val="Times New Roman"/>
        <family val="1"/>
      </rPr>
      <t xml:space="preserve"> - depth of pool from water surface to deepest measurement, </t>
    </r>
    <r>
      <rPr>
        <i/>
        <sz val="9"/>
        <color theme="1"/>
        <rFont val="Times New Roman"/>
        <family val="1"/>
      </rPr>
      <t>r</t>
    </r>
    <r>
      <rPr>
        <i/>
        <vertAlign val="subscript"/>
        <sz val="9"/>
        <color theme="1"/>
        <rFont val="Times New Roman"/>
        <family val="1"/>
      </rPr>
      <t>pool</t>
    </r>
    <r>
      <rPr>
        <sz val="9"/>
        <color theme="1"/>
        <rFont val="Times New Roman"/>
        <family val="1"/>
      </rPr>
      <t xml:space="preserve">- pool radius, minimum of length/2 and width/2, </t>
    </r>
    <r>
      <rPr>
        <i/>
        <sz val="9"/>
        <color theme="1"/>
        <rFont val="Times New Roman"/>
        <family val="1"/>
      </rPr>
      <t>L</t>
    </r>
    <r>
      <rPr>
        <i/>
        <vertAlign val="subscript"/>
        <sz val="9"/>
        <color theme="1"/>
        <rFont val="Times New Roman"/>
        <family val="1"/>
      </rPr>
      <t>tot</t>
    </r>
    <r>
      <rPr>
        <i/>
        <sz val="9"/>
        <color theme="1"/>
        <rFont val="Times New Roman"/>
        <family val="1"/>
      </rPr>
      <t xml:space="preserve"> </t>
    </r>
    <r>
      <rPr>
        <sz val="9"/>
        <color theme="1"/>
        <rFont val="Times New Roman"/>
        <family val="1"/>
      </rPr>
      <t>- total channel length.</t>
    </r>
  </si>
  <si>
    <r>
      <t>S</t>
    </r>
    <r>
      <rPr>
        <b/>
        <i/>
        <vertAlign val="subscript"/>
        <sz val="9"/>
        <color theme="1"/>
        <rFont val="Times New Roman"/>
        <family val="1"/>
      </rPr>
      <t>tot</t>
    </r>
  </si>
  <si>
    <r>
      <t>S</t>
    </r>
    <r>
      <rPr>
        <b/>
        <i/>
        <vertAlign val="subscript"/>
        <sz val="9"/>
        <color theme="1"/>
        <rFont val="Times New Roman"/>
        <family val="1"/>
      </rPr>
      <t>non_wf</t>
    </r>
  </si>
  <si>
    <t>337875 ± 5460</t>
  </si>
  <si>
    <r>
      <t>D</t>
    </r>
    <r>
      <rPr>
        <b/>
        <vertAlign val="subscript"/>
        <sz val="9"/>
        <rFont val="Times New Roman"/>
        <family val="1"/>
      </rPr>
      <t>50</t>
    </r>
    <r>
      <rPr>
        <b/>
        <sz val="9"/>
        <rFont val="Times New Roman"/>
        <family val="1"/>
      </rPr>
      <t xml:space="preserve"> (cm)</t>
    </r>
  </si>
  <si>
    <r>
      <t>D</t>
    </r>
    <r>
      <rPr>
        <b/>
        <vertAlign val="subscript"/>
        <sz val="9"/>
        <rFont val="Times New Roman"/>
        <family val="1"/>
      </rPr>
      <t>84</t>
    </r>
    <r>
      <rPr>
        <b/>
        <sz val="9"/>
        <rFont val="Times New Roman"/>
        <family val="1"/>
      </rPr>
      <t xml:space="preserve"> (cm)</t>
    </r>
  </si>
  <si>
    <t>Lattitude</t>
  </si>
  <si>
    <t>Longitude</t>
  </si>
  <si>
    <r>
      <rPr>
        <vertAlign val="superscript"/>
        <sz val="9"/>
        <color theme="1"/>
        <rFont val="Times New Roman"/>
        <family val="1"/>
      </rPr>
      <t>a</t>
    </r>
    <r>
      <rPr>
        <i/>
        <sz val="9"/>
        <color theme="1"/>
        <rFont val="Times New Roman"/>
        <family val="1"/>
      </rPr>
      <t>D</t>
    </r>
    <r>
      <rPr>
        <i/>
        <vertAlign val="subscript"/>
        <sz val="9"/>
        <color theme="1"/>
        <rFont val="Times New Roman"/>
        <family val="1"/>
      </rPr>
      <t>84</t>
    </r>
    <r>
      <rPr>
        <i/>
        <sz val="9"/>
        <color theme="1"/>
        <rFont val="Times New Roman"/>
        <family val="1"/>
      </rPr>
      <t xml:space="preserve"> </t>
    </r>
    <r>
      <rPr>
        <sz val="9"/>
        <color theme="1"/>
        <rFont val="Times New Roman"/>
        <family val="1"/>
      </rPr>
      <t xml:space="preserve">is 84th percentile grain size </t>
    </r>
    <r>
      <rPr>
        <i/>
        <sz val="9"/>
        <color theme="1"/>
        <rFont val="Times New Roman"/>
        <family val="1"/>
      </rPr>
      <t>D</t>
    </r>
    <r>
      <rPr>
        <i/>
        <vertAlign val="subscript"/>
        <sz val="9"/>
        <color theme="1"/>
        <rFont val="Times New Roman"/>
        <family val="1"/>
      </rPr>
      <t>50</t>
    </r>
    <r>
      <rPr>
        <sz val="9"/>
        <color theme="1"/>
        <rFont val="Times New Roman"/>
        <family val="1"/>
      </rPr>
      <t>-50th percentile.</t>
    </r>
  </si>
  <si>
    <t>Both datasets</t>
  </si>
  <si>
    <t>Middle Fork Kaweah only</t>
  </si>
  <si>
    <t>Dinkey Creek only</t>
  </si>
  <si>
    <t>Stream power (km)</t>
  </si>
  <si>
    <t>Reach width (m)</t>
  </si>
  <si>
    <t>Drop height (m)</t>
  </si>
  <si>
    <t>Plunge-pool radius (m)</t>
  </si>
  <si>
    <t>Pool depth (m)</t>
  </si>
  <si>
    <t>ρ</t>
  </si>
  <si>
    <t>p-value</t>
  </si>
  <si>
    <r>
      <t>Drainage area (km</t>
    </r>
    <r>
      <rPr>
        <b/>
        <vertAlign val="superscript"/>
        <sz val="9"/>
        <color theme="1"/>
        <rFont val="Times New Roman"/>
        <family val="1"/>
      </rPr>
      <t>2</t>
    </r>
    <r>
      <rPr>
        <b/>
        <sz val="9"/>
        <color theme="1"/>
        <rFont val="Times New Roman"/>
        <family val="1"/>
      </rPr>
      <t>)</t>
    </r>
  </si>
  <si>
    <r>
      <rPr>
        <vertAlign val="superscript"/>
        <sz val="9"/>
        <color theme="1"/>
        <rFont val="Times New Roman"/>
        <family val="1"/>
      </rPr>
      <t>a</t>
    </r>
    <r>
      <rPr>
        <sz val="9"/>
        <color theme="1"/>
        <rFont val="Times New Roman"/>
        <family val="1"/>
      </rPr>
      <t xml:space="preserve"> </t>
    </r>
    <r>
      <rPr>
        <i/>
        <sz val="9"/>
        <color theme="1"/>
        <rFont val="Times New Roman"/>
        <family val="1"/>
      </rPr>
      <t>E</t>
    </r>
    <r>
      <rPr>
        <i/>
        <vertAlign val="subscript"/>
        <sz val="9"/>
        <color theme="1"/>
        <rFont val="Times New Roman"/>
        <family val="1"/>
      </rPr>
      <t>norm</t>
    </r>
    <r>
      <rPr>
        <sz val="9"/>
        <color theme="1"/>
        <rFont val="Times New Roman"/>
        <family val="1"/>
      </rPr>
      <t xml:space="preserve"> is the reach-averaged erosion rate normalized by the basin-averaged erosion rate, values in bold signifies that the correlation Is significant at 5% significance level</t>
    </r>
  </si>
  <si>
    <t>MFK_22_CRN_01</t>
  </si>
  <si>
    <t>DNK21_CRN_03_22</t>
  </si>
  <si>
    <t>Grain size per site (cm)</t>
  </si>
  <si>
    <t>Pool length (m)</t>
  </si>
  <si>
    <t>Pool width (m)</t>
  </si>
  <si>
    <t>MFK21_06</t>
  </si>
  <si>
    <t>NaN</t>
  </si>
  <si>
    <t>MFK21_04</t>
  </si>
  <si>
    <t>MFK21_11</t>
  </si>
  <si>
    <t>MFK22_02</t>
  </si>
  <si>
    <t>MFK21_09</t>
  </si>
  <si>
    <t>DNK21_06</t>
  </si>
  <si>
    <t>DNK22_01</t>
  </si>
  <si>
    <t>DNK22_02</t>
  </si>
  <si>
    <t>DNK22_03</t>
  </si>
  <si>
    <t>DNK22_0304</t>
  </si>
  <si>
    <r>
      <t>Area (km</t>
    </r>
    <r>
      <rPr>
        <b/>
        <vertAlign val="superscript"/>
        <sz val="9"/>
        <rFont val="Times New Roman"/>
        <family val="1"/>
      </rPr>
      <t>2</t>
    </r>
    <r>
      <rPr>
        <b/>
        <sz val="9"/>
        <rFont val="Times New Roman"/>
        <family val="1"/>
      </rPr>
      <t>)</t>
    </r>
  </si>
  <si>
    <t>10-Be (atoms/g quartz)</t>
  </si>
  <si>
    <t>River</t>
  </si>
  <si>
    <t>Dinkey Creek</t>
  </si>
  <si>
    <t>Middle Fork Kaweah</t>
  </si>
  <si>
    <t>Erosion rate- Shielding Scenario A (mm/kyr)</t>
  </si>
  <si>
    <r>
      <t>Erosion rate- Shielding Scenario B (mm/kyr)</t>
    </r>
    <r>
      <rPr>
        <b/>
        <vertAlign val="superscript"/>
        <sz val="9"/>
        <color theme="1"/>
        <rFont val="Times New Roman"/>
        <family val="1"/>
      </rPr>
      <t>b</t>
    </r>
  </si>
  <si>
    <r>
      <t>Quartz content (%, after grinding and sieving)</t>
    </r>
    <r>
      <rPr>
        <b/>
        <vertAlign val="superscript"/>
        <sz val="9"/>
        <rFont val="Times New Roman"/>
        <family val="1"/>
      </rPr>
      <t>a</t>
    </r>
  </si>
  <si>
    <r>
      <t>Grams used</t>
    </r>
    <r>
      <rPr>
        <b/>
        <vertAlign val="superscript"/>
        <sz val="9"/>
        <rFont val="Times New Roman"/>
        <family val="1"/>
      </rPr>
      <t>b</t>
    </r>
  </si>
  <si>
    <r>
      <rPr>
        <vertAlign val="superscript"/>
        <sz val="9"/>
        <color theme="1"/>
        <rFont val="Times New Roman"/>
        <family val="1"/>
      </rPr>
      <t>a</t>
    </r>
    <r>
      <rPr>
        <sz val="9"/>
        <color theme="1"/>
        <rFont val="Times New Roman"/>
        <family val="1"/>
      </rPr>
      <t xml:space="preserve">Quartz content assessed visually. </t>
    </r>
    <r>
      <rPr>
        <vertAlign val="superscript"/>
        <sz val="9"/>
        <color theme="1"/>
        <rFont val="Times New Roman"/>
        <family val="1"/>
      </rPr>
      <t>b</t>
    </r>
    <r>
      <rPr>
        <sz val="9"/>
        <color theme="1"/>
        <rFont val="Times New Roman"/>
        <family val="1"/>
      </rPr>
      <t>Samples from each site were combined before AMS testing to get erosion rate data for the site on average.</t>
    </r>
  </si>
  <si>
    <r>
      <rPr>
        <vertAlign val="superscript"/>
        <sz val="9"/>
        <color theme="1"/>
        <rFont val="Times New Roman"/>
        <family val="1"/>
      </rPr>
      <t>a</t>
    </r>
    <r>
      <rPr>
        <sz val="9"/>
        <color theme="1"/>
        <rFont val="Times New Roman"/>
        <family val="1"/>
      </rPr>
      <t>Coordinates are in UTM Zone 11.</t>
    </r>
  </si>
  <si>
    <r>
      <t>Table S4:</t>
    </r>
    <r>
      <rPr>
        <sz val="9"/>
        <color theme="1"/>
        <rFont val="Times New Roman"/>
        <family val="1"/>
      </rPr>
      <t xml:space="preserve"> Shielding estimates for each bedrock study reach</t>
    </r>
  </si>
  <si>
    <r>
      <t>Table S3</t>
    </r>
    <r>
      <rPr>
        <sz val="9"/>
        <color theme="1"/>
        <rFont val="Times New Roman"/>
        <family val="1"/>
      </rPr>
      <t>: Individual bedrock samples and slope angle shielding</t>
    </r>
  </si>
  <si>
    <r>
      <t>Normalized 10 year discharge (m</t>
    </r>
    <r>
      <rPr>
        <b/>
        <vertAlign val="superscript"/>
        <sz val="9"/>
        <color theme="1"/>
        <rFont val="Times New Roman"/>
        <family val="1"/>
      </rPr>
      <t>3</t>
    </r>
    <r>
      <rPr>
        <b/>
        <sz val="9"/>
        <color theme="1"/>
        <rFont val="Times New Roman"/>
        <family val="1"/>
      </rPr>
      <t>/(sec·km</t>
    </r>
    <r>
      <rPr>
        <b/>
        <vertAlign val="superscript"/>
        <sz val="9"/>
        <color theme="1"/>
        <rFont val="Times New Roman"/>
        <family val="1"/>
      </rPr>
      <t>2</t>
    </r>
    <r>
      <rPr>
        <b/>
        <sz val="9"/>
        <color theme="1"/>
        <rFont val="Times New Roman"/>
        <family val="1"/>
      </rPr>
      <t>))</t>
    </r>
    <r>
      <rPr>
        <b/>
        <vertAlign val="superscript"/>
        <sz val="9"/>
        <color theme="1"/>
        <rFont val="Times New Roman"/>
        <family val="1"/>
      </rPr>
      <t>c</t>
    </r>
  </si>
  <si>
    <r>
      <rPr>
        <vertAlign val="superscript"/>
        <sz val="9"/>
        <rFont val="Times New Roman"/>
        <family val="1"/>
      </rPr>
      <t xml:space="preserve">a </t>
    </r>
    <r>
      <rPr>
        <sz val="9"/>
        <rFont val="Times New Roman"/>
        <family val="1"/>
      </rPr>
      <t>In this scenario we including shielding effects from snow but not from topography. These results are used in the paper.</t>
    </r>
    <r>
      <rPr>
        <vertAlign val="superscript"/>
        <sz val="9"/>
        <rFont val="Times New Roman"/>
        <family val="1"/>
      </rPr>
      <t xml:space="preserve"> b</t>
    </r>
    <r>
      <rPr>
        <sz val="9"/>
        <rFont val="Times New Roman"/>
        <family val="1"/>
      </rPr>
      <t xml:space="preserve">Here we omitted snow shielding and including topographic shielding for comparison with previous work </t>
    </r>
    <r>
      <rPr>
        <vertAlign val="superscript"/>
        <sz val="9"/>
        <rFont val="Times New Roman"/>
        <family val="1"/>
      </rPr>
      <t>c</t>
    </r>
    <r>
      <rPr>
        <sz val="9"/>
        <rFont val="Times New Roman"/>
        <family val="1"/>
      </rPr>
      <t xml:space="preserve"> We calculated normalized 10 year discharge by dividing a 10 year flood discharge by the drainage area at the gage.</t>
    </r>
  </si>
  <si>
    <t>WF 1</t>
  </si>
  <si>
    <t>WF 2</t>
  </si>
  <si>
    <t>WF 3</t>
  </si>
  <si>
    <t>WF 4</t>
  </si>
  <si>
    <t>WF 5</t>
  </si>
  <si>
    <t>WF 6</t>
  </si>
  <si>
    <t>WF 7</t>
  </si>
  <si>
    <t>Average</t>
  </si>
  <si>
    <t>DNK21-04</t>
  </si>
  <si>
    <t>DNK21-03</t>
  </si>
  <si>
    <t>--</t>
  </si>
  <si>
    <r>
      <rPr>
        <vertAlign val="superscript"/>
        <sz val="9"/>
        <color theme="1"/>
        <rFont val="Times New Roman"/>
        <family val="1"/>
      </rPr>
      <t>a</t>
    </r>
    <r>
      <rPr>
        <sz val="9"/>
        <color theme="1"/>
        <rFont val="Times New Roman"/>
        <family val="1"/>
      </rPr>
      <t>-- indicates that the total waterfalls in the reach was less than the value specified by the column..</t>
    </r>
  </si>
  <si>
    <r>
      <rPr>
        <vertAlign val="superscript"/>
        <sz val="9"/>
        <color theme="1"/>
        <rFont val="Times New Roman"/>
        <family val="1"/>
      </rPr>
      <t>a</t>
    </r>
    <r>
      <rPr>
        <sz val="9"/>
        <color theme="1"/>
        <rFont val="Times New Roman"/>
        <family val="1"/>
      </rPr>
      <t>Baseline model inputs.</t>
    </r>
    <r>
      <rPr>
        <i/>
        <sz val="9"/>
        <color theme="1"/>
        <rFont val="Times New Roman"/>
        <family val="1"/>
      </rPr>
      <t xml:space="preserve"> S</t>
    </r>
    <r>
      <rPr>
        <i/>
        <vertAlign val="subscript"/>
        <sz val="9"/>
        <color theme="1"/>
        <rFont val="Times New Roman"/>
        <family val="1"/>
      </rPr>
      <t>tot</t>
    </r>
    <r>
      <rPr>
        <i/>
        <sz val="9"/>
        <color theme="1"/>
        <rFont val="Times New Roman"/>
        <family val="1"/>
      </rPr>
      <t xml:space="preserve"> </t>
    </r>
    <r>
      <rPr>
        <sz val="9"/>
        <color theme="1"/>
        <rFont val="Times New Roman"/>
        <family val="1"/>
      </rPr>
      <t xml:space="preserve">is the total slope of the channel (i.e. total releif / total lanegth) </t>
    </r>
    <r>
      <rPr>
        <i/>
        <sz val="9"/>
        <color theme="1"/>
        <rFont val="Times New Roman"/>
        <family val="1"/>
      </rPr>
      <t>S</t>
    </r>
    <r>
      <rPr>
        <i/>
        <vertAlign val="subscript"/>
        <sz val="9"/>
        <color theme="1"/>
        <rFont val="Times New Roman"/>
        <family val="1"/>
      </rPr>
      <t>non_wf</t>
    </r>
    <r>
      <rPr>
        <sz val="9"/>
        <color theme="1"/>
        <rFont val="Times New Roman"/>
        <family val="1"/>
      </rPr>
      <t xml:space="preserve">- the slope of areas without waterfalls (Eq. 3), width is described as a funciton of depth using lidar, </t>
    </r>
    <r>
      <rPr>
        <i/>
        <sz val="9"/>
        <color theme="1"/>
        <rFont val="Times New Roman"/>
        <family val="1"/>
      </rPr>
      <t>D</t>
    </r>
    <r>
      <rPr>
        <i/>
        <vertAlign val="subscript"/>
        <sz val="9"/>
        <color theme="1"/>
        <rFont val="Times New Roman"/>
        <family val="1"/>
      </rPr>
      <t>84</t>
    </r>
    <r>
      <rPr>
        <i/>
        <sz val="9"/>
        <color theme="1"/>
        <rFont val="Times New Roman"/>
        <family val="1"/>
      </rPr>
      <t xml:space="preserve"> </t>
    </r>
    <r>
      <rPr>
        <sz val="9"/>
        <color theme="1"/>
        <rFont val="Times New Roman"/>
        <family val="1"/>
      </rPr>
      <t xml:space="preserve">is 84th percentile grain size </t>
    </r>
    <r>
      <rPr>
        <i/>
        <sz val="9"/>
        <color theme="1"/>
        <rFont val="Times New Roman"/>
        <family val="1"/>
      </rPr>
      <t>D</t>
    </r>
    <r>
      <rPr>
        <i/>
        <vertAlign val="subscript"/>
        <sz val="9"/>
        <color theme="1"/>
        <rFont val="Times New Roman"/>
        <family val="1"/>
      </rPr>
      <t>50</t>
    </r>
    <r>
      <rPr>
        <sz val="9"/>
        <color theme="1"/>
        <rFont val="Times New Roman"/>
        <family val="1"/>
      </rPr>
      <t xml:space="preserve">-50th percentile. </t>
    </r>
    <r>
      <rPr>
        <i/>
        <sz val="9"/>
        <color theme="1"/>
        <rFont val="Times New Roman"/>
        <family val="1"/>
      </rPr>
      <t>Q</t>
    </r>
    <r>
      <rPr>
        <i/>
        <vertAlign val="subscript"/>
        <sz val="9"/>
        <color theme="1"/>
        <rFont val="Times New Roman"/>
        <family val="1"/>
      </rPr>
      <t>s</t>
    </r>
    <r>
      <rPr>
        <sz val="9"/>
        <color theme="1"/>
        <rFont val="Times New Roman"/>
        <family val="1"/>
      </rPr>
      <t xml:space="preserve"> is sediment discharge based on one year of erosion while </t>
    </r>
    <r>
      <rPr>
        <i/>
        <sz val="9"/>
        <color theme="1"/>
        <rFont val="Times New Roman"/>
        <family val="1"/>
      </rPr>
      <t>Q</t>
    </r>
    <r>
      <rPr>
        <sz val="9"/>
        <color theme="1"/>
        <rFont val="Times New Roman"/>
        <family val="1"/>
      </rPr>
      <t xml:space="preserve"> is discharge predicted for a 10 year flood, </t>
    </r>
    <r>
      <rPr>
        <i/>
        <sz val="9"/>
        <color theme="1"/>
        <rFont val="Times New Roman"/>
        <family val="1"/>
      </rPr>
      <t>h</t>
    </r>
    <r>
      <rPr>
        <i/>
        <vertAlign val="subscript"/>
        <sz val="9"/>
        <color theme="1"/>
        <rFont val="Times New Roman"/>
        <family val="1"/>
      </rPr>
      <t>wf</t>
    </r>
    <r>
      <rPr>
        <sz val="9"/>
        <color theme="1"/>
        <rFont val="Times New Roman"/>
        <family val="1"/>
      </rPr>
      <t>-height of waterfall from the top of the lip to the water surface in the pool,</t>
    </r>
    <r>
      <rPr>
        <i/>
        <sz val="9"/>
        <color theme="1"/>
        <rFont val="Times New Roman"/>
        <family val="1"/>
      </rPr>
      <t xml:space="preserve"> h</t>
    </r>
    <r>
      <rPr>
        <i/>
        <vertAlign val="subscript"/>
        <sz val="9"/>
        <color theme="1"/>
        <rFont val="Times New Roman"/>
        <family val="1"/>
      </rPr>
      <t>pool</t>
    </r>
    <r>
      <rPr>
        <sz val="9"/>
        <color theme="1"/>
        <rFont val="Times New Roman"/>
        <family val="1"/>
      </rPr>
      <t xml:space="preserve"> - depth of pool from water surface to deepest measurement, </t>
    </r>
    <r>
      <rPr>
        <i/>
        <sz val="9"/>
        <color theme="1"/>
        <rFont val="Times New Roman"/>
        <family val="1"/>
      </rPr>
      <t>r</t>
    </r>
    <r>
      <rPr>
        <i/>
        <vertAlign val="subscript"/>
        <sz val="9"/>
        <color theme="1"/>
        <rFont val="Times New Roman"/>
        <family val="1"/>
      </rPr>
      <t>pool</t>
    </r>
    <r>
      <rPr>
        <sz val="9"/>
        <color theme="1"/>
        <rFont val="Times New Roman"/>
        <family val="1"/>
      </rPr>
      <t xml:space="preserve">- pool radius, minimum of length/2 and width/2, </t>
    </r>
    <r>
      <rPr>
        <i/>
        <sz val="9"/>
        <color theme="1"/>
        <rFont val="Times New Roman"/>
        <family val="1"/>
      </rPr>
      <t>L</t>
    </r>
    <r>
      <rPr>
        <i/>
        <vertAlign val="subscript"/>
        <sz val="9"/>
        <color theme="1"/>
        <rFont val="Times New Roman"/>
        <family val="1"/>
      </rPr>
      <t>tot</t>
    </r>
    <r>
      <rPr>
        <i/>
        <sz val="9"/>
        <color theme="1"/>
        <rFont val="Times New Roman"/>
        <family val="1"/>
      </rPr>
      <t xml:space="preserve"> </t>
    </r>
    <r>
      <rPr>
        <sz val="9"/>
        <color theme="1"/>
        <rFont val="Times New Roman"/>
        <family val="1"/>
      </rPr>
      <t>- total channel length. Erosion rate is the measured cosmogenic rate, while Normalized erosion rate is the previous value divided by the basin averaged erosion rate. Predicted erosion rate is calculated using the combined model, and is equal to</t>
    </r>
    <r>
      <rPr>
        <i/>
        <sz val="9"/>
        <color theme="1"/>
        <rFont val="Times New Roman"/>
        <family val="1"/>
      </rPr>
      <t xml:space="preserve"> E</t>
    </r>
    <r>
      <rPr>
        <i/>
        <vertAlign val="subscript"/>
        <sz val="9"/>
        <color theme="1"/>
        <rFont val="Times New Roman"/>
        <family val="1"/>
      </rPr>
      <t>combined_time_avg</t>
    </r>
    <r>
      <rPr>
        <sz val="9"/>
        <color theme="1"/>
        <rFont val="Times New Roman"/>
        <family val="1"/>
      </rPr>
      <t>.</t>
    </r>
  </si>
  <si>
    <r>
      <t>Normalized erosion rate (</t>
    </r>
    <r>
      <rPr>
        <b/>
        <i/>
        <sz val="9"/>
        <color theme="1"/>
        <rFont val="Times New Roman"/>
        <family val="1"/>
      </rPr>
      <t>E</t>
    </r>
    <r>
      <rPr>
        <b/>
        <i/>
        <vertAlign val="subscript"/>
        <sz val="9"/>
        <color theme="1"/>
        <rFont val="Times New Roman"/>
        <family val="1"/>
      </rPr>
      <t>norm</t>
    </r>
    <r>
      <rPr>
        <b/>
        <sz val="9"/>
        <color theme="1"/>
        <rFont val="Times New Roman"/>
        <family val="1"/>
      </rPr>
      <t>)</t>
    </r>
  </si>
  <si>
    <t>Percent glaciated</t>
  </si>
  <si>
    <r>
      <rPr>
        <b/>
        <sz val="9"/>
        <color theme="1"/>
        <rFont val="Times New Roman"/>
        <family val="1"/>
      </rPr>
      <t>Table S1:</t>
    </r>
    <r>
      <rPr>
        <sz val="9"/>
        <color theme="1"/>
        <rFont val="Times New Roman"/>
        <family val="1"/>
      </rPr>
      <t xml:space="preserve"> Basin-wide parameters and erosion rates for each basin-averaged cosmogenic (i.e. sand) sample.</t>
    </r>
  </si>
  <si>
    <r>
      <t>Drop height (m)</t>
    </r>
    <r>
      <rPr>
        <b/>
        <vertAlign val="superscript"/>
        <sz val="9"/>
        <color theme="1"/>
        <rFont val="Times New Roman"/>
        <family val="1"/>
      </rPr>
      <t>b</t>
    </r>
  </si>
  <si>
    <r>
      <t>Table S11:</t>
    </r>
    <r>
      <rPr>
        <sz val="9"/>
        <color theme="1"/>
        <rFont val="Times New Roman"/>
        <family val="1"/>
      </rPr>
      <t xml:space="preserve"> Baseline inputs for model exploration</t>
    </r>
    <r>
      <rPr>
        <b/>
        <vertAlign val="superscript"/>
        <sz val="9"/>
        <color theme="1"/>
        <rFont val="Times New Roman"/>
        <family val="1"/>
      </rPr>
      <t>a</t>
    </r>
  </si>
  <si>
    <r>
      <rPr>
        <b/>
        <sz val="9"/>
        <color theme="1"/>
        <rFont val="Times New Roman"/>
        <family val="1"/>
      </rPr>
      <t xml:space="preserve">Table S10: </t>
    </r>
    <r>
      <rPr>
        <sz val="9"/>
        <color theme="1"/>
        <rFont val="Times New Roman"/>
        <family val="1"/>
      </rPr>
      <t xml:space="preserve">Correlation coefficients between morphology and </t>
    </r>
    <r>
      <rPr>
        <i/>
        <sz val="9"/>
        <color theme="1"/>
        <rFont val="Times New Roman"/>
        <family val="1"/>
      </rPr>
      <t>E</t>
    </r>
    <r>
      <rPr>
        <i/>
        <vertAlign val="subscript"/>
        <sz val="9"/>
        <color theme="1"/>
        <rFont val="Times New Roman"/>
        <family val="1"/>
      </rPr>
      <t>norm</t>
    </r>
    <r>
      <rPr>
        <sz val="9"/>
        <color theme="1"/>
        <rFont val="Times New Roman"/>
        <family val="1"/>
      </rPr>
      <t>, separated by basin</t>
    </r>
    <r>
      <rPr>
        <vertAlign val="superscript"/>
        <sz val="9"/>
        <color theme="1"/>
        <rFont val="Times New Roman"/>
        <family val="1"/>
      </rPr>
      <t>a</t>
    </r>
  </si>
  <si>
    <r>
      <rPr>
        <b/>
        <sz val="9"/>
        <color theme="1"/>
        <rFont val="Times New Roman"/>
        <family val="1"/>
      </rPr>
      <t xml:space="preserve">Table S8: </t>
    </r>
    <r>
      <rPr>
        <sz val="9"/>
        <color theme="1"/>
        <rFont val="Times New Roman"/>
        <family val="1"/>
      </rPr>
      <t>Pebble count data per site, each entry shows an individual grain size measurement in (cm)</t>
    </r>
  </si>
  <si>
    <r>
      <rPr>
        <b/>
        <sz val="9"/>
        <color theme="1"/>
        <rFont val="Times New Roman"/>
        <family val="1"/>
      </rPr>
      <t xml:space="preserve">Table S6: </t>
    </r>
    <r>
      <rPr>
        <sz val="9"/>
        <color theme="1"/>
        <rFont val="Times New Roman"/>
        <family val="1"/>
      </rPr>
      <t>Waterfall morphology measured per site using a laser range finder</t>
    </r>
    <r>
      <rPr>
        <vertAlign val="superscript"/>
        <sz val="9"/>
        <color theme="1"/>
        <rFont val="Times New Roman"/>
        <family val="1"/>
      </rPr>
      <t>a</t>
    </r>
  </si>
  <si>
    <r>
      <rPr>
        <b/>
        <sz val="9"/>
        <color theme="1"/>
        <rFont val="Times New Roman"/>
        <family val="1"/>
      </rPr>
      <t>Table S5:</t>
    </r>
    <r>
      <rPr>
        <sz val="9"/>
        <color theme="1"/>
        <rFont val="Times New Roman"/>
        <family val="1"/>
      </rPr>
      <t xml:space="preserve"> Waterfall drop heights measured through lidar analysis.</t>
    </r>
    <r>
      <rPr>
        <vertAlign val="superscript"/>
        <sz val="9"/>
        <color theme="1"/>
        <rFont val="Times New Roman"/>
        <family val="1"/>
      </rPr>
      <t>a</t>
    </r>
  </si>
  <si>
    <r>
      <t>Table S2:</t>
    </r>
    <r>
      <rPr>
        <sz val="9"/>
        <color theme="1"/>
        <rFont val="Times New Roman"/>
        <family val="1"/>
      </rPr>
      <t xml:space="preserve"> Coordinates of sample collection sites and study reaches</t>
    </r>
    <r>
      <rPr>
        <b/>
        <vertAlign val="superscript"/>
        <sz val="9"/>
        <color theme="1"/>
        <rFont val="Times New Roman"/>
        <family val="1"/>
      </rPr>
      <t>a</t>
    </r>
  </si>
  <si>
    <r>
      <rPr>
        <b/>
        <sz val="9"/>
        <color theme="1"/>
        <rFont val="Times New Roman"/>
        <family val="1"/>
      </rPr>
      <t xml:space="preserve">Table S9: </t>
    </r>
    <r>
      <rPr>
        <sz val="9"/>
        <color theme="1"/>
        <rFont val="Times New Roman"/>
        <family val="1"/>
      </rPr>
      <t>Pebble count results for the MFK and Dinkey Creek basins. Results are ordered from downstream (top rows) to upstream (bottom rows)</t>
    </r>
    <r>
      <rPr>
        <b/>
        <vertAlign val="superscript"/>
        <sz val="9"/>
        <color theme="1"/>
        <rFont val="Times New Roman"/>
        <family val="1"/>
      </rPr>
      <t>a</t>
    </r>
  </si>
  <si>
    <r>
      <t>Table S7:</t>
    </r>
    <r>
      <rPr>
        <sz val="9"/>
        <color theme="1"/>
        <rFont val="Times New Roman"/>
        <family val="1"/>
      </rPr>
      <t xml:space="preserve"> Bedrock sample-reach data, including the reach-average of lidar and survey derived waterfall measurements, model inputs, and erosion rate estimates and model predictions</t>
    </r>
    <r>
      <rPr>
        <vertAlign val="superscript"/>
        <sz val="9"/>
        <color theme="1"/>
        <rFont val="Times New Roman"/>
        <family val="1"/>
      </rPr>
      <t>a</t>
    </r>
  </si>
  <si>
    <r>
      <t>Pool radius (m)</t>
    </r>
    <r>
      <rPr>
        <b/>
        <vertAlign val="superscript"/>
        <sz val="9"/>
        <color theme="1"/>
        <rFont val="Times New Roman"/>
        <family val="1"/>
      </rPr>
      <t>c</t>
    </r>
  </si>
  <si>
    <r>
      <rPr>
        <vertAlign val="superscript"/>
        <sz val="9"/>
        <color theme="1"/>
        <rFont val="Times New Roman"/>
        <family val="1"/>
      </rPr>
      <t>a</t>
    </r>
    <r>
      <rPr>
        <sz val="9"/>
        <color theme="1"/>
        <rFont val="Times New Roman"/>
        <family val="1"/>
      </rPr>
      <t xml:space="preserve">Individual survey data for each waterfall surveyed in the MFK and Dinkey Creek. Note that this data was used as a per-site average for calculation of radius, and drops below 0.5 m were removed for that analysis. Drop height measurements used in Rothman et al., (2024) were averaged from lidar measurements. 'NaN' indicates that pool depth was not able to be measured due to access issues. </t>
    </r>
    <r>
      <rPr>
        <vertAlign val="superscript"/>
        <sz val="9"/>
        <color theme="1"/>
        <rFont val="Times New Roman"/>
        <family val="1"/>
      </rPr>
      <t>b</t>
    </r>
    <r>
      <rPr>
        <sz val="9"/>
        <color theme="1"/>
        <rFont val="Times New Roman"/>
        <family val="1"/>
      </rPr>
      <t xml:space="preserve">Drop height was measured via laser range finder as the vertical distance between the point at which water began to accelerate towards the waterfall lip, and the plunge pool. Drop height as measured by laser range finder was not used in this paper, except to separate out plunge pools with waterfalls that were over or under 1 m of drop height, in order to ensure that the plunge pools measured were below the waterfalls that were measured using lidar. </t>
    </r>
    <r>
      <rPr>
        <vertAlign val="superscript"/>
        <sz val="9"/>
        <color theme="1"/>
        <rFont val="Times New Roman"/>
        <family val="1"/>
      </rPr>
      <t>c</t>
    </r>
    <r>
      <rPr>
        <sz val="9"/>
        <color theme="1"/>
        <rFont val="Times New Roman"/>
        <family val="1"/>
      </rPr>
      <t xml:space="preserve">Pool radius was estimated as the minimum value between half of pool length and half of pool width.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</si>
</sst>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0"/>
    <numFmt numFmtId="165" formatCode="0.000"/>
    <numFmt numFmtId="166"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b/>
      <sz val="9"/>
      <color theme="1"/>
      <name val="Times New Roman"/>
      <family val="1"/>
    </font>
    <font>
      <sz val="9"/>
      <color theme="1"/>
      <name val="Times New Roman"/>
      <family val="1"/>
    </font>
    <font>
      <vertAlign val="superscript"/>
      <sz val="9"/>
      <color theme="1"/>
      <name val="Times New Roman"/>
      <family val="1"/>
    </font>
    <font>
      <b/>
      <vertAlign val="superscript"/>
      <sz val="9"/>
      <color theme="1"/>
      <name val="Times New Roman"/>
      <family val="1"/>
    </font>
    <font>
      <b/>
      <i/>
      <sz val="9"/>
      <color theme="1"/>
      <name val="Times New Roman"/>
      <family val="1"/>
    </font>
    <font>
      <b/>
      <i/>
      <vertAlign val="subscript"/>
      <sz val="9"/>
      <color theme="1"/>
      <name val="Times New Roman"/>
      <family val="1"/>
    </font>
    <font>
      <i/>
      <sz val="9"/>
      <color theme="1"/>
      <name val="Times New Roman"/>
      <family val="1"/>
    </font>
    <font>
      <i/>
      <vertAlign val="subscript"/>
      <sz val="9"/>
      <color theme="1"/>
      <name val="Times New Roman"/>
      <family val="1"/>
    </font>
    <font>
      <sz val="9"/>
      <name val="Times New Roman"/>
      <family val="1"/>
    </font>
    <font>
      <b/>
      <sz val="9"/>
      <name val="Times New Roman"/>
      <family val="1"/>
    </font>
    <font>
      <vertAlign val="superscript"/>
      <sz val="9"/>
      <name val="Times New Roman"/>
      <family val="1"/>
    </font>
    <font>
      <b/>
      <sz val="9"/>
      <color theme="0"/>
      <name val="Times New Roman"/>
      <family val="1"/>
    </font>
    <font>
      <b/>
      <vertAlign val="subscript"/>
      <sz val="9"/>
      <name val="Times New Roman"/>
      <family val="1"/>
    </font>
    <font>
      <sz val="8"/>
      <name val="Calibri"/>
      <family val="2"/>
      <scheme val="minor"/>
    </font>
    <font>
      <b/>
      <vertAlign val="superscript"/>
      <sz val="9"/>
      <name val="Times New Roman"/>
      <family val="1"/>
    </font>
  </fonts>
  <fills count="2">
    <fill>
      <patternFill patternType="none"/>
    </fill>
    <fill>
      <patternFill patternType="gray125"/>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1">
    <xf numFmtId="0" fontId="0" fillId="0" borderId="0" xfId="0"/>
    <xf numFmtId="0" fontId="3" fillId="0" borderId="0" xfId="0" applyFont="1" applyAlignment="1">
      <alignment wrapText="1"/>
    </xf>
    <xf numFmtId="0" fontId="4" fillId="0" borderId="0" xfId="0" applyFont="1"/>
    <xf numFmtId="49" fontId="3" fillId="0" borderId="0" xfId="0" applyNumberFormat="1" applyFont="1" applyAlignment="1">
      <alignment wrapText="1"/>
    </xf>
    <xf numFmtId="164" fontId="4" fillId="0" borderId="0" xfId="0" applyNumberFormat="1" applyFont="1"/>
    <xf numFmtId="0" fontId="4" fillId="0" borderId="0" xfId="0" applyFont="1" applyAlignment="1">
      <alignment wrapText="1"/>
    </xf>
    <xf numFmtId="1" fontId="4" fillId="0" borderId="0" xfId="0" applyNumberFormat="1" applyFont="1"/>
    <xf numFmtId="2" fontId="4" fillId="0" borderId="0" xfId="0" applyNumberFormat="1" applyFont="1"/>
    <xf numFmtId="165" fontId="4" fillId="0" borderId="0" xfId="0" applyNumberFormat="1" applyFont="1"/>
    <xf numFmtId="166" fontId="4" fillId="0" borderId="0" xfId="0" applyNumberFormat="1" applyFont="1"/>
    <xf numFmtId="0" fontId="0" fillId="0" borderId="0" xfId="0" applyAlignment="1">
      <alignment horizontal="center"/>
    </xf>
    <xf numFmtId="0" fontId="3" fillId="0" borderId="0" xfId="0" applyFont="1" applyAlignment="1">
      <alignment horizontal="center" wrapText="1"/>
    </xf>
    <xf numFmtId="0" fontId="4" fillId="0" borderId="0" xfId="0" applyFont="1" applyAlignment="1">
      <alignment horizontal="center"/>
    </xf>
    <xf numFmtId="49" fontId="3" fillId="0" borderId="0" xfId="0" applyNumberFormat="1" applyFont="1" applyAlignment="1">
      <alignment horizontal="center" wrapText="1"/>
    </xf>
    <xf numFmtId="43" fontId="3" fillId="0" borderId="0" xfId="1" applyFont="1" applyAlignment="1">
      <alignment horizontal="center" wrapText="1"/>
    </xf>
    <xf numFmtId="1" fontId="4" fillId="0" borderId="0" xfId="0" applyNumberFormat="1" applyFont="1" applyAlignment="1">
      <alignment horizontal="center"/>
    </xf>
    <xf numFmtId="165" fontId="4" fillId="0" borderId="0" xfId="0" applyNumberFormat="1" applyFont="1" applyAlignment="1">
      <alignment horizontal="center"/>
    </xf>
    <xf numFmtId="166" fontId="4" fillId="0" borderId="0" xfId="0" applyNumberFormat="1" applyFont="1" applyAlignment="1">
      <alignment horizontal="center"/>
    </xf>
    <xf numFmtId="0" fontId="5" fillId="0" borderId="0" xfId="0" applyFont="1"/>
    <xf numFmtId="0" fontId="6" fillId="0" borderId="0" xfId="0" applyFont="1" applyAlignment="1">
      <alignment horizontal="center"/>
    </xf>
    <xf numFmtId="0" fontId="5" fillId="0" borderId="0" xfId="0" applyFont="1" applyAlignment="1">
      <alignment horizontal="center"/>
    </xf>
    <xf numFmtId="0" fontId="13" fillId="0" borderId="0" xfId="0" applyFont="1"/>
    <xf numFmtId="0" fontId="6" fillId="0" borderId="2" xfId="0" applyFont="1" applyBorder="1" applyAlignment="1">
      <alignment horizontal="center"/>
    </xf>
    <xf numFmtId="0" fontId="6" fillId="0" borderId="0" xfId="0" applyFont="1"/>
    <xf numFmtId="0" fontId="14" fillId="0" borderId="0" xfId="0" applyFont="1" applyAlignment="1">
      <alignment horizontal="center" wrapText="1"/>
    </xf>
    <xf numFmtId="0" fontId="13" fillId="0" borderId="0" xfId="0" applyFont="1" applyAlignment="1">
      <alignment horizontal="center"/>
    </xf>
    <xf numFmtId="0" fontId="5" fillId="0" borderId="0" xfId="0" applyFont="1" applyAlignment="1">
      <alignment horizontal="center" wrapText="1"/>
    </xf>
    <xf numFmtId="49" fontId="5" fillId="0" borderId="2" xfId="0" applyNumberFormat="1" applyFont="1" applyBorder="1" applyAlignment="1">
      <alignment horizontal="center" wrapText="1"/>
    </xf>
    <xf numFmtId="49" fontId="9" fillId="0" borderId="0" xfId="0" applyNumberFormat="1" applyFont="1" applyAlignment="1">
      <alignment horizontal="center" wrapText="1"/>
    </xf>
    <xf numFmtId="164" fontId="6" fillId="0" borderId="0" xfId="0" applyNumberFormat="1" applyFont="1" applyAlignment="1">
      <alignment horizontal="center"/>
    </xf>
    <xf numFmtId="49" fontId="5" fillId="0" borderId="0" xfId="0" applyNumberFormat="1" applyFont="1" applyAlignment="1">
      <alignment horizontal="center" wrapText="1"/>
    </xf>
    <xf numFmtId="0" fontId="6" fillId="0" borderId="0" xfId="0" applyFont="1" applyAlignment="1">
      <alignment horizontal="center" wrapText="1"/>
    </xf>
    <xf numFmtId="0" fontId="9" fillId="0" borderId="0" xfId="0" applyFont="1" applyAlignment="1">
      <alignment horizontal="center"/>
    </xf>
    <xf numFmtId="1" fontId="6" fillId="0" borderId="0" xfId="0" applyNumberFormat="1" applyFont="1" applyAlignment="1">
      <alignment horizontal="center"/>
    </xf>
    <xf numFmtId="165" fontId="6" fillId="0" borderId="0" xfId="0" applyNumberFormat="1" applyFont="1" applyAlignment="1">
      <alignment horizontal="center"/>
    </xf>
    <xf numFmtId="2" fontId="6" fillId="0" borderId="0" xfId="0" applyNumberFormat="1" applyFont="1" applyAlignment="1">
      <alignment horizontal="center"/>
    </xf>
    <xf numFmtId="166" fontId="6" fillId="0" borderId="0" xfId="0" applyNumberFormat="1" applyFont="1" applyAlignment="1">
      <alignment horizontal="center"/>
    </xf>
    <xf numFmtId="49" fontId="5" fillId="0" borderId="0" xfId="0" applyNumberFormat="1" applyFont="1" applyAlignment="1">
      <alignment wrapText="1"/>
    </xf>
    <xf numFmtId="43" fontId="5" fillId="0" borderId="0" xfId="1" applyFont="1" applyBorder="1"/>
    <xf numFmtId="0" fontId="5" fillId="0" borderId="0" xfId="0" applyFont="1" applyAlignment="1">
      <alignment vertical="center"/>
    </xf>
    <xf numFmtId="43" fontId="5" fillId="0" borderId="2" xfId="1" applyFont="1" applyBorder="1"/>
    <xf numFmtId="0" fontId="5" fillId="0" borderId="2" xfId="0" applyFont="1" applyBorder="1" applyAlignment="1">
      <alignment horizontal="center" wrapText="1"/>
    </xf>
    <xf numFmtId="0" fontId="6" fillId="0" borderId="0" xfId="0" applyFont="1" applyAlignment="1">
      <alignment horizontal="center" vertical="center"/>
    </xf>
    <xf numFmtId="0" fontId="5" fillId="0" borderId="0" xfId="0" applyFont="1" applyAlignment="1">
      <alignment horizontal="center" vertical="center"/>
    </xf>
    <xf numFmtId="0" fontId="5" fillId="0" borderId="2" xfId="0" applyFont="1" applyBorder="1" applyAlignment="1">
      <alignment horizontal="center" vertical="center"/>
    </xf>
    <xf numFmtId="0" fontId="6" fillId="0" borderId="2" xfId="0" applyFont="1" applyBorder="1" applyAlignment="1">
      <alignment horizontal="center" vertical="center"/>
    </xf>
    <xf numFmtId="0" fontId="6" fillId="0" borderId="1" xfId="0" applyFont="1" applyBorder="1" applyAlignment="1">
      <alignment horizontal="center"/>
    </xf>
    <xf numFmtId="0" fontId="5" fillId="0" borderId="2" xfId="0" applyFont="1" applyBorder="1" applyAlignment="1">
      <alignment horizontal="center"/>
    </xf>
    <xf numFmtId="0" fontId="14" fillId="0" borderId="0" xfId="0" applyFont="1" applyAlignment="1">
      <alignment horizontal="center"/>
    </xf>
    <xf numFmtId="17" fontId="13" fillId="0" borderId="0" xfId="0" applyNumberFormat="1" applyFont="1" applyAlignment="1">
      <alignment horizontal="center"/>
    </xf>
    <xf numFmtId="0" fontId="13" fillId="0" borderId="2" xfId="0" applyFont="1" applyBorder="1" applyAlignment="1">
      <alignment horizontal="center"/>
    </xf>
    <xf numFmtId="17" fontId="13" fillId="0" borderId="2" xfId="0" applyNumberFormat="1" applyFont="1" applyBorder="1" applyAlignment="1">
      <alignment horizontal="center"/>
    </xf>
    <xf numFmtId="0" fontId="6" fillId="0" borderId="0" xfId="0" applyFont="1" applyAlignment="1">
      <alignment wrapText="1"/>
    </xf>
    <xf numFmtId="0" fontId="5" fillId="0" borderId="1" xfId="0" applyFont="1" applyBorder="1" applyAlignment="1">
      <alignment horizontal="center" wrapText="1"/>
    </xf>
    <xf numFmtId="0" fontId="5" fillId="0" borderId="0" xfId="0" applyFont="1" applyAlignment="1">
      <alignment wrapText="1"/>
    </xf>
    <xf numFmtId="0" fontId="2" fillId="0" borderId="0" xfId="0" applyFont="1" applyAlignment="1">
      <alignment horizontal="center" wrapText="1"/>
    </xf>
    <xf numFmtId="0" fontId="0" fillId="0" borderId="0" xfId="0" applyAlignment="1">
      <alignment wrapText="1"/>
    </xf>
    <xf numFmtId="1" fontId="6" fillId="0" borderId="2" xfId="0" applyNumberFormat="1" applyFont="1" applyBorder="1" applyAlignment="1">
      <alignment horizontal="center"/>
    </xf>
    <xf numFmtId="43" fontId="5" fillId="0" borderId="0" xfId="1" applyFont="1" applyBorder="1" applyAlignment="1">
      <alignment horizontal="center"/>
    </xf>
    <xf numFmtId="43" fontId="5" fillId="0" borderId="2" xfId="1" applyFont="1" applyBorder="1" applyAlignment="1">
      <alignment horizontal="center"/>
    </xf>
    <xf numFmtId="2" fontId="6" fillId="0" borderId="2" xfId="0" applyNumberFormat="1" applyFont="1" applyBorder="1" applyAlignment="1">
      <alignment horizontal="center"/>
    </xf>
    <xf numFmtId="0" fontId="13" fillId="0" borderId="3" xfId="0" applyFont="1" applyBorder="1" applyAlignment="1">
      <alignment horizontal="center" wrapText="1"/>
    </xf>
    <xf numFmtId="0" fontId="14" fillId="0" borderId="3" xfId="0" applyFont="1" applyBorder="1" applyAlignment="1">
      <alignment horizontal="center"/>
    </xf>
    <xf numFmtId="0" fontId="16"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6" fillId="0" borderId="3" xfId="0" applyFont="1" applyBorder="1" applyAlignment="1">
      <alignment horizontal="center"/>
    </xf>
    <xf numFmtId="0" fontId="5" fillId="0" borderId="3" xfId="0" applyFont="1" applyBorder="1" applyAlignment="1">
      <alignment horizontal="center" wrapText="1"/>
    </xf>
    <xf numFmtId="49" fontId="5" fillId="0" borderId="3" xfId="0" applyNumberFormat="1" applyFont="1" applyBorder="1" applyAlignment="1">
      <alignment horizontal="center" wrapText="1"/>
    </xf>
    <xf numFmtId="49" fontId="5" fillId="0" borderId="3" xfId="0" applyNumberFormat="1" applyFont="1" applyBorder="1" applyAlignment="1">
      <alignment wrapText="1"/>
    </xf>
    <xf numFmtId="0" fontId="5" fillId="0" borderId="3" xfId="0" applyFont="1" applyBorder="1" applyAlignment="1">
      <alignment horizontal="center"/>
    </xf>
    <xf numFmtId="12" fontId="5" fillId="0" borderId="2" xfId="0" applyNumberFormat="1" applyFont="1" applyBorder="1" applyAlignment="1">
      <alignment horizontal="center" wrapText="1"/>
    </xf>
    <xf numFmtId="49" fontId="13" fillId="0" borderId="2" xfId="0" applyNumberFormat="1" applyFont="1" applyBorder="1" applyAlignment="1">
      <alignment horizontal="left" wrapText="1"/>
    </xf>
    <xf numFmtId="0" fontId="5" fillId="0" borderId="0" xfId="0" applyFont="1" applyAlignment="1">
      <alignment horizontal="left" vertical="center" wrapText="1"/>
    </xf>
    <xf numFmtId="0" fontId="6" fillId="0" borderId="0" xfId="0" applyFont="1" applyAlignment="1">
      <alignment horizontal="left" wrapText="1"/>
    </xf>
    <xf numFmtId="0" fontId="6" fillId="0" borderId="1" xfId="0" applyFont="1" applyBorder="1" applyAlignment="1">
      <alignment horizontal="left" vertical="center" wrapText="1"/>
    </xf>
    <xf numFmtId="0" fontId="6" fillId="0" borderId="1" xfId="0" applyFont="1" applyBorder="1" applyAlignment="1">
      <alignment horizontal="left" wrapText="1"/>
    </xf>
    <xf numFmtId="0" fontId="0" fillId="0" borderId="0" xfId="0" applyAlignment="1">
      <alignment horizontal="left" wrapText="1"/>
    </xf>
    <xf numFmtId="0" fontId="6" fillId="0" borderId="1" xfId="0" applyFont="1" applyBorder="1" applyAlignment="1">
      <alignment horizontal="left"/>
    </xf>
    <xf numFmtId="0" fontId="5" fillId="0" borderId="2" xfId="0" applyFont="1" applyBorder="1" applyAlignment="1">
      <alignment horizontal="left" vertical="center"/>
    </xf>
    <xf numFmtId="0" fontId="5" fillId="0" borderId="1" xfId="0" applyFont="1" applyBorder="1" applyAlignment="1">
      <alignment horizontal="center" wrapText="1"/>
    </xf>
    <xf numFmtId="0" fontId="5" fillId="0" borderId="0" xfId="0" applyFont="1" applyAlignment="1">
      <alignment horizontal="center"/>
    </xf>
    <xf numFmtId="0" fontId="6" fillId="0" borderId="2" xfId="0" applyFont="1" applyBorder="1" applyAlignment="1">
      <alignment horizontal="left"/>
    </xf>
    <xf numFmtId="166" fontId="6" fillId="0" borderId="0" xfId="0" applyNumberFormat="1" applyFont="1"/>
    <xf numFmtId="0" fontId="5" fillId="0" borderId="2" xfId="0" applyFont="1" applyBorder="1"/>
    <xf numFmtId="0" fontId="5" fillId="0" borderId="3" xfId="0" applyFont="1" applyBorder="1"/>
    <xf numFmtId="166" fontId="6" fillId="0" borderId="2" xfId="0" applyNumberFormat="1" applyFont="1" applyBorder="1"/>
    <xf numFmtId="166" fontId="6" fillId="0" borderId="0" xfId="0" quotePrefix="1" applyNumberFormat="1" applyFont="1" applyAlignment="1">
      <alignment horizontal="center"/>
    </xf>
    <xf numFmtId="166" fontId="6" fillId="0" borderId="2" xfId="0" quotePrefix="1" applyNumberFormat="1" applyFont="1" applyBorder="1" applyAlignment="1">
      <alignment horizontal="center"/>
    </xf>
    <xf numFmtId="9" fontId="13" fillId="0" borderId="0" xfId="0" applyNumberFormat="1" applyFont="1" applyAlignment="1">
      <alignment horizontal="center"/>
    </xf>
    <xf numFmtId="0" fontId="6" fillId="0" borderId="0" xfId="0" applyNumberFormat="1" applyFont="1" applyAlignment="1">
      <alignment horizontal="left" wrapText="1"/>
    </xf>
    <xf numFmtId="0" fontId="6" fillId="0" borderId="2" xfId="0" applyNumberFormat="1" applyFont="1" applyBorder="1"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J17" sqref="J17"/>
    </sheetView>
  </sheetViews>
  <sheetFormatPr defaultColWidth="8.85546875" defaultRowHeight="12" x14ac:dyDescent="0.2"/>
  <cols>
    <col min="1" max="1" width="18.85546875" style="19" customWidth="1"/>
    <col min="2" max="5" width="8.85546875" style="19"/>
    <col min="6" max="16384" width="8.85546875" style="23"/>
  </cols>
  <sheetData>
    <row r="1" spans="1:6" ht="15" customHeight="1" x14ac:dyDescent="0.2">
      <c r="A1" s="89" t="s">
        <v>191</v>
      </c>
      <c r="B1" s="89"/>
      <c r="C1" s="89"/>
      <c r="D1" s="89"/>
      <c r="E1" s="89"/>
    </row>
    <row r="2" spans="1:6" x14ac:dyDescent="0.2">
      <c r="A2" s="90"/>
      <c r="B2" s="90"/>
      <c r="C2" s="90"/>
      <c r="D2" s="90"/>
      <c r="E2" s="90"/>
    </row>
    <row r="3" spans="1:6" x14ac:dyDescent="0.2">
      <c r="A3" s="61"/>
      <c r="B3" s="62" t="s">
        <v>0</v>
      </c>
      <c r="C3" s="62" t="s">
        <v>1</v>
      </c>
      <c r="D3" s="62" t="s">
        <v>2</v>
      </c>
      <c r="E3" s="62" t="s">
        <v>3</v>
      </c>
      <c r="F3" s="21"/>
    </row>
    <row r="4" spans="1:6" x14ac:dyDescent="0.2">
      <c r="A4" s="24" t="s">
        <v>4</v>
      </c>
      <c r="B4" s="25">
        <v>3236</v>
      </c>
      <c r="C4" s="25">
        <v>3236</v>
      </c>
      <c r="D4" s="25">
        <v>3847</v>
      </c>
      <c r="E4" s="25">
        <v>3847</v>
      </c>
    </row>
    <row r="5" spans="1:6" ht="24" x14ac:dyDescent="0.2">
      <c r="A5" s="24" t="s">
        <v>5</v>
      </c>
      <c r="B5" s="25">
        <v>380</v>
      </c>
      <c r="C5" s="25">
        <v>1783</v>
      </c>
      <c r="D5" s="25">
        <v>883</v>
      </c>
      <c r="E5" s="25">
        <v>414</v>
      </c>
    </row>
    <row r="6" spans="1:6" ht="14.25" x14ac:dyDescent="0.2">
      <c r="A6" s="24" t="s">
        <v>161</v>
      </c>
      <c r="B6" s="25">
        <v>309</v>
      </c>
      <c r="C6" s="25">
        <v>99</v>
      </c>
      <c r="D6" s="25">
        <v>228</v>
      </c>
      <c r="E6" s="25">
        <v>428</v>
      </c>
    </row>
    <row r="7" spans="1:6" x14ac:dyDescent="0.2">
      <c r="A7" s="24" t="s">
        <v>190</v>
      </c>
      <c r="B7" s="88">
        <v>0.28000000000000003</v>
      </c>
      <c r="C7" s="88">
        <v>0.56000000000000005</v>
      </c>
      <c r="D7" s="88">
        <v>0.36</v>
      </c>
      <c r="E7" s="88">
        <v>0.3</v>
      </c>
    </row>
    <row r="8" spans="1:6" ht="24" x14ac:dyDescent="0.2">
      <c r="A8" s="24" t="s">
        <v>6</v>
      </c>
      <c r="B8" s="25">
        <v>1096</v>
      </c>
      <c r="C8" s="25">
        <v>1158</v>
      </c>
      <c r="D8" s="25">
        <v>1290</v>
      </c>
      <c r="E8" s="25">
        <v>1302</v>
      </c>
    </row>
    <row r="9" spans="1:6" ht="24" x14ac:dyDescent="0.2">
      <c r="A9" s="24" t="s">
        <v>7</v>
      </c>
      <c r="B9" s="25">
        <v>9.41</v>
      </c>
      <c r="C9" s="25">
        <v>6.34</v>
      </c>
      <c r="D9" s="25">
        <v>6.93</v>
      </c>
      <c r="E9" s="25">
        <v>7.57</v>
      </c>
    </row>
    <row r="10" spans="1:6" x14ac:dyDescent="0.2">
      <c r="A10" s="24" t="s">
        <v>8</v>
      </c>
      <c r="B10" s="25">
        <v>36.903590000000001</v>
      </c>
      <c r="C10" s="25">
        <v>37.084446</v>
      </c>
      <c r="D10" s="25">
        <v>36.520060000000001</v>
      </c>
      <c r="E10" s="25">
        <v>36.485376000000002</v>
      </c>
    </row>
    <row r="11" spans="1:6" ht="24" x14ac:dyDescent="0.2">
      <c r="A11" s="24" t="s">
        <v>9</v>
      </c>
      <c r="B11" s="25">
        <v>-119.12286</v>
      </c>
      <c r="C11" s="25">
        <v>-119.15428300000001</v>
      </c>
      <c r="D11" s="25">
        <v>-118.7563</v>
      </c>
      <c r="E11" s="25">
        <v>-118.83475300000001</v>
      </c>
    </row>
    <row r="12" spans="1:6" x14ac:dyDescent="0.2">
      <c r="A12" s="26" t="s">
        <v>162</v>
      </c>
      <c r="B12" s="19" t="s">
        <v>127</v>
      </c>
      <c r="C12" s="19" t="s">
        <v>10</v>
      </c>
      <c r="D12" s="19" t="s">
        <v>11</v>
      </c>
      <c r="E12" s="19" t="s">
        <v>12</v>
      </c>
    </row>
    <row r="13" spans="1:6" x14ac:dyDescent="0.2">
      <c r="A13" s="26" t="s">
        <v>13</v>
      </c>
      <c r="B13" s="19">
        <v>0.91500000000000004</v>
      </c>
      <c r="C13" s="19">
        <v>0.86599999999999999</v>
      </c>
      <c r="D13" s="19">
        <v>0.91100000000000003</v>
      </c>
      <c r="E13" s="19">
        <v>0.92400000000000004</v>
      </c>
    </row>
    <row r="14" spans="1:6" ht="24" x14ac:dyDescent="0.2">
      <c r="A14" s="26" t="s">
        <v>166</v>
      </c>
      <c r="B14" s="19" t="s">
        <v>14</v>
      </c>
      <c r="C14" s="19" t="s">
        <v>15</v>
      </c>
      <c r="D14" s="19" t="s">
        <v>16</v>
      </c>
      <c r="E14" s="19" t="s">
        <v>17</v>
      </c>
    </row>
    <row r="15" spans="1:6" ht="26.25" x14ac:dyDescent="0.2">
      <c r="A15" s="26" t="s">
        <v>167</v>
      </c>
      <c r="B15" s="19" t="s">
        <v>18</v>
      </c>
      <c r="C15" s="19" t="s">
        <v>19</v>
      </c>
      <c r="D15" s="19" t="s">
        <v>20</v>
      </c>
      <c r="E15" s="19" t="s">
        <v>21</v>
      </c>
    </row>
    <row r="16" spans="1:6" ht="38.25" x14ac:dyDescent="0.2">
      <c r="A16" s="41" t="s">
        <v>174</v>
      </c>
      <c r="B16" s="22">
        <v>1.4</v>
      </c>
      <c r="C16" s="22">
        <v>1.4</v>
      </c>
      <c r="D16" s="22">
        <f>0.88</f>
        <v>0.88</v>
      </c>
      <c r="E16" s="22">
        <f>0.88</f>
        <v>0.88</v>
      </c>
    </row>
    <row r="17" spans="1:5" ht="63" customHeight="1" x14ac:dyDescent="0.2">
      <c r="A17" s="71" t="s">
        <v>175</v>
      </c>
      <c r="B17" s="71"/>
      <c r="C17" s="71"/>
      <c r="D17" s="71"/>
      <c r="E17" s="71"/>
    </row>
  </sheetData>
  <mergeCells count="2">
    <mergeCell ref="A17:E17"/>
    <mergeCell ref="A1:E2"/>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3B48-9F78-4295-BFA4-AB6F4CF6E0AC}">
  <dimension ref="A1:G33"/>
  <sheetViews>
    <sheetView workbookViewId="0">
      <selection sqref="A1:G1"/>
    </sheetView>
  </sheetViews>
  <sheetFormatPr defaultRowHeight="12" x14ac:dyDescent="0.2"/>
  <cols>
    <col min="1" max="1" width="11.5703125" style="23" customWidth="1"/>
    <col min="2" max="6" width="8" style="23" customWidth="1"/>
    <col min="7" max="16384" width="9.140625" style="23"/>
  </cols>
  <sheetData>
    <row r="1" spans="1:7" ht="29.25" customHeight="1" x14ac:dyDescent="0.2">
      <c r="A1" s="73" t="s">
        <v>194</v>
      </c>
      <c r="B1" s="73"/>
      <c r="C1" s="73"/>
      <c r="D1" s="73"/>
      <c r="E1" s="73"/>
      <c r="F1" s="73"/>
      <c r="G1" s="73"/>
    </row>
    <row r="2" spans="1:7" s="54" customFormat="1" x14ac:dyDescent="0.2">
      <c r="A2" s="53"/>
      <c r="B2" s="79" t="s">
        <v>133</v>
      </c>
      <c r="C2" s="79"/>
      <c r="D2" s="79" t="s">
        <v>134</v>
      </c>
      <c r="E2" s="79"/>
      <c r="F2" s="79" t="s">
        <v>135</v>
      </c>
      <c r="G2" s="79"/>
    </row>
    <row r="3" spans="1:7" s="54" customFormat="1" x14ac:dyDescent="0.2">
      <c r="A3" s="41"/>
      <c r="B3" s="41" t="s">
        <v>141</v>
      </c>
      <c r="C3" s="41" t="s">
        <v>142</v>
      </c>
      <c r="D3" s="41" t="s">
        <v>141</v>
      </c>
      <c r="E3" s="41" t="s">
        <v>142</v>
      </c>
      <c r="F3" s="41" t="s">
        <v>141</v>
      </c>
      <c r="G3" s="41" t="s">
        <v>142</v>
      </c>
    </row>
    <row r="4" spans="1:7" ht="24" x14ac:dyDescent="0.2">
      <c r="A4" s="26" t="s">
        <v>136</v>
      </c>
      <c r="B4" s="19">
        <v>0.23</v>
      </c>
      <c r="C4" s="19">
        <v>0.52</v>
      </c>
      <c r="D4" s="19">
        <v>0.18</v>
      </c>
      <c r="E4" s="19">
        <v>0.77</v>
      </c>
      <c r="F4" s="19">
        <v>0.24</v>
      </c>
      <c r="G4" s="19">
        <v>0.69</v>
      </c>
    </row>
    <row r="5" spans="1:7" ht="26.25" x14ac:dyDescent="0.2">
      <c r="A5" s="26" t="s">
        <v>143</v>
      </c>
      <c r="B5" s="19">
        <v>7.6999999999999999E-2</v>
      </c>
      <c r="C5" s="19">
        <v>0.83</v>
      </c>
      <c r="D5" s="19">
        <v>-0.42</v>
      </c>
      <c r="E5" s="19">
        <v>0.48</v>
      </c>
      <c r="F5" s="19">
        <v>0.67</v>
      </c>
      <c r="G5" s="19">
        <v>0.21</v>
      </c>
    </row>
    <row r="6" spans="1:7" ht="24" x14ac:dyDescent="0.2">
      <c r="A6" s="26" t="s">
        <v>137</v>
      </c>
      <c r="B6" s="19">
        <v>-7.4999999999999997E-2</v>
      </c>
      <c r="C6" s="19">
        <v>0.84</v>
      </c>
      <c r="D6" s="19">
        <v>-0.64</v>
      </c>
      <c r="E6" s="19">
        <v>0.23</v>
      </c>
      <c r="F6" s="19">
        <v>0.34</v>
      </c>
      <c r="G6" s="19">
        <v>0.57999999999999996</v>
      </c>
    </row>
    <row r="7" spans="1:7" ht="24" x14ac:dyDescent="0.2">
      <c r="A7" s="26" t="s">
        <v>138</v>
      </c>
      <c r="B7" s="19">
        <v>-0.18</v>
      </c>
      <c r="C7" s="19">
        <v>0.61</v>
      </c>
      <c r="D7" s="19">
        <v>-0.75</v>
      </c>
      <c r="E7" s="19">
        <v>0.14000000000000001</v>
      </c>
      <c r="F7" s="19">
        <v>0.49</v>
      </c>
      <c r="G7" s="19">
        <v>0.4</v>
      </c>
    </row>
    <row r="8" spans="1:7" ht="24" x14ac:dyDescent="0.2">
      <c r="A8" s="26" t="s">
        <v>139</v>
      </c>
      <c r="B8" s="19">
        <v>-0.11</v>
      </c>
      <c r="C8" s="19">
        <v>0.75</v>
      </c>
      <c r="D8" s="20">
        <v>-0.92</v>
      </c>
      <c r="E8" s="20">
        <v>0.03</v>
      </c>
      <c r="F8" s="19">
        <v>0.16</v>
      </c>
      <c r="G8" s="19">
        <v>0.8</v>
      </c>
    </row>
    <row r="9" spans="1:7" ht="24" x14ac:dyDescent="0.2">
      <c r="A9" s="41" t="s">
        <v>140</v>
      </c>
      <c r="B9" s="22">
        <v>-0.11</v>
      </c>
      <c r="C9" s="22">
        <v>0.75</v>
      </c>
      <c r="D9" s="47">
        <v>-0.89</v>
      </c>
      <c r="E9" s="47">
        <v>0.04</v>
      </c>
      <c r="F9" s="47">
        <v>0.95</v>
      </c>
      <c r="G9" s="47">
        <v>0.01</v>
      </c>
    </row>
    <row r="10" spans="1:7" ht="25.5" customHeight="1" x14ac:dyDescent="0.2">
      <c r="A10" s="73" t="s">
        <v>144</v>
      </c>
      <c r="B10" s="73"/>
      <c r="C10" s="73"/>
      <c r="D10" s="73"/>
      <c r="E10" s="73"/>
      <c r="F10" s="73"/>
      <c r="G10" s="73"/>
    </row>
    <row r="11" spans="1:7" x14ac:dyDescent="0.2">
      <c r="A11" s="52"/>
    </row>
    <row r="12" spans="1:7" x14ac:dyDescent="0.2">
      <c r="A12" s="52"/>
    </row>
    <row r="13" spans="1:7" x14ac:dyDescent="0.2">
      <c r="A13" s="52"/>
    </row>
    <row r="14" spans="1:7" x14ac:dyDescent="0.2">
      <c r="A14" s="52"/>
    </row>
    <row r="15" spans="1:7" x14ac:dyDescent="0.2">
      <c r="A15" s="52"/>
    </row>
    <row r="16" spans="1:7" x14ac:dyDescent="0.2">
      <c r="A16" s="52"/>
    </row>
    <row r="17" spans="1:1" x14ac:dyDescent="0.2">
      <c r="A17" s="52"/>
    </row>
    <row r="18" spans="1:1" x14ac:dyDescent="0.2">
      <c r="A18" s="52"/>
    </row>
    <row r="19" spans="1:1" x14ac:dyDescent="0.2">
      <c r="A19" s="52"/>
    </row>
    <row r="20" spans="1:1" x14ac:dyDescent="0.2">
      <c r="A20" s="52"/>
    </row>
    <row r="21" spans="1:1" x14ac:dyDescent="0.2">
      <c r="A21" s="52"/>
    </row>
    <row r="22" spans="1:1" x14ac:dyDescent="0.2">
      <c r="A22" s="52"/>
    </row>
    <row r="23" spans="1:1" x14ac:dyDescent="0.2">
      <c r="A23" s="52"/>
    </row>
    <row r="24" spans="1:1" x14ac:dyDescent="0.2">
      <c r="A24" s="52"/>
    </row>
    <row r="25" spans="1:1" x14ac:dyDescent="0.2">
      <c r="A25" s="52"/>
    </row>
    <row r="26" spans="1:1" x14ac:dyDescent="0.2">
      <c r="A26" s="52"/>
    </row>
    <row r="27" spans="1:1" x14ac:dyDescent="0.2">
      <c r="A27" s="52"/>
    </row>
    <row r="28" spans="1:1" x14ac:dyDescent="0.2">
      <c r="A28" s="52"/>
    </row>
    <row r="29" spans="1:1" x14ac:dyDescent="0.2">
      <c r="A29" s="52"/>
    </row>
    <row r="30" spans="1:1" x14ac:dyDescent="0.2">
      <c r="A30" s="52"/>
    </row>
    <row r="31" spans="1:1" x14ac:dyDescent="0.2">
      <c r="A31" s="52"/>
    </row>
    <row r="32" spans="1:1" x14ac:dyDescent="0.2">
      <c r="A32" s="52"/>
    </row>
    <row r="33" spans="1:1" x14ac:dyDescent="0.2">
      <c r="A33" s="52"/>
    </row>
  </sheetData>
  <mergeCells count="5">
    <mergeCell ref="B2:C2"/>
    <mergeCell ref="D2:E2"/>
    <mergeCell ref="F2:G2"/>
    <mergeCell ref="A1:G1"/>
    <mergeCell ref="A10:G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F014-BC8B-413A-A357-B9FF63EEF096}">
  <dimension ref="A1:F16"/>
  <sheetViews>
    <sheetView workbookViewId="0">
      <selection activeCell="I16" sqref="I16"/>
    </sheetView>
  </sheetViews>
  <sheetFormatPr defaultColWidth="8.85546875" defaultRowHeight="12" x14ac:dyDescent="0.2"/>
  <cols>
    <col min="1" max="1" width="19.7109375" style="19" customWidth="1"/>
    <col min="2" max="16384" width="8.85546875" style="19"/>
  </cols>
  <sheetData>
    <row r="1" spans="1:6" ht="14.25" x14ac:dyDescent="0.2">
      <c r="A1" s="18" t="s">
        <v>193</v>
      </c>
    </row>
    <row r="2" spans="1:6" x14ac:dyDescent="0.2">
      <c r="A2" s="69"/>
      <c r="B2" s="69" t="s">
        <v>76</v>
      </c>
      <c r="C2" s="69" t="s">
        <v>77</v>
      </c>
      <c r="D2" s="69" t="s">
        <v>78</v>
      </c>
      <c r="E2" s="69" t="s">
        <v>79</v>
      </c>
      <c r="F2" s="69" t="s">
        <v>80</v>
      </c>
    </row>
    <row r="3" spans="1:6" ht="15" x14ac:dyDescent="0.3">
      <c r="A3" s="32" t="s">
        <v>112</v>
      </c>
      <c r="B3" s="19">
        <v>7.2999999999999995E-2</v>
      </c>
      <c r="C3" s="19">
        <v>7.2999999999999995E-2</v>
      </c>
      <c r="D3" s="19">
        <v>7.2999999999999995E-2</v>
      </c>
      <c r="E3" s="19">
        <v>7.2999999999999995E-2</v>
      </c>
      <c r="F3" s="19">
        <v>7.2999999999999995E-2</v>
      </c>
    </row>
    <row r="4" spans="1:6" ht="15" x14ac:dyDescent="0.3">
      <c r="A4" s="32" t="s">
        <v>113</v>
      </c>
      <c r="B4" s="19">
        <v>7.1000000000000004E-3</v>
      </c>
      <c r="C4" s="19">
        <v>7.3000000000000001E-3</v>
      </c>
      <c r="D4" s="19">
        <v>7.9000000000000008E-3</v>
      </c>
      <c r="E4" s="19">
        <v>8.2000000000000007E-3</v>
      </c>
      <c r="F4" s="19">
        <v>8.6999999999999994E-3</v>
      </c>
    </row>
    <row r="5" spans="1:6" ht="24" x14ac:dyDescent="0.2">
      <c r="A5" s="30" t="s">
        <v>114</v>
      </c>
      <c r="B5" s="31" t="s">
        <v>81</v>
      </c>
      <c r="C5" s="31" t="s">
        <v>81</v>
      </c>
      <c r="D5" s="31" t="s">
        <v>81</v>
      </c>
      <c r="E5" s="31" t="s">
        <v>81</v>
      </c>
      <c r="F5" s="31" t="s">
        <v>81</v>
      </c>
    </row>
    <row r="6" spans="1:6" ht="15" x14ac:dyDescent="0.3">
      <c r="A6" s="32" t="s">
        <v>115</v>
      </c>
      <c r="B6" s="19">
        <v>23</v>
      </c>
      <c r="C6" s="19">
        <v>23</v>
      </c>
      <c r="D6" s="19">
        <v>23</v>
      </c>
      <c r="E6" s="19">
        <v>23</v>
      </c>
      <c r="F6" s="19">
        <v>23</v>
      </c>
    </row>
    <row r="7" spans="1:6" ht="15" x14ac:dyDescent="0.3">
      <c r="A7" s="32" t="s">
        <v>116</v>
      </c>
      <c r="B7" s="19">
        <v>10</v>
      </c>
      <c r="C7" s="19">
        <v>10</v>
      </c>
      <c r="D7" s="19">
        <v>10</v>
      </c>
      <c r="E7" s="19">
        <v>10</v>
      </c>
      <c r="F7" s="19">
        <v>10</v>
      </c>
    </row>
    <row r="8" spans="1:6" ht="14.25" x14ac:dyDescent="0.2">
      <c r="A8" s="20" t="s">
        <v>117</v>
      </c>
      <c r="B8" s="19">
        <v>270</v>
      </c>
      <c r="C8" s="19">
        <v>270</v>
      </c>
      <c r="D8" s="19">
        <v>270</v>
      </c>
      <c r="E8" s="19">
        <v>270</v>
      </c>
      <c r="F8" s="19">
        <v>270</v>
      </c>
    </row>
    <row r="9" spans="1:6" ht="15.75" x14ac:dyDescent="0.3">
      <c r="A9" s="20" t="s">
        <v>118</v>
      </c>
      <c r="B9" s="19">
        <v>2.5000000000000001E-2</v>
      </c>
      <c r="C9" s="19">
        <v>2.5000000000000001E-2</v>
      </c>
      <c r="D9" s="19">
        <v>2.5000000000000001E-2</v>
      </c>
      <c r="E9" s="19">
        <v>2.5000000000000001E-2</v>
      </c>
      <c r="F9" s="19">
        <v>2.5000000000000001E-2</v>
      </c>
    </row>
    <row r="10" spans="1:6" ht="14.25" x14ac:dyDescent="0.2">
      <c r="A10" s="20" t="s">
        <v>119</v>
      </c>
      <c r="B10" s="19">
        <v>950</v>
      </c>
      <c r="C10" s="19">
        <v>950</v>
      </c>
      <c r="D10" s="19">
        <v>950</v>
      </c>
      <c r="E10" s="19">
        <v>950</v>
      </c>
      <c r="F10" s="19">
        <v>950</v>
      </c>
    </row>
    <row r="11" spans="1:6" ht="15" x14ac:dyDescent="0.3">
      <c r="A11" s="32" t="s">
        <v>120</v>
      </c>
      <c r="B11" s="19">
        <v>20</v>
      </c>
      <c r="C11" s="19">
        <v>10</v>
      </c>
      <c r="D11" s="19">
        <v>5</v>
      </c>
      <c r="E11" s="19">
        <v>3.33</v>
      </c>
      <c r="F11" s="19">
        <v>2.5</v>
      </c>
    </row>
    <row r="12" spans="1:6" ht="15" x14ac:dyDescent="0.3">
      <c r="A12" s="32" t="s">
        <v>121</v>
      </c>
      <c r="B12" s="19">
        <v>8.1</v>
      </c>
      <c r="C12" s="19">
        <v>4.5</v>
      </c>
      <c r="D12" s="19">
        <v>2.8</v>
      </c>
      <c r="E12" s="19">
        <v>2.2000000000000002</v>
      </c>
      <c r="F12" s="19">
        <v>1.9</v>
      </c>
    </row>
    <row r="13" spans="1:6" ht="15" x14ac:dyDescent="0.3">
      <c r="A13" s="32" t="s">
        <v>122</v>
      </c>
      <c r="B13" s="19">
        <v>8.9</v>
      </c>
      <c r="C13" s="19">
        <v>6.3</v>
      </c>
      <c r="D13" s="19">
        <v>5</v>
      </c>
      <c r="E13" s="19">
        <v>4.5613000000000001</v>
      </c>
      <c r="F13" s="19">
        <v>4.3525</v>
      </c>
    </row>
    <row r="14" spans="1:6" ht="15" x14ac:dyDescent="0.3">
      <c r="A14" s="32" t="s">
        <v>123</v>
      </c>
      <c r="B14" s="19">
        <v>300</v>
      </c>
      <c r="C14" s="19">
        <v>300</v>
      </c>
      <c r="D14" s="19">
        <v>300</v>
      </c>
      <c r="E14" s="19">
        <v>300</v>
      </c>
      <c r="F14" s="19">
        <v>300</v>
      </c>
    </row>
    <row r="15" spans="1:6" x14ac:dyDescent="0.2">
      <c r="A15" s="47" t="s">
        <v>82</v>
      </c>
      <c r="B15" s="22">
        <v>1</v>
      </c>
      <c r="C15" s="22">
        <v>2</v>
      </c>
      <c r="D15" s="22">
        <v>4</v>
      </c>
      <c r="E15" s="22">
        <v>6</v>
      </c>
      <c r="F15" s="22">
        <v>8</v>
      </c>
    </row>
    <row r="16" spans="1:6" ht="82.5" customHeight="1" x14ac:dyDescent="0.2">
      <c r="A16" s="73" t="s">
        <v>124</v>
      </c>
      <c r="B16" s="73"/>
      <c r="C16" s="73"/>
      <c r="D16" s="73"/>
      <c r="E16" s="73"/>
      <c r="F16" s="73"/>
    </row>
  </sheetData>
  <mergeCells count="1">
    <mergeCell ref="A16:F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0FB38-ED7F-4C7C-90A9-C7DF4F75070B}">
  <dimension ref="A1:G14"/>
  <sheetViews>
    <sheetView workbookViewId="0">
      <selection sqref="A1:G1"/>
    </sheetView>
  </sheetViews>
  <sheetFormatPr defaultColWidth="9.140625" defaultRowHeight="12" x14ac:dyDescent="0.2"/>
  <cols>
    <col min="1" max="1" width="12" style="23" bestFit="1" customWidth="1"/>
    <col min="2" max="2" width="8.7109375" style="23" bestFit="1" customWidth="1"/>
    <col min="3" max="3" width="9.42578125" style="23" bestFit="1" customWidth="1"/>
    <col min="4" max="5" width="10.42578125" style="23" bestFit="1" customWidth="1"/>
    <col min="6" max="6" width="11.140625" style="23" bestFit="1" customWidth="1"/>
    <col min="7" max="7" width="12.140625" style="23" bestFit="1" customWidth="1"/>
    <col min="8" max="16384" width="9.140625" style="23"/>
  </cols>
  <sheetData>
    <row r="1" spans="1:7" ht="14.25" x14ac:dyDescent="0.2">
      <c r="A1" s="78" t="s">
        <v>198</v>
      </c>
      <c r="B1" s="78"/>
      <c r="C1" s="78"/>
      <c r="D1" s="78"/>
      <c r="E1" s="78"/>
      <c r="F1" s="78"/>
      <c r="G1" s="78"/>
    </row>
    <row r="2" spans="1:7" s="37" customFormat="1" ht="36" x14ac:dyDescent="0.2">
      <c r="A2" s="68"/>
      <c r="B2" s="67" t="s">
        <v>104</v>
      </c>
      <c r="C2" s="67" t="s">
        <v>105</v>
      </c>
      <c r="D2" s="67" t="s">
        <v>107</v>
      </c>
      <c r="E2" s="67" t="s">
        <v>106</v>
      </c>
      <c r="F2" s="67" t="s">
        <v>108</v>
      </c>
      <c r="G2" s="67" t="s">
        <v>109</v>
      </c>
    </row>
    <row r="3" spans="1:7" x14ac:dyDescent="0.2">
      <c r="A3" s="38" t="s">
        <v>50</v>
      </c>
      <c r="B3" s="33">
        <v>343399.3</v>
      </c>
      <c r="C3" s="33">
        <v>4043779.25</v>
      </c>
      <c r="D3" s="33">
        <v>343575.99167999998</v>
      </c>
      <c r="E3" s="33">
        <v>4043787.3025019998</v>
      </c>
      <c r="F3" s="33">
        <v>343331.96</v>
      </c>
      <c r="G3" s="33">
        <v>4043771.7</v>
      </c>
    </row>
    <row r="4" spans="1:7" x14ac:dyDescent="0.2">
      <c r="A4" s="38" t="s">
        <v>51</v>
      </c>
      <c r="B4" s="33">
        <v>339516.33</v>
      </c>
      <c r="C4" s="33">
        <v>4042311.18</v>
      </c>
      <c r="D4" s="33">
        <v>339704.85</v>
      </c>
      <c r="E4" s="33">
        <v>4042259.2</v>
      </c>
      <c r="F4" s="33">
        <v>339478.156051</v>
      </c>
      <c r="G4" s="33">
        <v>4042292.7641070001</v>
      </c>
    </row>
    <row r="5" spans="1:7" x14ac:dyDescent="0.2">
      <c r="A5" s="38" t="s">
        <v>52</v>
      </c>
      <c r="B5" s="33">
        <v>344050.82</v>
      </c>
      <c r="C5" s="33">
        <v>4044071.6</v>
      </c>
      <c r="D5" s="33">
        <v>344242.35248</v>
      </c>
      <c r="E5" s="33">
        <v>4043999.9584530001</v>
      </c>
      <c r="F5" s="33">
        <v>344004.77409000002</v>
      </c>
      <c r="G5" s="33">
        <v>4044097.7848490002</v>
      </c>
    </row>
    <row r="6" spans="1:7" x14ac:dyDescent="0.2">
      <c r="A6" s="38" t="s">
        <v>53</v>
      </c>
      <c r="B6" s="33">
        <v>344633.68</v>
      </c>
      <c r="C6" s="33">
        <v>4044128.36</v>
      </c>
      <c r="D6" s="33">
        <v>344836.63801300002</v>
      </c>
      <c r="E6" s="33">
        <v>4044217.0213870001</v>
      </c>
      <c r="F6" s="33">
        <v>344595.603191</v>
      </c>
      <c r="G6" s="33">
        <v>4044138.9396839999</v>
      </c>
    </row>
    <row r="7" spans="1:7" x14ac:dyDescent="0.2">
      <c r="A7" s="38" t="s">
        <v>54</v>
      </c>
      <c r="B7" s="33">
        <v>336667</v>
      </c>
      <c r="C7" s="33">
        <v>4039751</v>
      </c>
      <c r="D7" s="33">
        <v>336792</v>
      </c>
      <c r="E7" s="33">
        <v>4039927</v>
      </c>
      <c r="F7" s="33">
        <v>336647.81750399998</v>
      </c>
      <c r="G7" s="33">
        <v>4039737.9262359999</v>
      </c>
    </row>
    <row r="8" spans="1:7" x14ac:dyDescent="0.2">
      <c r="A8" s="38" t="s">
        <v>55</v>
      </c>
      <c r="B8" s="33">
        <v>308528.14</v>
      </c>
      <c r="C8" s="33">
        <v>4106406.93</v>
      </c>
      <c r="D8" s="33">
        <v>308401.36467400001</v>
      </c>
      <c r="E8" s="33">
        <v>4106598.5401679999</v>
      </c>
      <c r="F8" s="33">
        <v>308530.62229099998</v>
      </c>
      <c r="G8" s="33">
        <v>4106383.9362269999</v>
      </c>
    </row>
    <row r="9" spans="1:7" x14ac:dyDescent="0.2">
      <c r="A9" s="38" t="s">
        <v>56</v>
      </c>
      <c r="B9" s="33">
        <v>309347.83</v>
      </c>
      <c r="C9" s="33">
        <v>4101516.75</v>
      </c>
      <c r="D9" s="33">
        <v>309140.39931399998</v>
      </c>
      <c r="E9" s="33">
        <v>4101627.4421890001</v>
      </c>
      <c r="F9" s="33">
        <v>309360.19591200002</v>
      </c>
      <c r="G9" s="33">
        <v>4101507.196366</v>
      </c>
    </row>
    <row r="10" spans="1:7" x14ac:dyDescent="0.2">
      <c r="A10" s="38" t="s">
        <v>57</v>
      </c>
      <c r="B10" s="33">
        <v>311169.78000000003</v>
      </c>
      <c r="C10" s="33">
        <v>4093365.81</v>
      </c>
      <c r="D10" s="33">
        <v>311228.39242500003</v>
      </c>
      <c r="E10" s="33">
        <v>4093565.6114469999</v>
      </c>
      <c r="F10" s="33">
        <v>311156.64711299998</v>
      </c>
      <c r="G10" s="33">
        <v>4093327.1874230001</v>
      </c>
    </row>
    <row r="11" spans="1:7" x14ac:dyDescent="0.2">
      <c r="A11" s="38" t="s">
        <v>102</v>
      </c>
      <c r="B11" s="33">
        <v>311062.24</v>
      </c>
      <c r="C11" s="33">
        <v>4093225.01</v>
      </c>
      <c r="D11" s="33">
        <v>311156.65018499998</v>
      </c>
      <c r="E11" s="33">
        <v>4093282.3345599999</v>
      </c>
      <c r="F11" s="33">
        <v>311004.08759200003</v>
      </c>
      <c r="G11" s="33">
        <v>4093215.3700629999</v>
      </c>
    </row>
    <row r="12" spans="1:7" x14ac:dyDescent="0.2">
      <c r="A12" s="38" t="s">
        <v>103</v>
      </c>
      <c r="B12" s="33">
        <v>310283.11</v>
      </c>
      <c r="C12" s="33">
        <v>4092962.41</v>
      </c>
      <c r="D12" s="33">
        <v>310349.67558799998</v>
      </c>
      <c r="E12" s="33">
        <v>4092937.1471350002</v>
      </c>
      <c r="F12" s="33">
        <v>310264.70637500001</v>
      </c>
      <c r="G12" s="33">
        <v>4092956.8987500002</v>
      </c>
    </row>
    <row r="13" spans="1:7" x14ac:dyDescent="0.2">
      <c r="A13" s="40" t="s">
        <v>59</v>
      </c>
      <c r="B13" s="57">
        <v>310058.32</v>
      </c>
      <c r="C13" s="57">
        <v>4088733.52</v>
      </c>
      <c r="D13" s="57">
        <v>310009</v>
      </c>
      <c r="E13" s="57">
        <v>4088951</v>
      </c>
      <c r="F13" s="57">
        <v>310045</v>
      </c>
      <c r="G13" s="57">
        <v>4088711</v>
      </c>
    </row>
    <row r="14" spans="1:7" ht="13.5" x14ac:dyDescent="0.2">
      <c r="A14" s="77" t="s">
        <v>171</v>
      </c>
      <c r="B14" s="77"/>
      <c r="C14" s="77"/>
      <c r="D14" s="77"/>
      <c r="E14" s="77"/>
      <c r="F14" s="77"/>
      <c r="G14" s="77"/>
    </row>
  </sheetData>
  <mergeCells count="2">
    <mergeCell ref="A14:G14"/>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15213-99DB-403D-B5E3-0407A3C6AB05}">
  <dimension ref="A1:F32"/>
  <sheetViews>
    <sheetView workbookViewId="0"/>
  </sheetViews>
  <sheetFormatPr defaultColWidth="8.85546875" defaultRowHeight="12" x14ac:dyDescent="0.2"/>
  <cols>
    <col min="1" max="1" width="14.28515625" style="42" customWidth="1"/>
    <col min="2" max="2" width="8.85546875" style="42"/>
    <col min="3" max="3" width="15.85546875" style="42" bestFit="1" customWidth="1"/>
    <col min="4" max="4" width="8.85546875" style="42"/>
    <col min="5" max="5" width="20.7109375" style="42" customWidth="1"/>
    <col min="6" max="6" width="8.85546875" style="42"/>
    <col min="7" max="16384" width="8.85546875" style="23"/>
  </cols>
  <sheetData>
    <row r="1" spans="1:6" x14ac:dyDescent="0.2">
      <c r="A1" s="39" t="s">
        <v>173</v>
      </c>
    </row>
    <row r="2" spans="1:6" ht="26.25" customHeight="1" x14ac:dyDescent="0.2">
      <c r="A2" s="63" t="s">
        <v>22</v>
      </c>
      <c r="B2" s="64" t="s">
        <v>23</v>
      </c>
      <c r="C2" s="64" t="s">
        <v>111</v>
      </c>
      <c r="D2" s="64" t="s">
        <v>110</v>
      </c>
      <c r="E2" s="64" t="s">
        <v>168</v>
      </c>
      <c r="F2" s="64" t="s">
        <v>169</v>
      </c>
    </row>
    <row r="3" spans="1:6" x14ac:dyDescent="0.2">
      <c r="A3" s="43" t="s">
        <v>24</v>
      </c>
      <c r="B3" s="42" t="s">
        <v>25</v>
      </c>
      <c r="C3" s="42" t="s">
        <v>26</v>
      </c>
      <c r="D3" s="42" t="s">
        <v>27</v>
      </c>
      <c r="E3" s="42">
        <v>90</v>
      </c>
      <c r="F3" s="42">
        <v>100</v>
      </c>
    </row>
    <row r="4" spans="1:6" x14ac:dyDescent="0.2">
      <c r="A4" s="43"/>
      <c r="B4" s="42" t="s">
        <v>28</v>
      </c>
      <c r="C4" s="42" t="s">
        <v>29</v>
      </c>
      <c r="D4" s="42">
        <v>35</v>
      </c>
      <c r="E4" s="42">
        <v>90</v>
      </c>
      <c r="F4" s="42">
        <v>100</v>
      </c>
    </row>
    <row r="5" spans="1:6" x14ac:dyDescent="0.2">
      <c r="A5" s="43"/>
      <c r="B5" s="42" t="s">
        <v>30</v>
      </c>
      <c r="C5" s="42" t="s">
        <v>31</v>
      </c>
      <c r="D5" s="42" t="s">
        <v>27</v>
      </c>
      <c r="E5" s="42">
        <v>90</v>
      </c>
      <c r="F5" s="42">
        <v>100</v>
      </c>
    </row>
    <row r="6" spans="1:6" x14ac:dyDescent="0.2">
      <c r="A6" s="43" t="s">
        <v>32</v>
      </c>
      <c r="B6" s="42" t="s">
        <v>25</v>
      </c>
      <c r="C6" s="42" t="s">
        <v>33</v>
      </c>
      <c r="D6" s="42" t="s">
        <v>27</v>
      </c>
      <c r="E6" s="42">
        <v>90</v>
      </c>
      <c r="F6" s="42">
        <v>100</v>
      </c>
    </row>
    <row r="7" spans="1:6" x14ac:dyDescent="0.2">
      <c r="A7" s="43"/>
      <c r="B7" s="42" t="s">
        <v>28</v>
      </c>
      <c r="C7" s="42" t="s">
        <v>34</v>
      </c>
      <c r="D7" s="42">
        <v>14.3</v>
      </c>
      <c r="E7" s="42">
        <v>80</v>
      </c>
      <c r="F7" s="42">
        <v>100</v>
      </c>
    </row>
    <row r="8" spans="1:6" x14ac:dyDescent="0.2">
      <c r="A8" s="43"/>
      <c r="B8" s="42" t="s">
        <v>30</v>
      </c>
      <c r="C8" s="42" t="s">
        <v>31</v>
      </c>
      <c r="D8" s="42" t="s">
        <v>27</v>
      </c>
      <c r="E8" s="42">
        <v>85</v>
      </c>
      <c r="F8" s="42">
        <v>100</v>
      </c>
    </row>
    <row r="9" spans="1:6" x14ac:dyDescent="0.2">
      <c r="A9" s="43" t="s">
        <v>35</v>
      </c>
      <c r="B9" s="42" t="s">
        <v>25</v>
      </c>
      <c r="C9" s="42" t="s">
        <v>31</v>
      </c>
      <c r="D9" s="42" t="s">
        <v>27</v>
      </c>
      <c r="E9" s="42">
        <v>90</v>
      </c>
      <c r="F9" s="42">
        <v>150</v>
      </c>
    </row>
    <row r="10" spans="1:6" x14ac:dyDescent="0.2">
      <c r="A10" s="43"/>
      <c r="B10" s="42" t="s">
        <v>36</v>
      </c>
      <c r="C10" s="42" t="s">
        <v>37</v>
      </c>
      <c r="D10" s="42" t="s">
        <v>27</v>
      </c>
      <c r="E10" s="42">
        <v>90</v>
      </c>
      <c r="F10" s="42">
        <v>150</v>
      </c>
    </row>
    <row r="11" spans="1:6" x14ac:dyDescent="0.2">
      <c r="A11" s="43" t="s">
        <v>38</v>
      </c>
      <c r="B11" s="42" t="s">
        <v>25</v>
      </c>
      <c r="C11" s="42" t="s">
        <v>31</v>
      </c>
      <c r="D11" s="42">
        <v>30</v>
      </c>
      <c r="E11" s="42">
        <v>90</v>
      </c>
      <c r="F11" s="42">
        <v>100</v>
      </c>
    </row>
    <row r="12" spans="1:6" x14ac:dyDescent="0.2">
      <c r="A12" s="43"/>
      <c r="B12" s="42" t="s">
        <v>28</v>
      </c>
      <c r="C12" s="42" t="s">
        <v>39</v>
      </c>
      <c r="D12" s="42" t="s">
        <v>27</v>
      </c>
      <c r="E12" s="42">
        <v>90</v>
      </c>
      <c r="F12" s="42">
        <v>100</v>
      </c>
    </row>
    <row r="13" spans="1:6" x14ac:dyDescent="0.2">
      <c r="A13" s="43"/>
      <c r="B13" s="42" t="s">
        <v>30</v>
      </c>
      <c r="C13" s="42" t="s">
        <v>31</v>
      </c>
      <c r="D13" s="42" t="s">
        <v>27</v>
      </c>
      <c r="E13" s="42">
        <v>90</v>
      </c>
      <c r="F13" s="42">
        <v>100</v>
      </c>
    </row>
    <row r="14" spans="1:6" x14ac:dyDescent="0.2">
      <c r="A14" s="43" t="s">
        <v>40</v>
      </c>
      <c r="B14" s="42" t="s">
        <v>25</v>
      </c>
      <c r="C14" s="42" t="s">
        <v>31</v>
      </c>
      <c r="D14" s="42">
        <v>53</v>
      </c>
      <c r="E14" s="42">
        <v>90</v>
      </c>
      <c r="F14" s="42">
        <v>85</v>
      </c>
    </row>
    <row r="15" spans="1:6" x14ac:dyDescent="0.2">
      <c r="A15" s="43"/>
      <c r="B15" s="42" t="s">
        <v>36</v>
      </c>
      <c r="C15" s="42" t="s">
        <v>31</v>
      </c>
      <c r="D15" s="42">
        <v>75</v>
      </c>
      <c r="E15" s="42">
        <v>90</v>
      </c>
      <c r="F15" s="42">
        <v>85</v>
      </c>
    </row>
    <row r="16" spans="1:6" x14ac:dyDescent="0.2">
      <c r="A16" s="43"/>
      <c r="B16" s="42" t="s">
        <v>28</v>
      </c>
      <c r="C16" s="42" t="s">
        <v>31</v>
      </c>
      <c r="D16" s="42">
        <v>30</v>
      </c>
      <c r="E16" s="42">
        <v>90</v>
      </c>
      <c r="F16" s="42">
        <v>90</v>
      </c>
    </row>
    <row r="17" spans="1:6" x14ac:dyDescent="0.2">
      <c r="A17" s="43" t="s">
        <v>41</v>
      </c>
      <c r="B17" s="42" t="s">
        <v>25</v>
      </c>
      <c r="C17" s="42" t="s">
        <v>42</v>
      </c>
      <c r="D17" s="42" t="s">
        <v>27</v>
      </c>
      <c r="E17" s="42">
        <v>80</v>
      </c>
      <c r="F17" s="42">
        <v>150</v>
      </c>
    </row>
    <row r="18" spans="1:6" x14ac:dyDescent="0.2">
      <c r="A18" s="43"/>
      <c r="B18" s="42" t="s">
        <v>36</v>
      </c>
      <c r="C18" s="42" t="s">
        <v>31</v>
      </c>
      <c r="D18" s="42" t="s">
        <v>27</v>
      </c>
      <c r="E18" s="42">
        <v>80</v>
      </c>
      <c r="F18" s="42">
        <v>150</v>
      </c>
    </row>
    <row r="19" spans="1:6" x14ac:dyDescent="0.2">
      <c r="A19" s="43" t="s">
        <v>43</v>
      </c>
      <c r="B19" s="42" t="s">
        <v>25</v>
      </c>
      <c r="C19" s="42" t="s">
        <v>39</v>
      </c>
      <c r="D19" s="42" t="s">
        <v>27</v>
      </c>
      <c r="E19" s="42">
        <v>90</v>
      </c>
      <c r="F19" s="42">
        <v>100</v>
      </c>
    </row>
    <row r="20" spans="1:6" x14ac:dyDescent="0.2">
      <c r="A20" s="43"/>
      <c r="B20" s="42" t="s">
        <v>28</v>
      </c>
      <c r="C20" s="42" t="s">
        <v>31</v>
      </c>
      <c r="D20" s="42">
        <v>27</v>
      </c>
      <c r="E20" s="42">
        <v>90</v>
      </c>
      <c r="F20" s="42">
        <v>100</v>
      </c>
    </row>
    <row r="21" spans="1:6" x14ac:dyDescent="0.2">
      <c r="A21" s="43" t="s">
        <v>44</v>
      </c>
      <c r="B21" s="42" t="s">
        <v>25</v>
      </c>
      <c r="C21" s="42" t="s">
        <v>31</v>
      </c>
      <c r="D21" s="42" t="s">
        <v>27</v>
      </c>
      <c r="E21" s="42">
        <v>60</v>
      </c>
      <c r="F21" s="42">
        <f>100*0.9/0.6</f>
        <v>150</v>
      </c>
    </row>
    <row r="22" spans="1:6" x14ac:dyDescent="0.2">
      <c r="A22" s="43" t="s">
        <v>45</v>
      </c>
      <c r="B22" s="42" t="s">
        <v>25</v>
      </c>
      <c r="C22" s="42" t="s">
        <v>46</v>
      </c>
      <c r="D22" s="42" t="s">
        <v>27</v>
      </c>
      <c r="E22" s="42">
        <v>90</v>
      </c>
      <c r="F22" s="42">
        <v>51</v>
      </c>
    </row>
    <row r="23" spans="1:6" x14ac:dyDescent="0.2">
      <c r="A23" s="43"/>
      <c r="B23" s="42" t="s">
        <v>36</v>
      </c>
      <c r="C23" s="42" t="s">
        <v>31</v>
      </c>
      <c r="D23" s="42" t="s">
        <v>27</v>
      </c>
      <c r="E23" s="42">
        <v>90</v>
      </c>
      <c r="F23" s="42">
        <v>51</v>
      </c>
    </row>
    <row r="24" spans="1:6" x14ac:dyDescent="0.2">
      <c r="A24" s="43"/>
      <c r="B24" s="42" t="s">
        <v>28</v>
      </c>
      <c r="C24" s="42" t="s">
        <v>31</v>
      </c>
      <c r="D24" s="42">
        <v>17</v>
      </c>
      <c r="E24" s="42">
        <v>90</v>
      </c>
      <c r="F24" s="42">
        <v>51</v>
      </c>
    </row>
    <row r="25" spans="1:6" x14ac:dyDescent="0.2">
      <c r="A25" s="43"/>
      <c r="B25" s="42" t="s">
        <v>30</v>
      </c>
      <c r="C25" s="42" t="s">
        <v>47</v>
      </c>
      <c r="D25" s="42">
        <v>85</v>
      </c>
      <c r="E25" s="42">
        <v>90</v>
      </c>
      <c r="F25" s="42">
        <v>51</v>
      </c>
    </row>
    <row r="26" spans="1:6" x14ac:dyDescent="0.2">
      <c r="A26" s="43" t="s">
        <v>48</v>
      </c>
      <c r="B26" s="42" t="s">
        <v>25</v>
      </c>
      <c r="C26" s="42" t="s">
        <v>34</v>
      </c>
      <c r="D26" s="42">
        <v>17</v>
      </c>
      <c r="E26" s="42">
        <v>90</v>
      </c>
      <c r="F26" s="42">
        <v>65</v>
      </c>
    </row>
    <row r="27" spans="1:6" x14ac:dyDescent="0.2">
      <c r="A27" s="43"/>
      <c r="B27" s="42" t="s">
        <v>36</v>
      </c>
      <c r="C27" s="42" t="s">
        <v>34</v>
      </c>
      <c r="D27" s="42">
        <v>17</v>
      </c>
      <c r="E27" s="42">
        <v>90</v>
      </c>
      <c r="F27" s="42">
        <v>65</v>
      </c>
    </row>
    <row r="28" spans="1:6" x14ac:dyDescent="0.2">
      <c r="A28" s="43"/>
      <c r="B28" s="42" t="s">
        <v>28</v>
      </c>
      <c r="C28" s="42" t="s">
        <v>31</v>
      </c>
      <c r="D28" s="42">
        <v>25</v>
      </c>
      <c r="E28" s="42">
        <v>90</v>
      </c>
      <c r="F28" s="42">
        <v>65</v>
      </c>
    </row>
    <row r="29" spans="1:6" x14ac:dyDescent="0.2">
      <c r="A29" s="43" t="s">
        <v>49</v>
      </c>
      <c r="B29" s="42" t="s">
        <v>25</v>
      </c>
      <c r="C29" s="42" t="s">
        <v>39</v>
      </c>
      <c r="D29" s="42" t="s">
        <v>27</v>
      </c>
      <c r="E29" s="42">
        <v>95</v>
      </c>
      <c r="F29" s="42">
        <v>75</v>
      </c>
    </row>
    <row r="30" spans="1:6" x14ac:dyDescent="0.2">
      <c r="A30" s="43"/>
      <c r="B30" s="42" t="s">
        <v>36</v>
      </c>
      <c r="C30" s="42" t="s">
        <v>31</v>
      </c>
      <c r="D30" s="42" t="s">
        <v>27</v>
      </c>
      <c r="E30" s="42">
        <v>60</v>
      </c>
      <c r="F30" s="42">
        <v>119</v>
      </c>
    </row>
    <row r="31" spans="1:6" x14ac:dyDescent="0.2">
      <c r="A31" s="44"/>
      <c r="B31" s="45" t="s">
        <v>28</v>
      </c>
      <c r="C31" s="45" t="s">
        <v>31</v>
      </c>
      <c r="D31" s="45" t="s">
        <v>27</v>
      </c>
      <c r="E31" s="45">
        <v>60</v>
      </c>
      <c r="F31" s="45">
        <v>119</v>
      </c>
    </row>
    <row r="32" spans="1:6" ht="22.5" customHeight="1" x14ac:dyDescent="0.2">
      <c r="A32" s="74" t="s">
        <v>170</v>
      </c>
      <c r="B32" s="74"/>
      <c r="C32" s="74"/>
      <c r="D32" s="74"/>
      <c r="E32" s="74"/>
      <c r="F32" s="74"/>
    </row>
  </sheetData>
  <mergeCells count="1">
    <mergeCell ref="A32:F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7A362-76CB-4490-A5AD-CCE0DA26AE3B}">
  <dimension ref="A1:Q18"/>
  <sheetViews>
    <sheetView workbookViewId="0"/>
  </sheetViews>
  <sheetFormatPr defaultColWidth="8.85546875" defaultRowHeight="15" x14ac:dyDescent="0.25"/>
  <cols>
    <col min="1" max="1" width="14.5703125" style="10" customWidth="1"/>
    <col min="2" max="2" width="10" style="10" customWidth="1"/>
    <col min="3" max="5" width="8.85546875" style="10"/>
  </cols>
  <sheetData>
    <row r="1" spans="1:17" x14ac:dyDescent="0.25">
      <c r="A1" s="39" t="s">
        <v>172</v>
      </c>
      <c r="B1" s="19"/>
      <c r="C1" s="19"/>
      <c r="D1" s="19"/>
      <c r="E1" s="19"/>
    </row>
    <row r="2" spans="1:17" ht="24.75" x14ac:dyDescent="0.25">
      <c r="A2" s="65"/>
      <c r="B2" s="66" t="s">
        <v>72</v>
      </c>
      <c r="C2" s="66" t="s">
        <v>73</v>
      </c>
      <c r="D2" s="66" t="s">
        <v>74</v>
      </c>
      <c r="E2" s="67" t="s">
        <v>75</v>
      </c>
      <c r="F2" s="2"/>
      <c r="G2" s="2"/>
      <c r="H2" s="2"/>
      <c r="I2" s="2"/>
      <c r="J2" s="2"/>
      <c r="K2" s="2"/>
      <c r="M2" s="2"/>
      <c r="N2" s="1"/>
      <c r="O2" s="1"/>
      <c r="P2" s="1"/>
      <c r="Q2" s="3"/>
    </row>
    <row r="3" spans="1:17" x14ac:dyDescent="0.25">
      <c r="A3" s="58" t="s">
        <v>50</v>
      </c>
      <c r="B3" s="35">
        <v>0.85842799999999997</v>
      </c>
      <c r="C3" s="35">
        <v>0.97245761622876459</v>
      </c>
      <c r="D3" s="35">
        <v>0.99247800000000008</v>
      </c>
      <c r="E3" s="35">
        <f>D3*C3*B3</f>
        <v>0.8285055949680209</v>
      </c>
      <c r="F3" s="4"/>
      <c r="G3" s="4"/>
      <c r="H3" s="4"/>
      <c r="I3" s="4"/>
      <c r="J3" s="4"/>
      <c r="K3" s="4"/>
      <c r="M3" s="2"/>
      <c r="N3" s="7"/>
      <c r="O3" s="7"/>
      <c r="P3" s="7"/>
      <c r="Q3" s="7"/>
    </row>
    <row r="4" spans="1:17" x14ac:dyDescent="0.25">
      <c r="A4" s="58" t="s">
        <v>51</v>
      </c>
      <c r="B4" s="35">
        <v>0.88521700000000003</v>
      </c>
      <c r="C4" s="35">
        <v>0.96569286541845245</v>
      </c>
      <c r="D4" s="35">
        <v>0.98778299999999997</v>
      </c>
      <c r="E4" s="35">
        <f t="shared" ref="E4:E12" si="0">D4*C4*B4</f>
        <v>0.84440406639231003</v>
      </c>
      <c r="F4" s="5"/>
      <c r="G4" s="5"/>
      <c r="H4" s="5"/>
      <c r="I4" s="5"/>
      <c r="J4" s="5"/>
      <c r="K4" s="5"/>
      <c r="M4" s="2"/>
      <c r="N4" s="7"/>
      <c r="O4" s="7"/>
      <c r="P4" s="7"/>
      <c r="Q4" s="7"/>
    </row>
    <row r="5" spans="1:17" x14ac:dyDescent="0.25">
      <c r="A5" s="58" t="s">
        <v>52</v>
      </c>
      <c r="B5" s="35">
        <v>0.871201</v>
      </c>
      <c r="C5" s="35">
        <v>0.97410396144916667</v>
      </c>
      <c r="D5" s="35">
        <v>0.99931366666666666</v>
      </c>
      <c r="E5" s="35">
        <f t="shared" si="0"/>
        <v>0.8480578951614719</v>
      </c>
      <c r="F5" s="2"/>
      <c r="G5" s="2"/>
      <c r="H5" s="2"/>
      <c r="I5" s="2"/>
      <c r="J5" s="2"/>
      <c r="K5" s="2"/>
      <c r="M5" s="2"/>
      <c r="N5" s="7"/>
      <c r="O5" s="7"/>
      <c r="P5" s="7"/>
      <c r="Q5" s="7"/>
    </row>
    <row r="6" spans="1:17" x14ac:dyDescent="0.25">
      <c r="A6" s="58" t="s">
        <v>53</v>
      </c>
      <c r="B6" s="35">
        <v>0.66806600000000005</v>
      </c>
      <c r="C6" s="35">
        <v>0.94872162614795441</v>
      </c>
      <c r="D6" s="35">
        <v>0.84018966666666672</v>
      </c>
      <c r="E6" s="35">
        <f t="shared" si="0"/>
        <v>0.53251948836729979</v>
      </c>
      <c r="F6" s="2"/>
      <c r="G6" s="2"/>
      <c r="H6" s="2"/>
      <c r="I6" s="2"/>
      <c r="J6" s="2"/>
      <c r="K6" s="2"/>
      <c r="M6" s="2"/>
      <c r="N6" s="7"/>
      <c r="O6" s="7"/>
      <c r="P6" s="7"/>
      <c r="Q6" s="7"/>
    </row>
    <row r="7" spans="1:17" x14ac:dyDescent="0.25">
      <c r="A7" s="58" t="s">
        <v>54</v>
      </c>
      <c r="B7" s="35">
        <v>0.91186400000000001</v>
      </c>
      <c r="C7" s="35">
        <v>0.94609253619963862</v>
      </c>
      <c r="D7" s="35">
        <v>1</v>
      </c>
      <c r="E7" s="35">
        <f t="shared" si="0"/>
        <v>0.86270772442914723</v>
      </c>
      <c r="F7" s="6"/>
      <c r="G7" s="6"/>
      <c r="H7" s="6"/>
      <c r="I7" s="6"/>
      <c r="J7" s="6"/>
      <c r="K7" s="6"/>
      <c r="M7" s="2"/>
      <c r="N7" s="7"/>
      <c r="O7" s="7"/>
      <c r="P7" s="7"/>
      <c r="Q7" s="7"/>
    </row>
    <row r="8" spans="1:17" x14ac:dyDescent="0.25">
      <c r="A8" s="58" t="s">
        <v>55</v>
      </c>
      <c r="B8" s="35">
        <v>0.93910800000000005</v>
      </c>
      <c r="C8" s="35">
        <v>0.96125338532621041</v>
      </c>
      <c r="D8" s="35">
        <v>1</v>
      </c>
      <c r="E8" s="35">
        <f t="shared" si="0"/>
        <v>0.90272074418692683</v>
      </c>
      <c r="F8" s="7"/>
      <c r="G8" s="7"/>
      <c r="H8" s="7"/>
      <c r="I8" s="7"/>
      <c r="J8" s="7"/>
      <c r="K8" s="7"/>
      <c r="M8" s="2"/>
      <c r="N8" s="7"/>
      <c r="O8" s="7"/>
      <c r="P8" s="7"/>
      <c r="Q8" s="7"/>
    </row>
    <row r="9" spans="1:17" x14ac:dyDescent="0.25">
      <c r="A9" s="58" t="s">
        <v>56</v>
      </c>
      <c r="B9" s="35">
        <v>0.82353900000000002</v>
      </c>
      <c r="C9" s="35">
        <v>0.97937881766477308</v>
      </c>
      <c r="D9" s="35">
        <v>0.88863000000000003</v>
      </c>
      <c r="E9" s="35">
        <f t="shared" si="0"/>
        <v>0.71673043777413281</v>
      </c>
      <c r="F9" s="2"/>
      <c r="G9" s="2"/>
      <c r="H9" s="2"/>
      <c r="I9" s="2"/>
      <c r="J9" s="2"/>
      <c r="K9" s="2"/>
      <c r="M9" s="2"/>
      <c r="N9" s="7"/>
      <c r="O9" s="7"/>
      <c r="P9" s="7"/>
      <c r="Q9" s="7"/>
    </row>
    <row r="10" spans="1:17" x14ac:dyDescent="0.25">
      <c r="A10" s="58" t="s">
        <v>57</v>
      </c>
      <c r="B10" s="35">
        <v>0.86529299999999998</v>
      </c>
      <c r="C10" s="35">
        <v>0.99156691372634631</v>
      </c>
      <c r="D10" s="35">
        <v>0.99312866666666666</v>
      </c>
      <c r="E10" s="35">
        <f t="shared" si="0"/>
        <v>0.85210033358634452</v>
      </c>
      <c r="F10" s="2"/>
      <c r="G10" s="2"/>
      <c r="H10" s="2"/>
      <c r="I10" s="2"/>
      <c r="J10" s="2"/>
      <c r="K10" s="2"/>
      <c r="M10" s="2"/>
      <c r="N10" s="7"/>
      <c r="O10" s="7"/>
      <c r="P10" s="7"/>
      <c r="Q10" s="7"/>
    </row>
    <row r="11" spans="1:17" x14ac:dyDescent="0.25">
      <c r="A11" s="58" t="s">
        <v>58</v>
      </c>
      <c r="B11" s="35">
        <v>0.86480541969999991</v>
      </c>
      <c r="C11" s="35">
        <v>0.99517830630540594</v>
      </c>
      <c r="D11" s="35">
        <v>0.99462266666666677</v>
      </c>
      <c r="E11" s="35">
        <f t="shared" si="0"/>
        <v>0.85600766839943832</v>
      </c>
      <c r="F11" s="4"/>
      <c r="G11" s="4"/>
      <c r="H11" s="4"/>
      <c r="I11" s="4"/>
      <c r="J11" s="4"/>
      <c r="K11" s="4"/>
      <c r="M11" s="2"/>
      <c r="N11" s="7"/>
      <c r="O11" s="7"/>
      <c r="P11" s="7"/>
      <c r="Q11" s="7"/>
    </row>
    <row r="12" spans="1:17" x14ac:dyDescent="0.25">
      <c r="A12" s="59" t="s">
        <v>59</v>
      </c>
      <c r="B12" s="60">
        <v>0.87080000000000002</v>
      </c>
      <c r="C12" s="60">
        <v>0.98738194103496602</v>
      </c>
      <c r="D12" s="60">
        <v>1</v>
      </c>
      <c r="E12" s="60">
        <f t="shared" si="0"/>
        <v>0.8598121942532484</v>
      </c>
      <c r="F12" s="2"/>
      <c r="G12" s="2"/>
      <c r="H12" s="2"/>
      <c r="I12" s="2"/>
      <c r="J12" s="2"/>
      <c r="K12" s="2"/>
      <c r="M12" s="2"/>
      <c r="N12" s="7"/>
      <c r="O12" s="7"/>
      <c r="P12" s="7"/>
      <c r="Q12" s="7"/>
    </row>
    <row r="13" spans="1:17" x14ac:dyDescent="0.25">
      <c r="A13" s="14"/>
      <c r="B13" s="12"/>
      <c r="C13" s="12"/>
      <c r="D13" s="12"/>
      <c r="E13" s="12"/>
      <c r="F13" s="2"/>
      <c r="G13" s="2"/>
      <c r="H13" s="2"/>
      <c r="I13" s="2"/>
      <c r="J13" s="2"/>
      <c r="K13" s="2"/>
    </row>
    <row r="14" spans="1:17" x14ac:dyDescent="0.25">
      <c r="A14" s="13"/>
      <c r="B14" s="15"/>
      <c r="C14" s="15"/>
      <c r="D14" s="15"/>
      <c r="E14" s="15"/>
      <c r="F14" s="6"/>
      <c r="G14" s="6"/>
      <c r="H14" s="6"/>
      <c r="I14" s="6"/>
      <c r="J14" s="6"/>
      <c r="K14" s="6"/>
    </row>
    <row r="15" spans="1:17" x14ac:dyDescent="0.25">
      <c r="A15" s="11"/>
      <c r="B15" s="16"/>
      <c r="C15" s="16"/>
      <c r="D15" s="16"/>
      <c r="E15" s="16"/>
      <c r="F15" s="8"/>
      <c r="G15" s="8"/>
      <c r="H15" s="8"/>
      <c r="I15" s="8"/>
      <c r="J15" s="8"/>
      <c r="K15" s="8"/>
    </row>
    <row r="16" spans="1:17" x14ac:dyDescent="0.25">
      <c r="A16" s="13"/>
      <c r="B16" s="12"/>
      <c r="C16" s="12"/>
      <c r="D16" s="12"/>
      <c r="E16" s="12"/>
      <c r="F16" s="2"/>
      <c r="G16" s="2"/>
      <c r="H16" s="2"/>
      <c r="I16" s="2"/>
      <c r="J16" s="2"/>
      <c r="K16" s="2"/>
    </row>
    <row r="17" spans="1:11" x14ac:dyDescent="0.25">
      <c r="A17" s="13"/>
      <c r="B17" s="17"/>
      <c r="C17" s="17"/>
      <c r="D17" s="17"/>
      <c r="E17" s="17"/>
      <c r="F17" s="9"/>
      <c r="G17" s="9"/>
      <c r="H17" s="9"/>
      <c r="I17" s="9"/>
      <c r="J17" s="9"/>
      <c r="K17" s="9"/>
    </row>
    <row r="18" spans="1:11" x14ac:dyDescent="0.25">
      <c r="A18" s="13"/>
      <c r="B18" s="12"/>
      <c r="C18" s="12"/>
      <c r="D18" s="12"/>
      <c r="E18" s="12"/>
      <c r="F18" s="2"/>
      <c r="G18" s="2"/>
      <c r="H18" s="2"/>
      <c r="I18" s="2"/>
      <c r="J18" s="2"/>
      <c r="K18"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CEBAE-88E3-40DA-8973-A8CD02E479B2}">
  <dimension ref="A1:K24"/>
  <sheetViews>
    <sheetView workbookViewId="0"/>
  </sheetViews>
  <sheetFormatPr defaultRowHeight="15" x14ac:dyDescent="0.25"/>
  <cols>
    <col min="1" max="1" width="9.7109375" customWidth="1"/>
    <col min="2" max="8" width="5.7109375" customWidth="1"/>
    <col min="9" max="9" width="8" customWidth="1"/>
    <col min="11" max="11" width="11.42578125" customWidth="1"/>
    <col min="12" max="12" width="14.28515625" customWidth="1"/>
  </cols>
  <sheetData>
    <row r="1" spans="1:11" x14ac:dyDescent="0.25">
      <c r="A1" s="23" t="s">
        <v>197</v>
      </c>
    </row>
    <row r="2" spans="1:11" x14ac:dyDescent="0.25">
      <c r="A2" s="84"/>
      <c r="B2" s="84" t="s">
        <v>176</v>
      </c>
      <c r="C2" s="84" t="s">
        <v>177</v>
      </c>
      <c r="D2" s="84" t="s">
        <v>178</v>
      </c>
      <c r="E2" s="84" t="s">
        <v>179</v>
      </c>
      <c r="F2" s="84" t="s">
        <v>180</v>
      </c>
      <c r="G2" s="84" t="s">
        <v>181</v>
      </c>
      <c r="H2" s="84" t="s">
        <v>182</v>
      </c>
      <c r="I2" s="84" t="s">
        <v>183</v>
      </c>
    </row>
    <row r="3" spans="1:11" x14ac:dyDescent="0.25">
      <c r="A3" s="18" t="s">
        <v>184</v>
      </c>
      <c r="B3" s="82">
        <f>859.2-854.82</f>
        <v>4.3799999999999955</v>
      </c>
      <c r="C3" s="82">
        <f>854.7-853.62</f>
        <v>1.0800000000000409</v>
      </c>
      <c r="D3" s="82">
        <f>853.36-852.21</f>
        <v>1.1499999999999773</v>
      </c>
      <c r="E3" s="86" t="s">
        <v>186</v>
      </c>
      <c r="F3" s="86" t="s">
        <v>186</v>
      </c>
      <c r="G3" s="86" t="s">
        <v>186</v>
      </c>
      <c r="H3" s="86" t="s">
        <v>186</v>
      </c>
      <c r="I3" s="82">
        <v>2.203333333333338</v>
      </c>
      <c r="K3" s="36"/>
    </row>
    <row r="4" spans="1:11" x14ac:dyDescent="0.25">
      <c r="A4" s="18" t="s">
        <v>185</v>
      </c>
      <c r="B4" s="82">
        <f>959.96-954.8</f>
        <v>5.1600000000000819</v>
      </c>
      <c r="C4" s="82">
        <f>954.82-940.77</f>
        <v>14.050000000000068</v>
      </c>
      <c r="D4" s="82">
        <f>940.67-937.12</f>
        <v>3.5499999999999545</v>
      </c>
      <c r="E4" s="82">
        <f>936.12-933.02</f>
        <v>3.1000000000000227</v>
      </c>
      <c r="F4" s="86" t="s">
        <v>186</v>
      </c>
      <c r="G4" s="86" t="s">
        <v>186</v>
      </c>
      <c r="H4" s="86" t="s">
        <v>186</v>
      </c>
      <c r="I4" s="82">
        <v>6.4650000000000318</v>
      </c>
    </row>
    <row r="5" spans="1:11" x14ac:dyDescent="0.25">
      <c r="A5" s="18" t="s">
        <v>57</v>
      </c>
      <c r="B5" s="82">
        <f>1074.27-1063.7</f>
        <v>10.569999999999936</v>
      </c>
      <c r="C5" s="82">
        <f>1063.54-1058.63</f>
        <v>4.9099999999998545</v>
      </c>
      <c r="D5" s="82">
        <f>1058.6-1036.86</f>
        <v>21.740000000000009</v>
      </c>
      <c r="E5" s="82">
        <f>1036.12-1031.72</f>
        <v>4.3999999999998636</v>
      </c>
      <c r="F5" s="82">
        <f>1030.53-1029.1</f>
        <v>1.4300000000000637</v>
      </c>
      <c r="G5" s="82">
        <f>1028.96-1014.85</f>
        <v>14.110000000000014</v>
      </c>
      <c r="H5" s="82">
        <f>983.06-975.1</f>
        <v>7.9599999999999227</v>
      </c>
      <c r="I5" s="82">
        <v>9.3028571428570945</v>
      </c>
    </row>
    <row r="6" spans="1:11" x14ac:dyDescent="0.25">
      <c r="A6" s="18" t="s">
        <v>56</v>
      </c>
      <c r="B6" s="82">
        <f>1633.17-1631.76</f>
        <v>1.4100000000000819</v>
      </c>
      <c r="C6" s="82">
        <f>1630.59-1629.1</f>
        <v>1.4900000000000091</v>
      </c>
      <c r="D6" s="82">
        <f>1627.85-1624.7</f>
        <v>3.1499999999998636</v>
      </c>
      <c r="E6" s="86" t="s">
        <v>186</v>
      </c>
      <c r="F6" s="86" t="s">
        <v>186</v>
      </c>
      <c r="G6" s="86" t="s">
        <v>186</v>
      </c>
      <c r="H6" s="86" t="s">
        <v>186</v>
      </c>
      <c r="I6" s="82">
        <v>2.0166666666666515</v>
      </c>
    </row>
    <row r="7" spans="1:11" x14ac:dyDescent="0.25">
      <c r="A7" s="18" t="s">
        <v>55</v>
      </c>
      <c r="B7" s="82">
        <f>1785.14-1782.45</f>
        <v>2.6900000000000546</v>
      </c>
      <c r="C7" s="82">
        <f>1781.23-1780.07</f>
        <v>1.1600000000000819</v>
      </c>
      <c r="D7" s="86" t="s">
        <v>186</v>
      </c>
      <c r="E7" s="86" t="s">
        <v>186</v>
      </c>
      <c r="F7" s="86" t="s">
        <v>186</v>
      </c>
      <c r="G7" s="86" t="s">
        <v>186</v>
      </c>
      <c r="H7" s="86" t="s">
        <v>186</v>
      </c>
      <c r="I7" s="82">
        <v>1.9250000000000682</v>
      </c>
    </row>
    <row r="8" spans="1:11" x14ac:dyDescent="0.25">
      <c r="A8" s="18" t="s">
        <v>59</v>
      </c>
      <c r="B8" s="82">
        <f>482.375-478.264</f>
        <v>4.11099999999999</v>
      </c>
      <c r="C8" s="82">
        <f>484.315-482.477</f>
        <v>1.8380000000000223</v>
      </c>
      <c r="D8" s="82">
        <f>486.267-485.012</f>
        <v>1.2549999999999955</v>
      </c>
      <c r="E8" s="86" t="s">
        <v>186</v>
      </c>
      <c r="F8" s="86" t="s">
        <v>186</v>
      </c>
      <c r="G8" s="86" t="s">
        <v>186</v>
      </c>
      <c r="H8" s="86" t="s">
        <v>186</v>
      </c>
      <c r="I8" s="82">
        <v>2.4013333333333358</v>
      </c>
    </row>
    <row r="9" spans="1:11" x14ac:dyDescent="0.25">
      <c r="A9" s="18" t="s">
        <v>53</v>
      </c>
      <c r="B9" s="82">
        <f>1011.95-1007.36</f>
        <v>4.5900000000000318</v>
      </c>
      <c r="C9" s="82">
        <f>1007.52-1005.76</f>
        <v>1.7599999999999909</v>
      </c>
      <c r="D9" s="82">
        <f>1005.46-1003.99</f>
        <v>1.4700000000000273</v>
      </c>
      <c r="E9" s="82">
        <f>1003.72-1002.58</f>
        <v>1.1399999999999864</v>
      </c>
      <c r="F9" s="82">
        <f>1001.44-998.2</f>
        <v>3.2400000000000091</v>
      </c>
      <c r="G9" s="86" t="s">
        <v>186</v>
      </c>
      <c r="H9" s="86" t="s">
        <v>186</v>
      </c>
      <c r="I9" s="82">
        <v>2.4400000000000093</v>
      </c>
    </row>
    <row r="10" spans="1:11" x14ac:dyDescent="0.25">
      <c r="A10" s="18" t="s">
        <v>52</v>
      </c>
      <c r="B10" s="82">
        <f>980.94-978.522</f>
        <v>2.4180000000000064</v>
      </c>
      <c r="C10" s="82"/>
      <c r="D10" s="82">
        <f>976.323-974.681</f>
        <v>1.6419999999999391</v>
      </c>
      <c r="E10" s="82">
        <f>974.67-973.26</f>
        <v>1.4099999999999682</v>
      </c>
      <c r="F10" s="82">
        <f>970.814-964.143</f>
        <v>6.6709999999999354</v>
      </c>
      <c r="G10" s="86" t="s">
        <v>186</v>
      </c>
      <c r="H10" s="86" t="s">
        <v>186</v>
      </c>
      <c r="I10" s="82">
        <v>3.0352499999999623</v>
      </c>
    </row>
    <row r="11" spans="1:11" x14ac:dyDescent="0.25">
      <c r="A11" s="18" t="s">
        <v>50</v>
      </c>
      <c r="B11" s="82">
        <f>931.773-928.047</f>
        <v>3.7259999999999991</v>
      </c>
      <c r="C11" s="82">
        <f>926.021-922.4</f>
        <v>3.6209999999999809</v>
      </c>
      <c r="D11" s="82">
        <f>922.403-921.398</f>
        <v>1.0049999999999955</v>
      </c>
      <c r="E11" s="82">
        <f>921.379-919.183</f>
        <v>2.1960000000000264</v>
      </c>
      <c r="F11" s="86" t="s">
        <v>186</v>
      </c>
      <c r="G11" s="86" t="s">
        <v>186</v>
      </c>
      <c r="H11" s="86" t="s">
        <v>186</v>
      </c>
      <c r="I11" s="82">
        <v>2.6370000000000005</v>
      </c>
    </row>
    <row r="12" spans="1:11" x14ac:dyDescent="0.25">
      <c r="A12" s="18" t="s">
        <v>51</v>
      </c>
      <c r="B12" s="82">
        <f>623.992-617.831</f>
        <v>6.1609999999999445</v>
      </c>
      <c r="C12" s="86" t="s">
        <v>186</v>
      </c>
      <c r="D12" s="86" t="s">
        <v>186</v>
      </c>
      <c r="E12" s="86" t="s">
        <v>186</v>
      </c>
      <c r="F12" s="86" t="s">
        <v>186</v>
      </c>
      <c r="G12" s="86" t="s">
        <v>186</v>
      </c>
      <c r="H12" s="86" t="s">
        <v>186</v>
      </c>
      <c r="I12" s="82">
        <v>6.1609999999999445</v>
      </c>
    </row>
    <row r="13" spans="1:11" x14ac:dyDescent="0.25">
      <c r="A13" s="83" t="s">
        <v>54</v>
      </c>
      <c r="B13" s="85">
        <f>443.728-442.244</f>
        <v>1.4839999999999804</v>
      </c>
      <c r="C13" s="85">
        <f>439.771-436.16</f>
        <v>3.61099999999999</v>
      </c>
      <c r="D13" s="85">
        <f>435.558-433.875</f>
        <v>1.6829999999999927</v>
      </c>
      <c r="E13" s="87" t="s">
        <v>186</v>
      </c>
      <c r="F13" s="87" t="s">
        <v>186</v>
      </c>
      <c r="G13" s="87" t="s">
        <v>186</v>
      </c>
      <c r="H13" s="87" t="s">
        <v>186</v>
      </c>
      <c r="I13" s="85">
        <v>2.2593333333333212</v>
      </c>
    </row>
    <row r="14" spans="1:11" x14ac:dyDescent="0.25">
      <c r="A14" s="73" t="s">
        <v>187</v>
      </c>
      <c r="B14" s="73"/>
      <c r="C14" s="73"/>
      <c r="D14" s="73"/>
      <c r="E14" s="73"/>
      <c r="F14" s="73"/>
      <c r="G14" s="73"/>
      <c r="H14" s="73"/>
      <c r="I14" s="73"/>
    </row>
    <row r="15" spans="1:11" x14ac:dyDescent="0.25">
      <c r="A15" s="73"/>
      <c r="B15" s="73"/>
      <c r="C15" s="73"/>
      <c r="D15" s="73"/>
      <c r="E15" s="73"/>
      <c r="F15" s="73"/>
      <c r="G15" s="73"/>
      <c r="H15" s="73"/>
      <c r="I15" s="73"/>
    </row>
    <row r="24" ht="12.75" customHeight="1" x14ac:dyDescent="0.25"/>
  </sheetData>
  <mergeCells count="1">
    <mergeCell ref="A14:I1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A40A3-E9B6-4A6C-86A3-E73C78E0B9DD}">
  <dimension ref="A1:F36"/>
  <sheetViews>
    <sheetView topLeftCell="A28" workbookViewId="0">
      <selection activeCell="H45" sqref="H45"/>
    </sheetView>
  </sheetViews>
  <sheetFormatPr defaultRowHeight="15" x14ac:dyDescent="0.25"/>
  <cols>
    <col min="1" max="1" width="12.85546875" style="10" customWidth="1"/>
    <col min="2" max="2" width="13.7109375" style="10" customWidth="1"/>
    <col min="3" max="6" width="12.85546875" style="10" customWidth="1"/>
  </cols>
  <sheetData>
    <row r="1" spans="1:6" x14ac:dyDescent="0.25">
      <c r="A1" s="81" t="s">
        <v>196</v>
      </c>
      <c r="B1" s="81"/>
      <c r="C1" s="81"/>
      <c r="D1" s="81"/>
      <c r="E1" s="81"/>
      <c r="F1" s="81"/>
    </row>
    <row r="2" spans="1:6" x14ac:dyDescent="0.25">
      <c r="A2" s="20"/>
      <c r="B2" s="20" t="s">
        <v>192</v>
      </c>
      <c r="C2" s="20" t="s">
        <v>140</v>
      </c>
      <c r="D2" s="20" t="s">
        <v>148</v>
      </c>
      <c r="E2" s="20" t="s">
        <v>149</v>
      </c>
      <c r="F2" s="20" t="s">
        <v>201</v>
      </c>
    </row>
    <row r="3" spans="1:6" x14ac:dyDescent="0.25">
      <c r="A3" s="46" t="s">
        <v>150</v>
      </c>
      <c r="B3" s="46">
        <v>3.7</v>
      </c>
      <c r="C3" s="46" t="s">
        <v>151</v>
      </c>
      <c r="D3" s="46">
        <v>5.6</v>
      </c>
      <c r="E3" s="46">
        <v>8.3000000000000007</v>
      </c>
      <c r="F3" s="46">
        <v>2.8</v>
      </c>
    </row>
    <row r="4" spans="1:6" x14ac:dyDescent="0.25">
      <c r="A4" s="19" t="s">
        <v>150</v>
      </c>
      <c r="B4" s="19">
        <v>1</v>
      </c>
      <c r="C4" s="19" t="s">
        <v>151</v>
      </c>
      <c r="D4" s="19">
        <v>29.5</v>
      </c>
      <c r="E4" s="19">
        <v>6</v>
      </c>
      <c r="F4" s="19">
        <v>3</v>
      </c>
    </row>
    <row r="5" spans="1:6" x14ac:dyDescent="0.25">
      <c r="A5" s="19" t="s">
        <v>150</v>
      </c>
      <c r="B5" s="19">
        <v>2.2000000000000002</v>
      </c>
      <c r="C5" s="19">
        <v>4.58</v>
      </c>
      <c r="D5" s="19">
        <v>29.8</v>
      </c>
      <c r="E5" s="19">
        <v>16.899999999999999</v>
      </c>
      <c r="F5" s="19">
        <v>8.4499999999999993</v>
      </c>
    </row>
    <row r="6" spans="1:6" x14ac:dyDescent="0.25">
      <c r="A6" s="19" t="s">
        <v>150</v>
      </c>
      <c r="B6" s="19">
        <v>1.9</v>
      </c>
      <c r="C6" s="19">
        <v>1.35</v>
      </c>
      <c r="D6" s="19">
        <v>7</v>
      </c>
      <c r="E6" s="19">
        <v>12</v>
      </c>
      <c r="F6" s="19">
        <v>3.5</v>
      </c>
    </row>
    <row r="7" spans="1:6" x14ac:dyDescent="0.25">
      <c r="A7" s="19" t="s">
        <v>150</v>
      </c>
      <c r="B7" s="19">
        <v>3</v>
      </c>
      <c r="C7" s="19">
        <v>1.5</v>
      </c>
      <c r="D7" s="19">
        <v>13.9</v>
      </c>
      <c r="E7" s="19">
        <v>7</v>
      </c>
      <c r="F7" s="19">
        <v>3.5</v>
      </c>
    </row>
    <row r="8" spans="1:6" x14ac:dyDescent="0.25">
      <c r="A8" s="19" t="s">
        <v>150</v>
      </c>
      <c r="B8" s="19">
        <v>0.5</v>
      </c>
      <c r="C8" s="19">
        <v>2.1</v>
      </c>
      <c r="D8" s="19">
        <v>3.8</v>
      </c>
      <c r="E8" s="19">
        <v>9</v>
      </c>
      <c r="F8" s="19">
        <v>1.9</v>
      </c>
    </row>
    <row r="9" spans="1:6" x14ac:dyDescent="0.25">
      <c r="A9" s="19" t="s">
        <v>150</v>
      </c>
      <c r="B9" s="19">
        <v>0.2</v>
      </c>
      <c r="C9" s="19">
        <v>1.5</v>
      </c>
      <c r="D9" s="19">
        <v>9.8000000000000007</v>
      </c>
      <c r="E9" s="19">
        <v>3.4</v>
      </c>
      <c r="F9" s="19">
        <v>1.7</v>
      </c>
    </row>
    <row r="10" spans="1:6" x14ac:dyDescent="0.25">
      <c r="A10" s="19" t="s">
        <v>153</v>
      </c>
      <c r="B10" s="19">
        <v>8</v>
      </c>
      <c r="C10" s="19">
        <v>2.5</v>
      </c>
      <c r="D10" s="19">
        <v>11</v>
      </c>
      <c r="E10" s="19">
        <v>9.6</v>
      </c>
      <c r="F10" s="19">
        <v>4.8</v>
      </c>
    </row>
    <row r="11" spans="1:6" x14ac:dyDescent="0.25">
      <c r="A11" s="19" t="s">
        <v>153</v>
      </c>
      <c r="B11" s="19">
        <v>1.6</v>
      </c>
      <c r="C11" s="19">
        <v>0.76</v>
      </c>
      <c r="D11" s="19">
        <v>10</v>
      </c>
      <c r="E11" s="19">
        <v>23</v>
      </c>
      <c r="F11" s="19">
        <v>5</v>
      </c>
    </row>
    <row r="12" spans="1:6" x14ac:dyDescent="0.25">
      <c r="A12" s="19" t="s">
        <v>153</v>
      </c>
      <c r="B12" s="19">
        <v>0.2</v>
      </c>
      <c r="C12" s="19">
        <v>1</v>
      </c>
      <c r="D12" s="19">
        <v>6.2</v>
      </c>
      <c r="E12" s="19">
        <v>2.6</v>
      </c>
      <c r="F12" s="19">
        <v>1.3</v>
      </c>
    </row>
    <row r="13" spans="1:6" x14ac:dyDescent="0.25">
      <c r="A13" s="19" t="s">
        <v>153</v>
      </c>
      <c r="B13" s="19">
        <v>0.6</v>
      </c>
      <c r="C13" s="19">
        <v>1.1000000000000001</v>
      </c>
      <c r="D13" s="19">
        <v>3</v>
      </c>
      <c r="E13" s="19">
        <v>7.7</v>
      </c>
      <c r="F13" s="19">
        <v>1.5</v>
      </c>
    </row>
    <row r="14" spans="1:6" x14ac:dyDescent="0.25">
      <c r="A14" s="19" t="s">
        <v>153</v>
      </c>
      <c r="B14" s="19">
        <v>0.6</v>
      </c>
      <c r="C14" s="19">
        <v>1.53</v>
      </c>
      <c r="D14" s="19">
        <v>7</v>
      </c>
      <c r="E14" s="19">
        <v>14.2</v>
      </c>
      <c r="F14" s="19">
        <v>3.5</v>
      </c>
    </row>
    <row r="15" spans="1:6" x14ac:dyDescent="0.25">
      <c r="A15" s="19" t="s">
        <v>152</v>
      </c>
      <c r="B15" s="19">
        <v>7.9</v>
      </c>
      <c r="C15" s="19">
        <v>4</v>
      </c>
      <c r="D15" s="19">
        <v>45</v>
      </c>
      <c r="E15" s="19">
        <v>10.7</v>
      </c>
      <c r="F15" s="19">
        <v>5.35</v>
      </c>
    </row>
    <row r="16" spans="1:6" x14ac:dyDescent="0.25">
      <c r="A16" s="19" t="s">
        <v>154</v>
      </c>
      <c r="B16" s="19">
        <v>3.3</v>
      </c>
      <c r="C16" s="19" t="s">
        <v>151</v>
      </c>
      <c r="D16" s="19">
        <v>10</v>
      </c>
      <c r="E16" s="19">
        <v>7</v>
      </c>
      <c r="F16" s="19">
        <v>3</v>
      </c>
    </row>
    <row r="17" spans="1:6" x14ac:dyDescent="0.25">
      <c r="A17" s="19" t="s">
        <v>154</v>
      </c>
      <c r="B17" s="19">
        <v>0.2</v>
      </c>
      <c r="C17" s="19">
        <v>1.3</v>
      </c>
      <c r="D17" s="19">
        <v>10</v>
      </c>
      <c r="E17" s="19">
        <v>9</v>
      </c>
      <c r="F17" s="19">
        <v>0.8</v>
      </c>
    </row>
    <row r="18" spans="1:6" x14ac:dyDescent="0.25">
      <c r="A18" s="19" t="s">
        <v>154</v>
      </c>
      <c r="B18" s="19">
        <v>1.3</v>
      </c>
      <c r="C18" s="19">
        <v>0.75</v>
      </c>
      <c r="D18" s="19">
        <v>12</v>
      </c>
      <c r="E18" s="19">
        <v>5.5</v>
      </c>
      <c r="F18" s="19">
        <v>2.75</v>
      </c>
    </row>
    <row r="19" spans="1:6" x14ac:dyDescent="0.25">
      <c r="A19" s="19" t="s">
        <v>154</v>
      </c>
      <c r="B19" s="19">
        <v>1.6</v>
      </c>
      <c r="C19" s="19" t="s">
        <v>151</v>
      </c>
      <c r="D19" s="19">
        <v>11</v>
      </c>
      <c r="E19" s="19">
        <v>11</v>
      </c>
      <c r="F19" s="19">
        <v>2</v>
      </c>
    </row>
    <row r="20" spans="1:6" x14ac:dyDescent="0.25">
      <c r="A20" s="19" t="s">
        <v>155</v>
      </c>
      <c r="B20" s="19">
        <v>3.7</v>
      </c>
      <c r="C20" s="19">
        <v>2</v>
      </c>
      <c r="D20" s="19">
        <v>16.2</v>
      </c>
      <c r="E20" s="19">
        <v>13</v>
      </c>
      <c r="F20" s="19">
        <v>6.5</v>
      </c>
    </row>
    <row r="21" spans="1:6" x14ac:dyDescent="0.25">
      <c r="A21" s="19" t="s">
        <v>155</v>
      </c>
      <c r="B21" s="19">
        <v>1.8</v>
      </c>
      <c r="C21" s="19">
        <v>1.9</v>
      </c>
      <c r="D21" s="19">
        <v>9</v>
      </c>
      <c r="E21" s="19">
        <v>7.5</v>
      </c>
      <c r="F21" s="19">
        <v>3.75</v>
      </c>
    </row>
    <row r="22" spans="1:6" x14ac:dyDescent="0.25">
      <c r="A22" s="19" t="s">
        <v>155</v>
      </c>
      <c r="B22" s="19">
        <v>0.8</v>
      </c>
      <c r="C22" s="19">
        <v>1.6</v>
      </c>
      <c r="D22" s="19">
        <v>17.5</v>
      </c>
      <c r="E22" s="19">
        <v>7</v>
      </c>
      <c r="F22" s="19">
        <v>3.5</v>
      </c>
    </row>
    <row r="23" spans="1:6" x14ac:dyDescent="0.25">
      <c r="A23" s="19" t="s">
        <v>155</v>
      </c>
      <c r="B23" s="19">
        <v>0.7</v>
      </c>
      <c r="C23" s="19">
        <v>1.5</v>
      </c>
      <c r="D23" s="19">
        <v>22</v>
      </c>
      <c r="E23" s="19">
        <v>11.6</v>
      </c>
      <c r="F23" s="19">
        <v>5.8</v>
      </c>
    </row>
    <row r="24" spans="1:6" x14ac:dyDescent="0.25">
      <c r="A24" s="19" t="s">
        <v>155</v>
      </c>
      <c r="B24" s="19">
        <v>1.5</v>
      </c>
      <c r="C24" s="19">
        <v>2</v>
      </c>
      <c r="D24" s="19">
        <v>30</v>
      </c>
      <c r="E24" s="19">
        <v>10</v>
      </c>
      <c r="F24" s="19">
        <v>5</v>
      </c>
    </row>
    <row r="25" spans="1:6" x14ac:dyDescent="0.25">
      <c r="A25" s="19" t="s">
        <v>156</v>
      </c>
      <c r="B25" s="19">
        <v>0.9</v>
      </c>
      <c r="C25" s="19">
        <v>0.37</v>
      </c>
      <c r="D25" s="19">
        <v>6.5</v>
      </c>
      <c r="E25" s="19">
        <v>7.8</v>
      </c>
      <c r="F25" s="19">
        <v>3.25</v>
      </c>
    </row>
    <row r="26" spans="1:6" x14ac:dyDescent="0.25">
      <c r="A26" s="19" t="s">
        <v>157</v>
      </c>
      <c r="B26" s="19">
        <v>0.9</v>
      </c>
      <c r="C26" s="19">
        <v>0.6</v>
      </c>
      <c r="D26" s="19">
        <v>9.6999999999999993</v>
      </c>
      <c r="E26" s="19">
        <v>9.5</v>
      </c>
      <c r="F26" s="19">
        <v>4.75</v>
      </c>
    </row>
    <row r="27" spans="1:6" x14ac:dyDescent="0.25">
      <c r="A27" s="19" t="s">
        <v>158</v>
      </c>
      <c r="B27" s="19">
        <v>10</v>
      </c>
      <c r="C27" s="19">
        <v>1</v>
      </c>
      <c r="D27" s="19">
        <v>10</v>
      </c>
      <c r="E27" s="19">
        <v>3</v>
      </c>
      <c r="F27" s="19">
        <v>1.5</v>
      </c>
    </row>
    <row r="28" spans="1:6" x14ac:dyDescent="0.25">
      <c r="A28" s="19" t="s">
        <v>158</v>
      </c>
      <c r="B28" s="19">
        <v>20.2</v>
      </c>
      <c r="C28" s="19">
        <v>1.5</v>
      </c>
      <c r="D28" s="19">
        <v>1</v>
      </c>
      <c r="E28" s="19">
        <v>11.3</v>
      </c>
      <c r="F28" s="19">
        <v>0.5</v>
      </c>
    </row>
    <row r="29" spans="1:6" x14ac:dyDescent="0.25">
      <c r="A29" s="19" t="s">
        <v>160</v>
      </c>
      <c r="B29" s="19">
        <v>12.9</v>
      </c>
      <c r="C29" s="19">
        <v>6.3</v>
      </c>
      <c r="D29" s="19">
        <v>56.6</v>
      </c>
      <c r="E29" s="19">
        <v>10.7</v>
      </c>
      <c r="F29" s="19">
        <v>5.35</v>
      </c>
    </row>
    <row r="30" spans="1:6" x14ac:dyDescent="0.25">
      <c r="A30" s="19" t="s">
        <v>160</v>
      </c>
      <c r="B30" s="19">
        <v>4.3</v>
      </c>
      <c r="C30" s="19">
        <v>2.37</v>
      </c>
      <c r="D30" s="19">
        <v>21</v>
      </c>
      <c r="E30" s="19">
        <v>8.4</v>
      </c>
      <c r="F30" s="19">
        <v>4.2</v>
      </c>
    </row>
    <row r="31" spans="1:6" x14ac:dyDescent="0.25">
      <c r="A31" s="19" t="s">
        <v>160</v>
      </c>
      <c r="B31" s="19">
        <v>3.7</v>
      </c>
      <c r="C31" s="19">
        <v>4.2</v>
      </c>
      <c r="D31" s="19">
        <v>22</v>
      </c>
      <c r="E31" s="19">
        <v>14</v>
      </c>
      <c r="F31" s="19">
        <v>7</v>
      </c>
    </row>
    <row r="32" spans="1:6" x14ac:dyDescent="0.25">
      <c r="A32" s="19" t="s">
        <v>159</v>
      </c>
      <c r="B32" s="19">
        <v>4.2</v>
      </c>
      <c r="C32" s="19">
        <v>2</v>
      </c>
      <c r="D32" s="19">
        <v>42</v>
      </c>
      <c r="E32" s="19">
        <v>22</v>
      </c>
      <c r="F32" s="19">
        <v>11</v>
      </c>
    </row>
    <row r="33" spans="1:6" x14ac:dyDescent="0.25">
      <c r="A33" s="22" t="s">
        <v>159</v>
      </c>
      <c r="B33" s="22">
        <v>4.7</v>
      </c>
      <c r="C33" s="22">
        <v>4</v>
      </c>
      <c r="D33" s="22">
        <v>30</v>
      </c>
      <c r="E33" s="22">
        <v>12</v>
      </c>
      <c r="F33" s="22">
        <v>6</v>
      </c>
    </row>
    <row r="34" spans="1:6" s="56" customFormat="1" ht="112.5" customHeight="1" x14ac:dyDescent="0.25">
      <c r="A34" s="75" t="s">
        <v>202</v>
      </c>
      <c r="B34" s="75"/>
      <c r="C34" s="75"/>
      <c r="D34" s="75"/>
      <c r="E34" s="75"/>
      <c r="F34" s="75"/>
    </row>
    <row r="35" spans="1:6" x14ac:dyDescent="0.25">
      <c r="A35" s="52"/>
      <c r="B35" s="52"/>
      <c r="C35" s="52"/>
      <c r="D35" s="52"/>
      <c r="E35" s="52"/>
      <c r="F35" s="52"/>
    </row>
    <row r="36" spans="1:6" x14ac:dyDescent="0.25">
      <c r="A36" s="52"/>
      <c r="B36" s="52"/>
      <c r="C36" s="52"/>
      <c r="D36" s="52"/>
      <c r="E36" s="52"/>
      <c r="F36" s="52"/>
    </row>
  </sheetData>
  <mergeCells count="2">
    <mergeCell ref="A1:F1"/>
    <mergeCell ref="A34:F34"/>
  </mergeCells>
  <phoneticPr fontId="18"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352C4-00C7-4F79-8CFA-E589BFF6625F}">
  <dimension ref="A1:N19"/>
  <sheetViews>
    <sheetView tabSelected="1" workbookViewId="0">
      <selection activeCell="P17" sqref="P17"/>
    </sheetView>
  </sheetViews>
  <sheetFormatPr defaultColWidth="8.85546875" defaultRowHeight="12" x14ac:dyDescent="0.2"/>
  <cols>
    <col min="1" max="1" width="17" style="12" customWidth="1"/>
    <col min="2" max="9" width="8.85546875" style="12"/>
    <col min="10" max="10" width="10.5703125" style="12" bestFit="1" customWidth="1"/>
    <col min="11" max="11" width="8.85546875" style="12"/>
    <col min="12" max="16384" width="8.85546875" style="2"/>
  </cols>
  <sheetData>
    <row r="1" spans="1:14" ht="24.75" customHeight="1" x14ac:dyDescent="0.2">
      <c r="A1" s="72" t="s">
        <v>200</v>
      </c>
      <c r="B1" s="72"/>
      <c r="C1" s="72"/>
      <c r="D1" s="72"/>
      <c r="E1" s="72"/>
      <c r="F1" s="72"/>
      <c r="G1" s="72"/>
      <c r="H1" s="72"/>
      <c r="I1" s="72"/>
      <c r="J1" s="72"/>
      <c r="K1" s="72"/>
    </row>
    <row r="2" spans="1:14" x14ac:dyDescent="0.2">
      <c r="A2" s="67"/>
      <c r="B2" s="69" t="s">
        <v>50</v>
      </c>
      <c r="C2" s="69" t="s">
        <v>51</v>
      </c>
      <c r="D2" s="69" t="s">
        <v>52</v>
      </c>
      <c r="E2" s="69" t="s">
        <v>53</v>
      </c>
      <c r="F2" s="69" t="s">
        <v>54</v>
      </c>
      <c r="G2" s="69" t="s">
        <v>55</v>
      </c>
      <c r="H2" s="69" t="s">
        <v>56</v>
      </c>
      <c r="I2" s="69" t="s">
        <v>57</v>
      </c>
      <c r="J2" s="69" t="s">
        <v>58</v>
      </c>
      <c r="K2" s="69" t="s">
        <v>59</v>
      </c>
    </row>
    <row r="3" spans="1:14" ht="15" x14ac:dyDescent="0.3">
      <c r="A3" s="28" t="s">
        <v>125</v>
      </c>
      <c r="B3" s="29">
        <v>6.0866094591897825E-2</v>
      </c>
      <c r="C3" s="29">
        <v>3.6636636636636633E-2</v>
      </c>
      <c r="D3" s="29">
        <v>4.9717514124293788E-2</v>
      </c>
      <c r="E3" s="29">
        <v>4.9044776119402986E-2</v>
      </c>
      <c r="F3" s="29">
        <v>3.7423076923076927E-2</v>
      </c>
      <c r="G3" s="29">
        <v>3.0730158730158729E-2</v>
      </c>
      <c r="H3" s="29">
        <v>4.2922077922077924E-2</v>
      </c>
      <c r="I3" s="29">
        <v>0.34796238244514105</v>
      </c>
      <c r="J3" s="29">
        <v>0.10472891566265061</v>
      </c>
      <c r="K3" s="29">
        <v>3.2000000000000001E-2</v>
      </c>
    </row>
    <row r="4" spans="1:14" ht="15" x14ac:dyDescent="0.3">
      <c r="A4" s="28" t="s">
        <v>126</v>
      </c>
      <c r="B4" s="29">
        <v>1.6036008544399918E-2</v>
      </c>
      <c r="C4" s="29">
        <v>1.1455165994415021E-2</v>
      </c>
      <c r="D4" s="29">
        <v>1.1527228475814401E-2</v>
      </c>
      <c r="E4" s="29">
        <v>1.0074332324694244E-2</v>
      </c>
      <c r="F4" s="29">
        <v>1.1017908968641649E-2</v>
      </c>
      <c r="G4" s="29">
        <v>1.7748344370860383E-2</v>
      </c>
      <c r="H4" s="29">
        <v>2.5939177101968518E-2</v>
      </c>
      <c r="I4" s="29">
        <v>0.23739413680781832</v>
      </c>
      <c r="J4" s="29">
        <v>1.8235294117646621E-2</v>
      </c>
      <c r="K4" s="29">
        <v>4.0201005025125667E-3</v>
      </c>
    </row>
    <row r="5" spans="1:14" ht="24" x14ac:dyDescent="0.2">
      <c r="A5" s="30" t="s">
        <v>114</v>
      </c>
      <c r="B5" s="31" t="s">
        <v>60</v>
      </c>
      <c r="C5" s="31" t="s">
        <v>61</v>
      </c>
      <c r="D5" s="31" t="s">
        <v>62</v>
      </c>
      <c r="E5" s="31" t="s">
        <v>63</v>
      </c>
      <c r="F5" s="31" t="s">
        <v>64</v>
      </c>
      <c r="G5" s="31" t="s">
        <v>65</v>
      </c>
      <c r="H5" s="31" t="s">
        <v>66</v>
      </c>
      <c r="I5" s="31" t="s">
        <v>67</v>
      </c>
      <c r="J5" s="31" t="s">
        <v>68</v>
      </c>
      <c r="K5" s="31" t="s">
        <v>69</v>
      </c>
      <c r="N5" s="19"/>
    </row>
    <row r="6" spans="1:14" ht="15" x14ac:dyDescent="0.3">
      <c r="A6" s="32" t="s">
        <v>115</v>
      </c>
      <c r="B6" s="19">
        <v>22</v>
      </c>
      <c r="C6" s="19">
        <v>22</v>
      </c>
      <c r="D6" s="19">
        <v>22</v>
      </c>
      <c r="E6" s="19">
        <v>22</v>
      </c>
      <c r="F6" s="19">
        <v>22</v>
      </c>
      <c r="G6" s="19">
        <v>9</v>
      </c>
      <c r="H6" s="19">
        <v>9</v>
      </c>
      <c r="I6" s="19">
        <v>9</v>
      </c>
      <c r="J6" s="19">
        <v>9</v>
      </c>
      <c r="K6" s="19">
        <v>9</v>
      </c>
      <c r="N6" s="19"/>
    </row>
    <row r="7" spans="1:14" ht="15" x14ac:dyDescent="0.3">
      <c r="A7" s="32" t="s">
        <v>116</v>
      </c>
      <c r="B7" s="19">
        <v>10.4</v>
      </c>
      <c r="C7" s="19">
        <v>10.4</v>
      </c>
      <c r="D7" s="19">
        <v>10.4</v>
      </c>
      <c r="E7" s="19">
        <v>10.4</v>
      </c>
      <c r="F7" s="19">
        <v>10.4</v>
      </c>
      <c r="G7" s="19">
        <v>3</v>
      </c>
      <c r="H7" s="19">
        <v>3</v>
      </c>
      <c r="I7" s="19">
        <v>3</v>
      </c>
      <c r="J7" s="19">
        <v>3</v>
      </c>
      <c r="K7" s="19">
        <v>3</v>
      </c>
      <c r="N7" s="19"/>
    </row>
    <row r="8" spans="1:14" ht="14.25" x14ac:dyDescent="0.2">
      <c r="A8" s="20" t="s">
        <v>117</v>
      </c>
      <c r="B8" s="33">
        <v>218.0978643</v>
      </c>
      <c r="C8" s="33">
        <v>266.02982329999998</v>
      </c>
      <c r="D8" s="33">
        <v>214.2462165</v>
      </c>
      <c r="E8" s="33">
        <v>213.84601789999999</v>
      </c>
      <c r="F8" s="33">
        <v>423.59852810000001</v>
      </c>
      <c r="G8" s="33">
        <v>99.621339239999998</v>
      </c>
      <c r="H8" s="33">
        <v>132.26391129999999</v>
      </c>
      <c r="I8" s="33">
        <v>232.93198520000001</v>
      </c>
      <c r="J8" s="33">
        <v>240.9763835</v>
      </c>
      <c r="K8" s="33">
        <v>301.51129070000002</v>
      </c>
      <c r="N8" s="19"/>
    </row>
    <row r="9" spans="1:14" ht="14.25" x14ac:dyDescent="0.2">
      <c r="A9" s="20" t="s">
        <v>119</v>
      </c>
      <c r="B9" s="33">
        <v>191.32063117780001</v>
      </c>
      <c r="C9" s="33">
        <v>233.367685049242</v>
      </c>
      <c r="D9" s="33">
        <v>187.94187416642001</v>
      </c>
      <c r="E9" s="33">
        <v>187.590810440995</v>
      </c>
      <c r="F9" s="33">
        <v>371.590698616846</v>
      </c>
      <c r="G9" s="33">
        <v>139.289693551368</v>
      </c>
      <c r="H9" s="33">
        <v>184.93025503801999</v>
      </c>
      <c r="I9" s="33">
        <v>325.68348392361702</v>
      </c>
      <c r="J9" s="33">
        <v>336.93109194174201</v>
      </c>
      <c r="K9" s="33">
        <v>421.57047480262702</v>
      </c>
      <c r="N9" s="19"/>
    </row>
    <row r="10" spans="1:14" ht="15.75" x14ac:dyDescent="0.3">
      <c r="A10" s="20" t="s">
        <v>118</v>
      </c>
      <c r="B10" s="34">
        <v>6.3279916867865299E-2</v>
      </c>
      <c r="C10" s="34">
        <v>7.7187115778633894E-2</v>
      </c>
      <c r="D10" s="34">
        <v>6.21623820704909E-2</v>
      </c>
      <c r="E10" s="34">
        <v>6.2046266609113401E-2</v>
      </c>
      <c r="F10" s="34">
        <v>0.12290482407772101</v>
      </c>
      <c r="G10" s="34">
        <v>1.00297359236111E-2</v>
      </c>
      <c r="H10" s="34">
        <v>1.33161440378456E-2</v>
      </c>
      <c r="I10" s="34">
        <v>2.3451263730657E-2</v>
      </c>
      <c r="J10" s="34">
        <v>2.4261162405267E-2</v>
      </c>
      <c r="K10" s="34">
        <v>3.03557314806095E-2</v>
      </c>
    </row>
    <row r="11" spans="1:14" ht="15" x14ac:dyDescent="0.3">
      <c r="A11" s="32" t="s">
        <v>120</v>
      </c>
      <c r="B11" s="35">
        <v>2.8192000000000235</v>
      </c>
      <c r="C11" s="35">
        <v>8.5080000000000382</v>
      </c>
      <c r="D11" s="35">
        <v>2.7621999999999618</v>
      </c>
      <c r="E11" s="35">
        <v>2.2278333333333271</v>
      </c>
      <c r="F11" s="35">
        <v>2.8543333333333294</v>
      </c>
      <c r="G11" s="35">
        <v>2.1600000000000819</v>
      </c>
      <c r="H11" s="35">
        <v>1.9899999999999334</v>
      </c>
      <c r="I11" s="35">
        <v>6.3533333333332962</v>
      </c>
      <c r="J11" s="35">
        <v>4.3028571428571594</v>
      </c>
      <c r="K11" s="35">
        <v>2.4</v>
      </c>
    </row>
    <row r="12" spans="1:14" ht="15" x14ac:dyDescent="0.3">
      <c r="A12" s="32" t="s">
        <v>121</v>
      </c>
      <c r="B12" s="19">
        <v>2.2000000000000002</v>
      </c>
      <c r="C12" s="19">
        <v>4</v>
      </c>
      <c r="D12" s="19">
        <v>1.4</v>
      </c>
      <c r="E12" s="19">
        <v>1</v>
      </c>
      <c r="F12" s="19">
        <v>2.9</v>
      </c>
      <c r="G12" s="19">
        <v>0.97</v>
      </c>
      <c r="H12" s="19">
        <v>0.84</v>
      </c>
      <c r="I12" s="19">
        <v>1.3</v>
      </c>
      <c r="J12" s="19">
        <v>2.7</v>
      </c>
      <c r="K12" s="19">
        <v>1.5</v>
      </c>
    </row>
    <row r="13" spans="1:14" ht="15" x14ac:dyDescent="0.3">
      <c r="A13" s="32" t="s">
        <v>122</v>
      </c>
      <c r="B13" s="19">
        <v>3.85</v>
      </c>
      <c r="C13" s="19">
        <v>5.35</v>
      </c>
      <c r="D13" s="19">
        <v>3.7</v>
      </c>
      <c r="E13" s="19">
        <v>2.58</v>
      </c>
      <c r="F13" s="19">
        <v>4.91</v>
      </c>
      <c r="G13" s="19">
        <v>3.25</v>
      </c>
      <c r="H13" s="19">
        <v>4.75</v>
      </c>
      <c r="I13" s="19">
        <v>1</v>
      </c>
      <c r="J13" s="19">
        <v>5.5</v>
      </c>
      <c r="K13" s="19">
        <v>8.5</v>
      </c>
    </row>
    <row r="14" spans="1:14" ht="15" x14ac:dyDescent="0.3">
      <c r="A14" s="32" t="s">
        <v>123</v>
      </c>
      <c r="B14" s="19">
        <v>300.66000000000003</v>
      </c>
      <c r="C14" s="19">
        <v>333</v>
      </c>
      <c r="D14" s="19">
        <v>354</v>
      </c>
      <c r="E14" s="19">
        <v>335</v>
      </c>
      <c r="F14" s="19">
        <v>312</v>
      </c>
      <c r="G14" s="19">
        <v>315</v>
      </c>
      <c r="H14" s="19">
        <v>308</v>
      </c>
      <c r="I14" s="19">
        <v>319</v>
      </c>
      <c r="J14" s="19">
        <v>332</v>
      </c>
      <c r="K14" s="19">
        <v>250</v>
      </c>
    </row>
    <row r="15" spans="1:14" x14ac:dyDescent="0.2">
      <c r="A15" s="20" t="s">
        <v>82</v>
      </c>
      <c r="B15" s="19">
        <v>5</v>
      </c>
      <c r="C15" s="19">
        <v>1</v>
      </c>
      <c r="D15" s="19">
        <v>5</v>
      </c>
      <c r="E15" s="19">
        <v>6</v>
      </c>
      <c r="F15" s="19">
        <v>3</v>
      </c>
      <c r="G15" s="19">
        <v>2</v>
      </c>
      <c r="H15" s="19">
        <v>3</v>
      </c>
      <c r="I15" s="19">
        <v>6</v>
      </c>
      <c r="J15" s="19">
        <v>7</v>
      </c>
      <c r="K15" s="19">
        <v>3</v>
      </c>
    </row>
    <row r="16" spans="1:14" x14ac:dyDescent="0.2">
      <c r="A16" s="30" t="s">
        <v>70</v>
      </c>
      <c r="B16" s="19">
        <v>0.17199999999999999</v>
      </c>
      <c r="C16" s="19">
        <v>7.2599999999999998E-2</v>
      </c>
      <c r="D16" s="19">
        <v>0.25800000000000001</v>
      </c>
      <c r="E16" s="19">
        <v>0.35099999999999998</v>
      </c>
      <c r="F16" s="19">
        <v>0.159</v>
      </c>
      <c r="G16" s="19">
        <v>4.9599999999999998E-2</v>
      </c>
      <c r="H16" s="19">
        <v>3.9199999999999999E-2</v>
      </c>
      <c r="I16" s="19">
        <v>8.5000000000000006E-2</v>
      </c>
      <c r="J16" s="19">
        <v>0.154</v>
      </c>
      <c r="K16" s="19">
        <v>9.0800000000000006E-2</v>
      </c>
    </row>
    <row r="17" spans="1:11" ht="27" x14ac:dyDescent="0.3">
      <c r="A17" s="30" t="s">
        <v>189</v>
      </c>
      <c r="B17" s="36">
        <f>B16/0.0979</f>
        <v>1.7568947906026555</v>
      </c>
      <c r="C17" s="36">
        <f>C16/0.0979</f>
        <v>0.74157303370786509</v>
      </c>
      <c r="D17" s="36">
        <f>D16/0.0979</f>
        <v>2.6353421859039838</v>
      </c>
      <c r="E17" s="36">
        <f>E16/0.0979</f>
        <v>3.5852911133810008</v>
      </c>
      <c r="F17" s="36">
        <f>F16/0.0979</f>
        <v>1.6241062308478038</v>
      </c>
      <c r="G17" s="36">
        <f>G16/0.0337</f>
        <v>1.4718100890207715</v>
      </c>
      <c r="H17" s="36">
        <f>H16/0.0337</f>
        <v>1.1632047477744807</v>
      </c>
      <c r="I17" s="36">
        <f>I16/0.0337</f>
        <v>2.5222551928783385</v>
      </c>
      <c r="J17" s="36">
        <f>J16/0.0337</f>
        <v>4.5697329376854601</v>
      </c>
      <c r="K17" s="36">
        <f>K16/0.0337</f>
        <v>2.6943620178041545</v>
      </c>
    </row>
    <row r="18" spans="1:11" ht="24" x14ac:dyDescent="0.2">
      <c r="A18" s="27" t="s">
        <v>71</v>
      </c>
      <c r="B18" s="22">
        <v>0.52090000000000003</v>
      </c>
      <c r="C18" s="22">
        <v>0.3659</v>
      </c>
      <c r="D18" s="22">
        <v>0.49830000000000002</v>
      </c>
      <c r="E18" s="22">
        <v>0.98899999999999999</v>
      </c>
      <c r="F18" s="22">
        <v>0.56889999999999996</v>
      </c>
      <c r="G18" s="22">
        <v>4.1300000000000003E-2</v>
      </c>
      <c r="H18" s="22">
        <v>4.2000000000000003E-2</v>
      </c>
      <c r="I18" s="22">
        <v>5.4764999999999997</v>
      </c>
      <c r="J18" s="22">
        <v>9.3899999999999997E-2</v>
      </c>
      <c r="K18" s="22">
        <v>5.7000000000000002E-2</v>
      </c>
    </row>
    <row r="19" spans="1:11" ht="82.5" customHeight="1" x14ac:dyDescent="0.25">
      <c r="A19" s="73" t="s">
        <v>188</v>
      </c>
      <c r="B19" s="73"/>
      <c r="C19" s="73"/>
      <c r="D19" s="73"/>
      <c r="E19" s="73"/>
      <c r="F19" s="73"/>
      <c r="G19" s="73"/>
      <c r="H19" s="73"/>
      <c r="I19" s="73"/>
      <c r="J19" s="73"/>
      <c r="K19" s="73"/>
    </row>
  </sheetData>
  <mergeCells count="2">
    <mergeCell ref="A1:K1"/>
    <mergeCell ref="A19:K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66ABA-8565-4CB2-9863-E19517628337}">
  <dimension ref="A1:R209"/>
  <sheetViews>
    <sheetView workbookViewId="0"/>
  </sheetViews>
  <sheetFormatPr defaultRowHeight="15" x14ac:dyDescent="0.25"/>
  <cols>
    <col min="1" max="18" width="8.85546875" customWidth="1"/>
  </cols>
  <sheetData>
    <row r="1" spans="1:18" x14ac:dyDescent="0.25">
      <c r="A1" s="23" t="s">
        <v>195</v>
      </c>
      <c r="B1" s="23"/>
      <c r="C1" s="23"/>
      <c r="D1" s="23"/>
      <c r="E1" s="23"/>
      <c r="F1" s="23"/>
      <c r="G1" s="23"/>
      <c r="H1" s="23"/>
      <c r="I1" s="23"/>
      <c r="J1" s="23"/>
      <c r="K1" s="23"/>
      <c r="L1" s="23"/>
      <c r="M1" s="23"/>
      <c r="N1" s="23"/>
      <c r="O1" s="23"/>
      <c r="P1" s="23"/>
      <c r="Q1" s="23"/>
      <c r="R1" s="23"/>
    </row>
    <row r="2" spans="1:18" s="10" customFormat="1" x14ac:dyDescent="0.25">
      <c r="A2" s="80" t="s">
        <v>147</v>
      </c>
      <c r="B2" s="80"/>
      <c r="C2" s="80"/>
      <c r="D2" s="80"/>
      <c r="E2" s="80"/>
      <c r="F2" s="80"/>
      <c r="G2" s="80"/>
      <c r="H2" s="80"/>
      <c r="I2" s="80"/>
      <c r="J2" s="80"/>
      <c r="K2" s="80"/>
      <c r="L2" s="80"/>
      <c r="M2" s="80"/>
      <c r="N2" s="80"/>
      <c r="O2" s="80"/>
      <c r="P2" s="80"/>
      <c r="Q2" s="80"/>
      <c r="R2" s="80"/>
    </row>
    <row r="3" spans="1:18" s="55" customFormat="1" ht="24.75" x14ac:dyDescent="0.25">
      <c r="A3" s="41" t="s">
        <v>94</v>
      </c>
      <c r="B3" s="41" t="s">
        <v>93</v>
      </c>
      <c r="C3" s="41" t="s">
        <v>87</v>
      </c>
      <c r="D3" s="41" t="s">
        <v>86</v>
      </c>
      <c r="E3" s="41" t="s">
        <v>92</v>
      </c>
      <c r="F3" s="41" t="s">
        <v>88</v>
      </c>
      <c r="G3" s="41" t="s">
        <v>97</v>
      </c>
      <c r="H3" s="41" t="s">
        <v>98</v>
      </c>
      <c r="I3" s="41" t="s">
        <v>99</v>
      </c>
      <c r="J3" s="41" t="s">
        <v>101</v>
      </c>
      <c r="K3" s="70" t="s">
        <v>90</v>
      </c>
      <c r="L3" s="41" t="s">
        <v>95</v>
      </c>
      <c r="M3" s="41" t="s">
        <v>89</v>
      </c>
      <c r="N3" s="41" t="s">
        <v>145</v>
      </c>
      <c r="O3" s="41" t="s">
        <v>96</v>
      </c>
      <c r="P3" s="41" t="s">
        <v>146</v>
      </c>
      <c r="Q3" s="41" t="s">
        <v>45</v>
      </c>
      <c r="R3" s="41" t="s">
        <v>49</v>
      </c>
    </row>
    <row r="4" spans="1:18" s="10" customFormat="1" x14ac:dyDescent="0.25">
      <c r="A4" s="19">
        <v>1E-3</v>
      </c>
      <c r="B4" s="19">
        <v>1E-3</v>
      </c>
      <c r="C4" s="19">
        <v>1E-3</v>
      </c>
      <c r="D4" s="19">
        <v>0.5</v>
      </c>
      <c r="E4" s="19">
        <v>1E-3</v>
      </c>
      <c r="F4" s="19">
        <v>0.3</v>
      </c>
      <c r="G4" s="19">
        <v>0.3</v>
      </c>
      <c r="H4" s="19">
        <v>1E-3</v>
      </c>
      <c r="I4" s="19">
        <v>1E-4</v>
      </c>
      <c r="J4" s="19">
        <v>1E-3</v>
      </c>
      <c r="K4" s="19">
        <v>0.2</v>
      </c>
      <c r="L4" s="19">
        <v>1E-3</v>
      </c>
      <c r="M4" s="19">
        <v>25</v>
      </c>
      <c r="N4" s="19">
        <v>20.5</v>
      </c>
      <c r="O4" s="19">
        <v>0.1</v>
      </c>
      <c r="P4" s="19">
        <v>7</v>
      </c>
      <c r="Q4" s="19">
        <v>0.3</v>
      </c>
      <c r="R4" s="19">
        <v>5.4</v>
      </c>
    </row>
    <row r="5" spans="1:18" s="10" customFormat="1" x14ac:dyDescent="0.25">
      <c r="A5" s="19">
        <v>1E-3</v>
      </c>
      <c r="B5" s="19">
        <v>1E-3</v>
      </c>
      <c r="C5" s="19">
        <v>0.1</v>
      </c>
      <c r="D5" s="19">
        <v>1.6</v>
      </c>
      <c r="E5" s="19">
        <v>1E-3</v>
      </c>
      <c r="F5" s="19">
        <v>0.6</v>
      </c>
      <c r="G5" s="19">
        <v>1.1000000000000001</v>
      </c>
      <c r="H5" s="19">
        <v>1E-3</v>
      </c>
      <c r="I5" s="19">
        <v>1E-3</v>
      </c>
      <c r="J5" s="19">
        <v>1E-3</v>
      </c>
      <c r="K5" s="19">
        <v>0.2</v>
      </c>
      <c r="L5" s="19">
        <v>1E-3</v>
      </c>
      <c r="M5" s="19">
        <v>20</v>
      </c>
      <c r="N5" s="19">
        <v>8</v>
      </c>
      <c r="O5" s="19">
        <v>0.1</v>
      </c>
      <c r="P5" s="19">
        <v>1.5</v>
      </c>
      <c r="Q5" s="19">
        <v>2.5</v>
      </c>
      <c r="R5" s="19">
        <v>6.3</v>
      </c>
    </row>
    <row r="6" spans="1:18" s="10" customFormat="1" x14ac:dyDescent="0.25">
      <c r="A6" s="19">
        <v>1E-3</v>
      </c>
      <c r="B6" s="19">
        <v>1E-3</v>
      </c>
      <c r="C6" s="19">
        <v>0.1</v>
      </c>
      <c r="D6" s="19">
        <v>1.9</v>
      </c>
      <c r="E6" s="19">
        <v>1E-3</v>
      </c>
      <c r="F6" s="19">
        <v>2.1</v>
      </c>
      <c r="G6" s="19">
        <v>1.2</v>
      </c>
      <c r="H6" s="19">
        <v>1E-3</v>
      </c>
      <c r="I6" s="19">
        <v>1E-3</v>
      </c>
      <c r="J6" s="19">
        <v>0.1</v>
      </c>
      <c r="K6" s="19">
        <v>0.2</v>
      </c>
      <c r="L6" s="19">
        <v>1E-3</v>
      </c>
      <c r="M6" s="19">
        <v>10</v>
      </c>
      <c r="N6" s="19">
        <v>0.1</v>
      </c>
      <c r="O6" s="19">
        <v>0.1</v>
      </c>
      <c r="P6" s="19">
        <v>5</v>
      </c>
      <c r="Q6" s="19">
        <v>7</v>
      </c>
      <c r="R6" s="19">
        <v>1.4</v>
      </c>
    </row>
    <row r="7" spans="1:18" s="10" customFormat="1" x14ac:dyDescent="0.25">
      <c r="A7" s="19">
        <v>1E-3</v>
      </c>
      <c r="B7" s="19">
        <v>1E-3</v>
      </c>
      <c r="C7" s="19">
        <v>0.1</v>
      </c>
      <c r="D7" s="19">
        <v>2</v>
      </c>
      <c r="E7" s="19">
        <v>1E-3</v>
      </c>
      <c r="F7" s="19">
        <v>2.2999999999999998</v>
      </c>
      <c r="G7" s="19">
        <v>1.3</v>
      </c>
      <c r="H7" s="19">
        <v>1E-3</v>
      </c>
      <c r="I7" s="19">
        <v>1E-3</v>
      </c>
      <c r="J7" s="19">
        <v>0.2</v>
      </c>
      <c r="K7" s="19">
        <v>0.2</v>
      </c>
      <c r="L7" s="19">
        <v>1E-3</v>
      </c>
      <c r="M7" s="19">
        <v>17</v>
      </c>
      <c r="N7" s="19">
        <v>1</v>
      </c>
      <c r="O7" s="19">
        <v>0.1</v>
      </c>
      <c r="P7" s="19">
        <v>1.8</v>
      </c>
      <c r="Q7" s="19">
        <v>0.1</v>
      </c>
      <c r="R7" s="19">
        <v>4.2</v>
      </c>
    </row>
    <row r="8" spans="1:18" s="10" customFormat="1" x14ac:dyDescent="0.25">
      <c r="A8" s="19">
        <v>1E-3</v>
      </c>
      <c r="B8" s="19">
        <v>1E-3</v>
      </c>
      <c r="C8" s="19">
        <v>0.1</v>
      </c>
      <c r="D8" s="19">
        <v>2.2000000000000002</v>
      </c>
      <c r="E8" s="19">
        <v>1E-3</v>
      </c>
      <c r="F8" s="19">
        <v>2.6</v>
      </c>
      <c r="G8" s="19">
        <v>1.9</v>
      </c>
      <c r="H8" s="19">
        <v>1E-3</v>
      </c>
      <c r="I8" s="19">
        <v>1E-3</v>
      </c>
      <c r="J8" s="19">
        <v>0.2</v>
      </c>
      <c r="K8" s="19">
        <v>0.2</v>
      </c>
      <c r="L8" s="19">
        <v>1E-3</v>
      </c>
      <c r="M8" s="19">
        <v>16</v>
      </c>
      <c r="N8" s="19">
        <v>17.5</v>
      </c>
      <c r="O8" s="19">
        <v>0.1</v>
      </c>
      <c r="P8" s="19">
        <v>4.5</v>
      </c>
      <c r="Q8" s="19">
        <v>1</v>
      </c>
      <c r="R8" s="19">
        <v>6.3</v>
      </c>
    </row>
    <row r="9" spans="1:18" s="10" customFormat="1" x14ac:dyDescent="0.25">
      <c r="A9" s="19">
        <v>1E-3</v>
      </c>
      <c r="B9" s="19">
        <v>0.5</v>
      </c>
      <c r="C9" s="19">
        <v>0.1</v>
      </c>
      <c r="D9" s="19">
        <v>2.2999999999999998</v>
      </c>
      <c r="E9" s="19">
        <v>1E-3</v>
      </c>
      <c r="F9" s="19">
        <v>3.1</v>
      </c>
      <c r="G9" s="19">
        <v>2.2999999999999998</v>
      </c>
      <c r="H9" s="19">
        <v>1E-3</v>
      </c>
      <c r="I9" s="19">
        <v>1E-3</v>
      </c>
      <c r="J9" s="19">
        <v>0.3</v>
      </c>
      <c r="K9" s="19">
        <v>0.7</v>
      </c>
      <c r="L9" s="19">
        <v>1E-3</v>
      </c>
      <c r="M9" s="19">
        <v>17</v>
      </c>
      <c r="N9" s="19">
        <v>12</v>
      </c>
      <c r="O9" s="19">
        <v>9</v>
      </c>
      <c r="P9" s="19">
        <v>2.5</v>
      </c>
      <c r="Q9" s="19">
        <v>0.1</v>
      </c>
      <c r="R9" s="19">
        <v>1.2</v>
      </c>
    </row>
    <row r="10" spans="1:18" s="10" customFormat="1" x14ac:dyDescent="0.25">
      <c r="A10" s="19">
        <v>1E-3</v>
      </c>
      <c r="B10" s="19">
        <v>0.5</v>
      </c>
      <c r="C10" s="19">
        <v>0.1</v>
      </c>
      <c r="D10" s="19">
        <v>2.5</v>
      </c>
      <c r="E10" s="19">
        <v>1E-3</v>
      </c>
      <c r="F10" s="19">
        <v>3.3</v>
      </c>
      <c r="G10" s="19">
        <v>2.6</v>
      </c>
      <c r="H10" s="19">
        <v>1E-3</v>
      </c>
      <c r="I10" s="19">
        <v>1E-3</v>
      </c>
      <c r="J10" s="19">
        <v>0.3</v>
      </c>
      <c r="K10" s="19">
        <v>0.9</v>
      </c>
      <c r="L10" s="19">
        <v>1E-3</v>
      </c>
      <c r="M10" s="19">
        <v>14</v>
      </c>
      <c r="N10" s="19">
        <v>9.5</v>
      </c>
      <c r="O10" s="19">
        <v>0.1</v>
      </c>
      <c r="P10" s="19">
        <v>0.5</v>
      </c>
      <c r="Q10" s="19">
        <v>1.3</v>
      </c>
      <c r="R10" s="19">
        <v>3.4</v>
      </c>
    </row>
    <row r="11" spans="1:18" s="10" customFormat="1" x14ac:dyDescent="0.25">
      <c r="A11" s="19">
        <v>0.1</v>
      </c>
      <c r="B11" s="19">
        <v>0.5</v>
      </c>
      <c r="C11" s="19">
        <v>0.1</v>
      </c>
      <c r="D11" s="19">
        <v>2.7</v>
      </c>
      <c r="E11" s="19">
        <v>0.3</v>
      </c>
      <c r="F11" s="19">
        <v>3.6</v>
      </c>
      <c r="G11" s="19">
        <v>2.7</v>
      </c>
      <c r="H11" s="19">
        <v>1E-3</v>
      </c>
      <c r="I11" s="19">
        <v>1E-3</v>
      </c>
      <c r="J11" s="19">
        <v>0.4</v>
      </c>
      <c r="K11" s="19">
        <v>1.1000000000000001</v>
      </c>
      <c r="L11" s="19">
        <v>1E-3</v>
      </c>
      <c r="M11" s="19">
        <v>8</v>
      </c>
      <c r="N11" s="19">
        <v>5</v>
      </c>
      <c r="O11" s="19">
        <v>16</v>
      </c>
      <c r="P11" s="19">
        <v>4</v>
      </c>
      <c r="Q11" s="19">
        <v>1.5</v>
      </c>
      <c r="R11" s="19">
        <v>7.8</v>
      </c>
    </row>
    <row r="12" spans="1:18" s="10" customFormat="1" x14ac:dyDescent="0.25">
      <c r="A12" s="19">
        <v>0.1</v>
      </c>
      <c r="B12" s="19">
        <v>0.5</v>
      </c>
      <c r="C12" s="19">
        <v>0.1</v>
      </c>
      <c r="D12" s="19">
        <v>3</v>
      </c>
      <c r="E12" s="19">
        <v>0.5</v>
      </c>
      <c r="F12" s="19">
        <v>3.7</v>
      </c>
      <c r="G12" s="19">
        <v>2.9</v>
      </c>
      <c r="H12" s="19">
        <v>1E-3</v>
      </c>
      <c r="I12" s="19">
        <v>0.2</v>
      </c>
      <c r="J12" s="19">
        <v>0.5</v>
      </c>
      <c r="K12" s="19">
        <v>1.3</v>
      </c>
      <c r="L12" s="19">
        <v>0.4</v>
      </c>
      <c r="M12" s="19">
        <v>8</v>
      </c>
      <c r="N12" s="19">
        <v>6</v>
      </c>
      <c r="O12" s="19">
        <v>6</v>
      </c>
      <c r="P12" s="19">
        <v>3.5</v>
      </c>
      <c r="Q12" s="19">
        <v>0.3</v>
      </c>
      <c r="R12" s="19">
        <v>11.1</v>
      </c>
    </row>
    <row r="13" spans="1:18" s="10" customFormat="1" x14ac:dyDescent="0.25">
      <c r="A13" s="19">
        <v>0.1</v>
      </c>
      <c r="B13" s="19">
        <v>0.5</v>
      </c>
      <c r="C13" s="19">
        <v>0.1</v>
      </c>
      <c r="D13" s="19">
        <v>3</v>
      </c>
      <c r="E13" s="19">
        <v>0.5</v>
      </c>
      <c r="F13" s="19">
        <v>4</v>
      </c>
      <c r="G13" s="19">
        <v>2.9</v>
      </c>
      <c r="H13" s="19">
        <v>1E-3</v>
      </c>
      <c r="I13" s="19">
        <v>0.2</v>
      </c>
      <c r="J13" s="19">
        <v>0.6</v>
      </c>
      <c r="K13" s="19">
        <v>1.6</v>
      </c>
      <c r="L13" s="19">
        <v>1</v>
      </c>
      <c r="M13" s="19">
        <v>23</v>
      </c>
      <c r="N13" s="19">
        <v>18</v>
      </c>
      <c r="O13" s="19">
        <v>0.1</v>
      </c>
      <c r="P13" s="19">
        <v>6</v>
      </c>
      <c r="Q13" s="19">
        <v>2.2000000000000002</v>
      </c>
      <c r="R13" s="19">
        <v>3.1</v>
      </c>
    </row>
    <row r="14" spans="1:18" s="10" customFormat="1" x14ac:dyDescent="0.25">
      <c r="A14" s="19">
        <v>0.2</v>
      </c>
      <c r="B14" s="19">
        <v>0.5</v>
      </c>
      <c r="C14" s="19">
        <v>0.1</v>
      </c>
      <c r="D14" s="19">
        <v>3.1</v>
      </c>
      <c r="E14" s="19">
        <v>0.5</v>
      </c>
      <c r="F14" s="19">
        <v>4</v>
      </c>
      <c r="G14" s="19">
        <v>3</v>
      </c>
      <c r="H14" s="19">
        <v>0.1</v>
      </c>
      <c r="I14" s="19">
        <v>0.4</v>
      </c>
      <c r="J14" s="19">
        <v>0.6</v>
      </c>
      <c r="K14" s="19">
        <v>1.7</v>
      </c>
      <c r="L14" s="19">
        <v>4.0999999999999996</v>
      </c>
      <c r="M14" s="19">
        <v>20</v>
      </c>
      <c r="N14" s="19">
        <v>19.5</v>
      </c>
      <c r="O14" s="19">
        <v>0.1</v>
      </c>
      <c r="P14" s="19">
        <v>3</v>
      </c>
      <c r="Q14" s="19">
        <v>2.1</v>
      </c>
      <c r="R14" s="19">
        <v>2.8</v>
      </c>
    </row>
    <row r="15" spans="1:18" s="10" customFormat="1" x14ac:dyDescent="0.25">
      <c r="A15" s="19">
        <v>0.2</v>
      </c>
      <c r="B15" s="19">
        <v>1</v>
      </c>
      <c r="C15" s="19">
        <v>0.1</v>
      </c>
      <c r="D15" s="19">
        <v>3.6</v>
      </c>
      <c r="E15" s="19">
        <v>1</v>
      </c>
      <c r="F15" s="19">
        <v>4</v>
      </c>
      <c r="G15" s="19">
        <v>3.1</v>
      </c>
      <c r="H15" s="19">
        <v>0.3</v>
      </c>
      <c r="I15" s="19">
        <v>0.5</v>
      </c>
      <c r="J15" s="19">
        <v>0.6</v>
      </c>
      <c r="K15" s="19">
        <v>1.7</v>
      </c>
      <c r="L15" s="19">
        <v>4.4000000000000004</v>
      </c>
      <c r="M15" s="19">
        <v>21</v>
      </c>
      <c r="N15" s="19">
        <v>7.5</v>
      </c>
      <c r="O15" s="19">
        <v>24.5</v>
      </c>
      <c r="P15" s="19">
        <v>2.9</v>
      </c>
      <c r="Q15" s="19">
        <v>0.4</v>
      </c>
      <c r="R15" s="19">
        <v>3.4</v>
      </c>
    </row>
    <row r="16" spans="1:18" s="10" customFormat="1" x14ac:dyDescent="0.25">
      <c r="A16" s="19">
        <v>0.3</v>
      </c>
      <c r="B16" s="19">
        <v>1</v>
      </c>
      <c r="C16" s="19">
        <v>0.1</v>
      </c>
      <c r="D16" s="19">
        <v>3.7</v>
      </c>
      <c r="E16" s="19">
        <v>1.4</v>
      </c>
      <c r="F16" s="19">
        <v>4.4000000000000004</v>
      </c>
      <c r="G16" s="19">
        <v>3.1</v>
      </c>
      <c r="H16" s="19">
        <v>0.3</v>
      </c>
      <c r="I16" s="19">
        <v>0.5</v>
      </c>
      <c r="J16" s="19">
        <v>0.7</v>
      </c>
      <c r="K16" s="19">
        <v>1.8</v>
      </c>
      <c r="L16" s="19">
        <v>4.7</v>
      </c>
      <c r="M16" s="19">
        <v>0.3</v>
      </c>
      <c r="N16" s="19">
        <v>35</v>
      </c>
      <c r="O16" s="19">
        <v>0.1</v>
      </c>
      <c r="P16" s="19">
        <v>3.5</v>
      </c>
      <c r="Q16" s="19">
        <v>2.1</v>
      </c>
      <c r="R16" s="19">
        <v>7.2</v>
      </c>
    </row>
    <row r="17" spans="1:18" s="10" customFormat="1" x14ac:dyDescent="0.25">
      <c r="A17" s="19">
        <v>0.5</v>
      </c>
      <c r="B17" s="19">
        <v>1.1000000000000001</v>
      </c>
      <c r="C17" s="19">
        <v>0.2</v>
      </c>
      <c r="D17" s="19">
        <v>4</v>
      </c>
      <c r="E17" s="19">
        <v>1.5</v>
      </c>
      <c r="F17" s="19">
        <v>4.4000000000000004</v>
      </c>
      <c r="G17" s="19">
        <v>3.2</v>
      </c>
      <c r="H17" s="19">
        <v>0.3</v>
      </c>
      <c r="I17" s="19">
        <v>0.6</v>
      </c>
      <c r="J17" s="19">
        <v>0.7</v>
      </c>
      <c r="K17" s="19">
        <v>1.9</v>
      </c>
      <c r="L17" s="19">
        <v>5</v>
      </c>
      <c r="M17" s="19">
        <v>0.6</v>
      </c>
      <c r="N17" s="19">
        <v>3.5</v>
      </c>
      <c r="O17" s="19">
        <v>0.1</v>
      </c>
      <c r="P17" s="19">
        <v>6</v>
      </c>
      <c r="Q17" s="19">
        <v>1.9</v>
      </c>
      <c r="R17" s="19">
        <v>2.2000000000000002</v>
      </c>
    </row>
    <row r="18" spans="1:18" s="10" customFormat="1" x14ac:dyDescent="0.25">
      <c r="A18" s="19">
        <v>0.8</v>
      </c>
      <c r="B18" s="19">
        <v>1.5</v>
      </c>
      <c r="C18" s="19">
        <v>0.2</v>
      </c>
      <c r="D18" s="19">
        <v>4</v>
      </c>
      <c r="E18" s="19">
        <v>2</v>
      </c>
      <c r="F18" s="19">
        <v>4.5</v>
      </c>
      <c r="G18" s="19">
        <v>3.4</v>
      </c>
      <c r="H18" s="19">
        <v>0.3</v>
      </c>
      <c r="I18" s="19">
        <v>0.6</v>
      </c>
      <c r="J18" s="19">
        <v>0.7</v>
      </c>
      <c r="K18" s="19">
        <v>2</v>
      </c>
      <c r="L18" s="19">
        <v>5.3</v>
      </c>
      <c r="M18" s="19">
        <v>0.2</v>
      </c>
      <c r="N18" s="19">
        <v>9.5</v>
      </c>
      <c r="O18" s="19">
        <v>6.5</v>
      </c>
      <c r="P18" s="19">
        <v>3</v>
      </c>
      <c r="Q18" s="19">
        <v>0.8</v>
      </c>
      <c r="R18" s="19">
        <v>5.3</v>
      </c>
    </row>
    <row r="19" spans="1:18" s="10" customFormat="1" x14ac:dyDescent="0.25">
      <c r="A19" s="19">
        <v>0.8</v>
      </c>
      <c r="B19" s="19">
        <v>1.5</v>
      </c>
      <c r="C19" s="19">
        <v>0.2</v>
      </c>
      <c r="D19" s="19">
        <v>4</v>
      </c>
      <c r="E19" s="19">
        <v>2.5</v>
      </c>
      <c r="F19" s="19">
        <v>4.5999999999999996</v>
      </c>
      <c r="G19" s="19">
        <v>3.5</v>
      </c>
      <c r="H19" s="19">
        <v>0.5</v>
      </c>
      <c r="I19" s="19">
        <v>0.7</v>
      </c>
      <c r="J19" s="19">
        <v>0.7</v>
      </c>
      <c r="K19" s="19">
        <v>2</v>
      </c>
      <c r="L19" s="19">
        <v>6.5</v>
      </c>
      <c r="M19" s="19">
        <v>12</v>
      </c>
      <c r="N19" s="19">
        <v>15</v>
      </c>
      <c r="O19" s="19">
        <v>21</v>
      </c>
      <c r="P19" s="19">
        <v>2.9</v>
      </c>
      <c r="Q19" s="19">
        <v>12</v>
      </c>
      <c r="R19" s="19">
        <v>2.8</v>
      </c>
    </row>
    <row r="20" spans="1:18" s="10" customFormat="1" x14ac:dyDescent="0.25">
      <c r="A20" s="19">
        <v>1</v>
      </c>
      <c r="B20" s="19">
        <v>2</v>
      </c>
      <c r="C20" s="19">
        <v>0.2</v>
      </c>
      <c r="D20" s="19">
        <v>4.2</v>
      </c>
      <c r="E20" s="19">
        <v>2.6</v>
      </c>
      <c r="F20" s="19">
        <v>4.7</v>
      </c>
      <c r="G20" s="19">
        <v>3.5</v>
      </c>
      <c r="H20" s="19">
        <v>0.6</v>
      </c>
      <c r="I20" s="19">
        <v>0.7</v>
      </c>
      <c r="J20" s="19">
        <v>0.7</v>
      </c>
      <c r="K20" s="19">
        <v>2.1</v>
      </c>
      <c r="L20" s="19">
        <v>7.1</v>
      </c>
      <c r="M20" s="19">
        <v>0.3</v>
      </c>
      <c r="N20" s="19">
        <v>4</v>
      </c>
      <c r="O20" s="19">
        <v>10.5</v>
      </c>
      <c r="P20" s="19">
        <v>3.5</v>
      </c>
      <c r="Q20" s="19">
        <v>4</v>
      </c>
      <c r="R20" s="19">
        <v>4.9000000000000004</v>
      </c>
    </row>
    <row r="21" spans="1:18" s="10" customFormat="1" x14ac:dyDescent="0.25">
      <c r="A21" s="19">
        <v>1</v>
      </c>
      <c r="B21" s="19">
        <v>2</v>
      </c>
      <c r="C21" s="19">
        <v>0.2</v>
      </c>
      <c r="D21" s="19">
        <v>4.2</v>
      </c>
      <c r="E21" s="19">
        <v>2.7</v>
      </c>
      <c r="F21" s="19">
        <v>5</v>
      </c>
      <c r="G21" s="19">
        <v>3.8</v>
      </c>
      <c r="H21" s="19">
        <v>0.6</v>
      </c>
      <c r="I21" s="19">
        <v>0.8</v>
      </c>
      <c r="J21" s="19">
        <v>0.8</v>
      </c>
      <c r="K21" s="19">
        <v>2.1</v>
      </c>
      <c r="L21" s="19">
        <v>7.3</v>
      </c>
      <c r="M21" s="19">
        <v>0.4</v>
      </c>
      <c r="N21" s="19">
        <v>7.5</v>
      </c>
      <c r="O21" s="19">
        <v>0.1</v>
      </c>
      <c r="P21" s="19">
        <v>1</v>
      </c>
      <c r="Q21" s="19">
        <v>9.5</v>
      </c>
      <c r="R21" s="19">
        <v>2.6</v>
      </c>
    </row>
    <row r="22" spans="1:18" s="10" customFormat="1" x14ac:dyDescent="0.25">
      <c r="A22" s="19">
        <v>1.1000000000000001</v>
      </c>
      <c r="B22" s="19">
        <v>2</v>
      </c>
      <c r="C22" s="19">
        <v>0.2</v>
      </c>
      <c r="D22" s="19">
        <v>4.2</v>
      </c>
      <c r="E22" s="19">
        <v>3</v>
      </c>
      <c r="F22" s="19">
        <v>5</v>
      </c>
      <c r="G22" s="19">
        <v>3.9</v>
      </c>
      <c r="H22" s="19">
        <v>0.6</v>
      </c>
      <c r="I22" s="19">
        <v>0.9</v>
      </c>
      <c r="J22" s="19">
        <v>0.8</v>
      </c>
      <c r="K22" s="19">
        <v>2.2000000000000002</v>
      </c>
      <c r="L22" s="19">
        <v>8</v>
      </c>
      <c r="M22" s="19">
        <v>0.2</v>
      </c>
      <c r="N22" s="19">
        <v>35</v>
      </c>
      <c r="O22" s="19">
        <v>12.5</v>
      </c>
      <c r="P22" s="19">
        <v>5</v>
      </c>
      <c r="Q22" s="19">
        <v>8</v>
      </c>
      <c r="R22" s="19">
        <v>10.3</v>
      </c>
    </row>
    <row r="23" spans="1:18" s="10" customFormat="1" x14ac:dyDescent="0.25">
      <c r="A23" s="19">
        <v>1.1000000000000001</v>
      </c>
      <c r="B23" s="19">
        <v>3</v>
      </c>
      <c r="C23" s="19">
        <v>0.2</v>
      </c>
      <c r="D23" s="19">
        <v>4.2</v>
      </c>
      <c r="E23" s="19">
        <v>3</v>
      </c>
      <c r="F23" s="19">
        <v>5.4</v>
      </c>
      <c r="G23" s="19">
        <v>4.4000000000000004</v>
      </c>
      <c r="H23" s="19">
        <v>0.7</v>
      </c>
      <c r="I23" s="19">
        <v>0.9</v>
      </c>
      <c r="J23" s="19">
        <v>1.1000000000000001</v>
      </c>
      <c r="K23" s="19">
        <v>2.2999999999999998</v>
      </c>
      <c r="L23" s="19">
        <v>8.3000000000000007</v>
      </c>
      <c r="M23" s="19">
        <v>32</v>
      </c>
      <c r="N23" s="19">
        <v>3.5</v>
      </c>
      <c r="O23" s="19">
        <v>0.1</v>
      </c>
      <c r="P23" s="19">
        <v>0.3</v>
      </c>
      <c r="Q23" s="19">
        <v>2.2999999999999998</v>
      </c>
      <c r="R23" s="19">
        <v>4.5999999999999996</v>
      </c>
    </row>
    <row r="24" spans="1:18" s="10" customFormat="1" x14ac:dyDescent="0.25">
      <c r="A24" s="19">
        <v>1.2</v>
      </c>
      <c r="B24" s="19">
        <v>3</v>
      </c>
      <c r="C24" s="19">
        <v>0.2</v>
      </c>
      <c r="D24" s="19">
        <v>4.4000000000000004</v>
      </c>
      <c r="E24" s="19">
        <v>3.1</v>
      </c>
      <c r="F24" s="19">
        <v>5.6</v>
      </c>
      <c r="G24" s="19">
        <v>4.5</v>
      </c>
      <c r="H24" s="19">
        <v>0.7</v>
      </c>
      <c r="I24" s="19">
        <v>1.1000000000000001</v>
      </c>
      <c r="J24" s="19">
        <v>1.2</v>
      </c>
      <c r="K24" s="19">
        <v>2.6</v>
      </c>
      <c r="L24" s="19">
        <v>8.5</v>
      </c>
      <c r="M24" s="19">
        <v>0.6</v>
      </c>
      <c r="N24" s="19">
        <v>9.5</v>
      </c>
      <c r="O24" s="19">
        <v>14</v>
      </c>
      <c r="P24" s="19">
        <v>4.5</v>
      </c>
      <c r="Q24" s="19">
        <v>0.1</v>
      </c>
      <c r="R24" s="19">
        <v>5.8</v>
      </c>
    </row>
    <row r="25" spans="1:18" s="10" customFormat="1" x14ac:dyDescent="0.25">
      <c r="A25" s="19">
        <v>1.3</v>
      </c>
      <c r="B25" s="19">
        <v>3.5</v>
      </c>
      <c r="C25" s="19">
        <v>0.2</v>
      </c>
      <c r="D25" s="19">
        <v>4.7</v>
      </c>
      <c r="E25" s="19">
        <v>3.3</v>
      </c>
      <c r="F25" s="19">
        <v>5.9</v>
      </c>
      <c r="G25" s="19">
        <v>4.9000000000000004</v>
      </c>
      <c r="H25" s="19">
        <v>0.8</v>
      </c>
      <c r="I25" s="19">
        <v>1.1000000000000001</v>
      </c>
      <c r="J25" s="19">
        <v>1.2</v>
      </c>
      <c r="K25" s="19">
        <v>2.8</v>
      </c>
      <c r="L25" s="19">
        <v>8.5</v>
      </c>
      <c r="M25" s="19">
        <v>0.1</v>
      </c>
      <c r="N25" s="19">
        <v>15</v>
      </c>
      <c r="O25" s="19">
        <v>0.1</v>
      </c>
      <c r="P25" s="19">
        <v>4</v>
      </c>
      <c r="Q25" s="19">
        <v>3.4</v>
      </c>
      <c r="R25" s="19">
        <v>7.2</v>
      </c>
    </row>
    <row r="26" spans="1:18" s="10" customFormat="1" x14ac:dyDescent="0.25">
      <c r="A26" s="19">
        <v>1.6</v>
      </c>
      <c r="B26" s="19">
        <v>3.5</v>
      </c>
      <c r="C26" s="19">
        <v>0.2</v>
      </c>
      <c r="D26" s="19">
        <v>4.7</v>
      </c>
      <c r="E26" s="19">
        <v>3.5</v>
      </c>
      <c r="F26" s="19">
        <v>6.2</v>
      </c>
      <c r="G26" s="19">
        <v>4.9000000000000004</v>
      </c>
      <c r="H26" s="19">
        <v>0.8</v>
      </c>
      <c r="I26" s="19">
        <v>1.1000000000000001</v>
      </c>
      <c r="J26" s="19">
        <v>1.3</v>
      </c>
      <c r="K26" s="19">
        <v>2.9</v>
      </c>
      <c r="L26" s="19">
        <v>9</v>
      </c>
      <c r="M26" s="19">
        <v>11</v>
      </c>
      <c r="N26" s="19">
        <v>4</v>
      </c>
      <c r="O26" s="19">
        <v>11</v>
      </c>
      <c r="P26" s="19">
        <v>6.5</v>
      </c>
      <c r="Q26" s="19">
        <v>1.2</v>
      </c>
      <c r="R26" s="19">
        <v>9.3000000000000007</v>
      </c>
    </row>
    <row r="27" spans="1:18" s="10" customFormat="1" x14ac:dyDescent="0.25">
      <c r="A27" s="19">
        <v>1.8</v>
      </c>
      <c r="B27" s="19">
        <v>3.5</v>
      </c>
      <c r="C27" s="19">
        <v>0.2</v>
      </c>
      <c r="D27" s="19">
        <v>5.5</v>
      </c>
      <c r="E27" s="19">
        <v>4</v>
      </c>
      <c r="F27" s="19">
        <v>6.6</v>
      </c>
      <c r="G27" s="19">
        <v>5</v>
      </c>
      <c r="H27" s="19">
        <v>0.8</v>
      </c>
      <c r="I27" s="19">
        <v>1.2</v>
      </c>
      <c r="J27" s="19">
        <v>1.3</v>
      </c>
      <c r="K27" s="19">
        <v>3.1</v>
      </c>
      <c r="L27" s="19">
        <v>10</v>
      </c>
      <c r="M27" s="19">
        <v>32</v>
      </c>
      <c r="N27" s="19">
        <v>7.5</v>
      </c>
      <c r="O27" s="19">
        <v>9.5</v>
      </c>
      <c r="P27" s="19">
        <v>0.8</v>
      </c>
      <c r="Q27" s="19">
        <v>0.1</v>
      </c>
      <c r="R27" s="19">
        <v>9.5</v>
      </c>
    </row>
    <row r="28" spans="1:18" s="10" customFormat="1" x14ac:dyDescent="0.25">
      <c r="A28" s="19">
        <v>2</v>
      </c>
      <c r="B28" s="19">
        <v>3.5</v>
      </c>
      <c r="C28" s="19">
        <v>0.2</v>
      </c>
      <c r="D28" s="19">
        <v>5.5</v>
      </c>
      <c r="E28" s="19">
        <v>4</v>
      </c>
      <c r="F28" s="19">
        <v>6.8</v>
      </c>
      <c r="G28" s="19">
        <v>5.5</v>
      </c>
      <c r="H28" s="19">
        <v>0.8</v>
      </c>
      <c r="I28" s="19">
        <v>1.2</v>
      </c>
      <c r="J28" s="19">
        <v>1.3</v>
      </c>
      <c r="K28" s="19">
        <v>3.3</v>
      </c>
      <c r="L28" s="19">
        <v>10.7</v>
      </c>
      <c r="M28" s="19">
        <v>0.1</v>
      </c>
      <c r="N28" s="19">
        <v>35</v>
      </c>
      <c r="O28" s="19">
        <v>14</v>
      </c>
      <c r="P28" s="19">
        <v>8.5</v>
      </c>
      <c r="Q28" s="19">
        <v>1.1000000000000001</v>
      </c>
      <c r="R28" s="19">
        <v>18</v>
      </c>
    </row>
    <row r="29" spans="1:18" s="10" customFormat="1" x14ac:dyDescent="0.25">
      <c r="A29" s="19">
        <v>2</v>
      </c>
      <c r="B29" s="19">
        <v>4</v>
      </c>
      <c r="C29" s="19">
        <v>0.2</v>
      </c>
      <c r="D29" s="19">
        <v>5.5</v>
      </c>
      <c r="E29" s="19">
        <v>4</v>
      </c>
      <c r="F29" s="19">
        <v>6.9</v>
      </c>
      <c r="G29" s="19">
        <v>6</v>
      </c>
      <c r="H29" s="19">
        <v>0.9</v>
      </c>
      <c r="I29" s="19">
        <v>1.2</v>
      </c>
      <c r="J29" s="19">
        <v>1.4</v>
      </c>
      <c r="K29" s="19">
        <v>3.3</v>
      </c>
      <c r="L29" s="19">
        <v>11</v>
      </c>
      <c r="M29" s="19">
        <v>0.1</v>
      </c>
      <c r="N29" s="19">
        <v>13.5</v>
      </c>
      <c r="O29" s="19">
        <v>0.1</v>
      </c>
      <c r="P29" s="19">
        <v>4.5</v>
      </c>
      <c r="Q29" s="19">
        <v>0.9</v>
      </c>
      <c r="R29" s="19">
        <v>6.4</v>
      </c>
    </row>
    <row r="30" spans="1:18" s="10" customFormat="1" x14ac:dyDescent="0.25">
      <c r="A30" s="19">
        <v>2</v>
      </c>
      <c r="B30" s="19">
        <v>4</v>
      </c>
      <c r="C30" s="19">
        <v>0.2</v>
      </c>
      <c r="D30" s="19">
        <v>5.5</v>
      </c>
      <c r="E30" s="19">
        <v>4</v>
      </c>
      <c r="F30" s="19">
        <v>7</v>
      </c>
      <c r="G30" s="19">
        <v>6.1</v>
      </c>
      <c r="H30" s="19">
        <v>1</v>
      </c>
      <c r="I30" s="19">
        <v>1.3</v>
      </c>
      <c r="J30" s="19">
        <v>1.5</v>
      </c>
      <c r="K30" s="19">
        <v>3.3</v>
      </c>
      <c r="L30" s="19">
        <v>11</v>
      </c>
      <c r="M30" s="19">
        <v>1.8</v>
      </c>
      <c r="N30" s="19">
        <v>18</v>
      </c>
      <c r="O30" s="19">
        <v>12</v>
      </c>
      <c r="P30" s="19">
        <v>5</v>
      </c>
      <c r="Q30" s="19">
        <v>2.7</v>
      </c>
      <c r="R30" s="19">
        <v>2.5</v>
      </c>
    </row>
    <row r="31" spans="1:18" s="10" customFormat="1" x14ac:dyDescent="0.25">
      <c r="A31" s="19">
        <v>2</v>
      </c>
      <c r="B31" s="19">
        <v>4.5</v>
      </c>
      <c r="C31" s="19">
        <v>0.2</v>
      </c>
      <c r="D31" s="19">
        <v>5.5</v>
      </c>
      <c r="E31" s="19">
        <v>4</v>
      </c>
      <c r="F31" s="19">
        <v>7</v>
      </c>
      <c r="G31" s="19">
        <v>6.3</v>
      </c>
      <c r="H31" s="19">
        <v>1</v>
      </c>
      <c r="I31" s="19">
        <v>1.3</v>
      </c>
      <c r="J31" s="19">
        <v>1.6</v>
      </c>
      <c r="K31" s="19">
        <v>3.4</v>
      </c>
      <c r="L31" s="19">
        <v>11</v>
      </c>
      <c r="M31" s="19">
        <v>17</v>
      </c>
      <c r="N31" s="19">
        <v>5</v>
      </c>
      <c r="O31" s="19">
        <v>10</v>
      </c>
      <c r="P31" s="19">
        <v>6</v>
      </c>
      <c r="Q31" s="19">
        <v>0.8</v>
      </c>
      <c r="R31" s="19">
        <v>3.2</v>
      </c>
    </row>
    <row r="32" spans="1:18" s="10" customFormat="1" x14ac:dyDescent="0.25">
      <c r="A32" s="19">
        <v>2.2000000000000002</v>
      </c>
      <c r="B32" s="19">
        <v>4.5</v>
      </c>
      <c r="C32" s="19">
        <v>0.2</v>
      </c>
      <c r="D32" s="19">
        <v>5.5</v>
      </c>
      <c r="E32" s="19">
        <v>4.2</v>
      </c>
      <c r="F32" s="19">
        <v>7.4</v>
      </c>
      <c r="G32" s="19">
        <v>6.3</v>
      </c>
      <c r="H32" s="19">
        <v>1</v>
      </c>
      <c r="I32" s="19">
        <v>1.3</v>
      </c>
      <c r="J32" s="19">
        <v>1.6</v>
      </c>
      <c r="K32" s="19">
        <v>3.8</v>
      </c>
      <c r="L32" s="19">
        <v>11.1</v>
      </c>
      <c r="M32" s="19">
        <v>13</v>
      </c>
      <c r="N32" s="19">
        <v>10.5</v>
      </c>
      <c r="O32" s="19">
        <v>13</v>
      </c>
      <c r="P32" s="19">
        <v>2</v>
      </c>
      <c r="Q32" s="19">
        <v>0.2</v>
      </c>
      <c r="R32" s="19">
        <v>3.5</v>
      </c>
    </row>
    <row r="33" spans="1:18" s="10" customFormat="1" x14ac:dyDescent="0.25">
      <c r="A33" s="19">
        <v>2.5</v>
      </c>
      <c r="B33" s="19">
        <v>4.8</v>
      </c>
      <c r="C33" s="19">
        <v>0.2</v>
      </c>
      <c r="D33" s="19">
        <v>6</v>
      </c>
      <c r="E33" s="19">
        <v>4.2</v>
      </c>
      <c r="F33" s="19">
        <v>7.5</v>
      </c>
      <c r="G33" s="19">
        <v>6.5</v>
      </c>
      <c r="H33" s="19">
        <v>1</v>
      </c>
      <c r="I33" s="19">
        <v>1.3</v>
      </c>
      <c r="J33" s="19">
        <v>1.6</v>
      </c>
      <c r="K33" s="19">
        <v>4</v>
      </c>
      <c r="L33" s="19">
        <v>12</v>
      </c>
      <c r="M33" s="19">
        <v>0.2</v>
      </c>
      <c r="N33" s="19">
        <v>22</v>
      </c>
      <c r="O33" s="19">
        <v>4</v>
      </c>
      <c r="P33" s="19">
        <v>6</v>
      </c>
      <c r="Q33" s="19">
        <v>0.1</v>
      </c>
      <c r="R33" s="19">
        <v>3.8</v>
      </c>
    </row>
    <row r="34" spans="1:18" s="10" customFormat="1" x14ac:dyDescent="0.25">
      <c r="A34" s="19">
        <v>2.5</v>
      </c>
      <c r="B34" s="19">
        <v>5.5</v>
      </c>
      <c r="C34" s="19">
        <v>0.3</v>
      </c>
      <c r="D34" s="19">
        <v>6.1</v>
      </c>
      <c r="E34" s="19">
        <v>4.5</v>
      </c>
      <c r="F34" s="19">
        <v>7.5</v>
      </c>
      <c r="G34" s="19">
        <v>6.5</v>
      </c>
      <c r="H34" s="19">
        <v>1.1000000000000001</v>
      </c>
      <c r="I34" s="19">
        <v>1.3</v>
      </c>
      <c r="J34" s="19">
        <v>1.6</v>
      </c>
      <c r="K34" s="19">
        <v>4</v>
      </c>
      <c r="L34" s="19">
        <v>12</v>
      </c>
      <c r="M34" s="19">
        <v>5</v>
      </c>
      <c r="N34" s="19">
        <v>16</v>
      </c>
      <c r="O34" s="19">
        <v>0.1</v>
      </c>
      <c r="P34" s="19">
        <v>2</v>
      </c>
      <c r="Q34" s="19">
        <v>3.8</v>
      </c>
      <c r="R34" s="19">
        <v>3.8</v>
      </c>
    </row>
    <row r="35" spans="1:18" s="10" customFormat="1" x14ac:dyDescent="0.25">
      <c r="A35" s="19">
        <v>3.5</v>
      </c>
      <c r="B35" s="19">
        <v>5.5</v>
      </c>
      <c r="C35" s="19">
        <v>0.3</v>
      </c>
      <c r="D35" s="19">
        <v>7</v>
      </c>
      <c r="E35" s="19">
        <v>4.5</v>
      </c>
      <c r="F35" s="19">
        <v>8</v>
      </c>
      <c r="G35" s="19">
        <v>6.5</v>
      </c>
      <c r="H35" s="19">
        <v>1.2</v>
      </c>
      <c r="I35" s="19">
        <v>1.4</v>
      </c>
      <c r="J35" s="19">
        <v>1.7</v>
      </c>
      <c r="K35" s="19">
        <v>4.0999999999999996</v>
      </c>
      <c r="L35" s="19">
        <v>12</v>
      </c>
      <c r="M35" s="19">
        <v>0.1</v>
      </c>
      <c r="N35" s="19">
        <v>15</v>
      </c>
      <c r="O35" s="19">
        <v>13</v>
      </c>
      <c r="P35" s="19">
        <v>5</v>
      </c>
      <c r="Q35" s="19">
        <v>6.2</v>
      </c>
      <c r="R35" s="19">
        <v>2.9</v>
      </c>
    </row>
    <row r="36" spans="1:18" s="10" customFormat="1" x14ac:dyDescent="0.25">
      <c r="A36" s="19">
        <v>4.5</v>
      </c>
      <c r="B36" s="19">
        <v>5.5</v>
      </c>
      <c r="C36" s="19">
        <v>0.3</v>
      </c>
      <c r="D36" s="19">
        <v>8</v>
      </c>
      <c r="E36" s="19">
        <v>4.5999999999999996</v>
      </c>
      <c r="F36" s="19">
        <v>8</v>
      </c>
      <c r="G36" s="19">
        <v>6.8</v>
      </c>
      <c r="H36" s="19">
        <v>1.4</v>
      </c>
      <c r="I36" s="19">
        <v>1.4</v>
      </c>
      <c r="J36" s="19">
        <v>1.7</v>
      </c>
      <c r="K36" s="19">
        <v>4.2</v>
      </c>
      <c r="L36" s="19">
        <v>12</v>
      </c>
      <c r="M36" s="19">
        <v>15</v>
      </c>
      <c r="N36" s="19">
        <v>7</v>
      </c>
      <c r="O36" s="19">
        <v>19.5</v>
      </c>
      <c r="P36" s="19">
        <v>5</v>
      </c>
      <c r="Q36" s="19">
        <v>2.7</v>
      </c>
      <c r="R36" s="19">
        <v>5.5</v>
      </c>
    </row>
    <row r="37" spans="1:18" s="10" customFormat="1" x14ac:dyDescent="0.25">
      <c r="A37" s="19">
        <v>4.5</v>
      </c>
      <c r="B37" s="19">
        <v>6</v>
      </c>
      <c r="C37" s="19">
        <v>0.3</v>
      </c>
      <c r="D37" s="19">
        <v>8</v>
      </c>
      <c r="E37" s="19">
        <v>5</v>
      </c>
      <c r="F37" s="19">
        <v>8</v>
      </c>
      <c r="G37" s="19">
        <v>6.8</v>
      </c>
      <c r="H37" s="19">
        <v>1.6</v>
      </c>
      <c r="I37" s="19">
        <v>1.4</v>
      </c>
      <c r="J37" s="19">
        <v>1.9</v>
      </c>
      <c r="K37" s="19">
        <v>4.5999999999999996</v>
      </c>
      <c r="L37" s="19">
        <v>12.3</v>
      </c>
      <c r="M37" s="19">
        <v>18</v>
      </c>
      <c r="N37" s="19">
        <v>14</v>
      </c>
      <c r="O37" s="19">
        <v>8.5</v>
      </c>
      <c r="P37" s="19">
        <v>4.5</v>
      </c>
      <c r="Q37" s="19"/>
      <c r="R37" s="19">
        <v>14</v>
      </c>
    </row>
    <row r="38" spans="1:18" s="10" customFormat="1" x14ac:dyDescent="0.25">
      <c r="A38" s="19">
        <v>4.5</v>
      </c>
      <c r="B38" s="19">
        <v>6.5</v>
      </c>
      <c r="C38" s="19">
        <v>0.3</v>
      </c>
      <c r="D38" s="19">
        <v>8</v>
      </c>
      <c r="E38" s="19">
        <v>5.4</v>
      </c>
      <c r="F38" s="19">
        <v>8.4</v>
      </c>
      <c r="G38" s="19">
        <v>7</v>
      </c>
      <c r="H38" s="19">
        <v>1.6</v>
      </c>
      <c r="I38" s="19">
        <v>1.5</v>
      </c>
      <c r="J38" s="19">
        <v>1.9</v>
      </c>
      <c r="K38" s="19">
        <v>4.9000000000000004</v>
      </c>
      <c r="L38" s="19">
        <v>12.3</v>
      </c>
      <c r="M38" s="19">
        <v>11</v>
      </c>
      <c r="N38" s="19">
        <v>10</v>
      </c>
      <c r="O38" s="19">
        <v>5.5</v>
      </c>
      <c r="P38" s="19">
        <v>5.5</v>
      </c>
      <c r="Q38" s="19"/>
      <c r="R38" s="19">
        <v>1.8</v>
      </c>
    </row>
    <row r="39" spans="1:18" s="10" customFormat="1" x14ac:dyDescent="0.25">
      <c r="A39" s="19">
        <v>4.5999999999999996</v>
      </c>
      <c r="B39" s="19">
        <v>7</v>
      </c>
      <c r="C39" s="19">
        <v>0.3</v>
      </c>
      <c r="D39" s="19">
        <v>8</v>
      </c>
      <c r="E39" s="19">
        <v>5.5</v>
      </c>
      <c r="F39" s="19">
        <v>9</v>
      </c>
      <c r="G39" s="19">
        <v>7.3</v>
      </c>
      <c r="H39" s="19">
        <v>1.6</v>
      </c>
      <c r="I39" s="19">
        <v>1.7</v>
      </c>
      <c r="J39" s="19">
        <v>2.1</v>
      </c>
      <c r="K39" s="19">
        <v>5</v>
      </c>
      <c r="L39" s="19">
        <v>13</v>
      </c>
      <c r="M39" s="19">
        <v>17</v>
      </c>
      <c r="N39" s="19">
        <v>22</v>
      </c>
      <c r="O39" s="19">
        <v>1</v>
      </c>
      <c r="P39" s="19">
        <v>0.5</v>
      </c>
      <c r="Q39" s="19"/>
      <c r="R39" s="19">
        <v>3.5</v>
      </c>
    </row>
    <row r="40" spans="1:18" s="10" customFormat="1" x14ac:dyDescent="0.25">
      <c r="A40" s="19">
        <v>5</v>
      </c>
      <c r="B40" s="19">
        <v>7</v>
      </c>
      <c r="C40" s="19">
        <v>0.4</v>
      </c>
      <c r="D40" s="19">
        <v>8.5</v>
      </c>
      <c r="E40" s="19">
        <v>6</v>
      </c>
      <c r="F40" s="19">
        <v>9.3000000000000007</v>
      </c>
      <c r="G40" s="19">
        <v>7.5</v>
      </c>
      <c r="H40" s="19">
        <v>1.6</v>
      </c>
      <c r="I40" s="19">
        <v>1.7</v>
      </c>
      <c r="J40" s="19">
        <v>2.1</v>
      </c>
      <c r="K40" s="19">
        <v>5.3</v>
      </c>
      <c r="L40" s="19">
        <v>14</v>
      </c>
      <c r="M40" s="19">
        <v>16</v>
      </c>
      <c r="N40" s="19">
        <v>11.5</v>
      </c>
      <c r="O40" s="19">
        <v>17</v>
      </c>
      <c r="P40" s="19">
        <v>3.5</v>
      </c>
      <c r="Q40" s="19"/>
      <c r="R40" s="19">
        <v>1.6</v>
      </c>
    </row>
    <row r="41" spans="1:18" s="10" customFormat="1" x14ac:dyDescent="0.25">
      <c r="A41" s="19">
        <v>5</v>
      </c>
      <c r="B41" s="19">
        <v>8</v>
      </c>
      <c r="C41" s="19">
        <v>0.4</v>
      </c>
      <c r="D41" s="19">
        <v>8.5</v>
      </c>
      <c r="E41" s="19">
        <v>6</v>
      </c>
      <c r="F41" s="19">
        <v>9.8000000000000007</v>
      </c>
      <c r="G41" s="19">
        <v>7.5</v>
      </c>
      <c r="H41" s="19">
        <v>1.6</v>
      </c>
      <c r="I41" s="19">
        <v>1.9</v>
      </c>
      <c r="J41" s="19">
        <v>2.1</v>
      </c>
      <c r="K41" s="19">
        <v>6.1</v>
      </c>
      <c r="L41" s="19">
        <v>14</v>
      </c>
      <c r="M41" s="19">
        <v>0.1</v>
      </c>
      <c r="N41" s="19">
        <v>20.5</v>
      </c>
      <c r="O41" s="19">
        <v>10.5</v>
      </c>
      <c r="P41" s="19">
        <v>3</v>
      </c>
      <c r="Q41" s="19"/>
      <c r="R41" s="19">
        <v>5.2</v>
      </c>
    </row>
    <row r="42" spans="1:18" s="10" customFormat="1" x14ac:dyDescent="0.25">
      <c r="A42" s="19">
        <v>5</v>
      </c>
      <c r="B42" s="19">
        <v>8</v>
      </c>
      <c r="C42" s="19">
        <v>0.5</v>
      </c>
      <c r="D42" s="19">
        <v>9.5</v>
      </c>
      <c r="E42" s="19">
        <v>6</v>
      </c>
      <c r="F42" s="19">
        <v>10</v>
      </c>
      <c r="G42" s="19">
        <v>7.5</v>
      </c>
      <c r="H42" s="19">
        <v>1.6</v>
      </c>
      <c r="I42" s="19">
        <v>1.9</v>
      </c>
      <c r="J42" s="19">
        <v>2.2000000000000002</v>
      </c>
      <c r="K42" s="19">
        <v>6.1</v>
      </c>
      <c r="L42" s="19">
        <v>14</v>
      </c>
      <c r="M42" s="19">
        <v>38</v>
      </c>
      <c r="N42" s="19">
        <v>8</v>
      </c>
      <c r="O42" s="19">
        <v>20.5</v>
      </c>
      <c r="P42" s="19">
        <v>8.5</v>
      </c>
      <c r="Q42" s="19"/>
      <c r="R42" s="19">
        <v>3.5</v>
      </c>
    </row>
    <row r="43" spans="1:18" s="10" customFormat="1" x14ac:dyDescent="0.25">
      <c r="A43" s="19">
        <v>5</v>
      </c>
      <c r="B43" s="19">
        <v>8.5</v>
      </c>
      <c r="C43" s="19">
        <v>0.5</v>
      </c>
      <c r="D43" s="19">
        <v>10</v>
      </c>
      <c r="E43" s="19">
        <v>6</v>
      </c>
      <c r="F43" s="19">
        <v>10</v>
      </c>
      <c r="G43" s="19">
        <v>8</v>
      </c>
      <c r="H43" s="19">
        <v>1.7</v>
      </c>
      <c r="I43" s="19">
        <v>2</v>
      </c>
      <c r="J43" s="19">
        <v>2.2000000000000002</v>
      </c>
      <c r="K43" s="19">
        <v>6.2</v>
      </c>
      <c r="L43" s="19">
        <v>14.5</v>
      </c>
      <c r="M43" s="19">
        <v>0.1</v>
      </c>
      <c r="N43" s="19">
        <v>24</v>
      </c>
      <c r="O43" s="19">
        <v>10</v>
      </c>
      <c r="P43" s="19">
        <v>4.5</v>
      </c>
      <c r="Q43" s="19"/>
      <c r="R43" s="19">
        <v>3.9</v>
      </c>
    </row>
    <row r="44" spans="1:18" s="10" customFormat="1" x14ac:dyDescent="0.25">
      <c r="A44" s="19">
        <v>5</v>
      </c>
      <c r="B44" s="19">
        <v>8.5</v>
      </c>
      <c r="C44" s="19">
        <v>0.5</v>
      </c>
      <c r="D44" s="19">
        <v>10.3</v>
      </c>
      <c r="E44" s="19">
        <v>6.5</v>
      </c>
      <c r="F44" s="19">
        <v>10</v>
      </c>
      <c r="G44" s="19">
        <v>8</v>
      </c>
      <c r="H44" s="19">
        <v>1.7</v>
      </c>
      <c r="I44" s="19">
        <v>2.1</v>
      </c>
      <c r="J44" s="19">
        <v>2.2999999999999998</v>
      </c>
      <c r="K44" s="19">
        <v>6.3</v>
      </c>
      <c r="L44" s="19">
        <v>15</v>
      </c>
      <c r="M44" s="19">
        <v>9.4</v>
      </c>
      <c r="N44" s="19">
        <v>0.1</v>
      </c>
      <c r="O44" s="19">
        <v>1</v>
      </c>
      <c r="P44" s="19">
        <v>1</v>
      </c>
      <c r="Q44" s="19"/>
      <c r="R44" s="19">
        <v>5.2</v>
      </c>
    </row>
    <row r="45" spans="1:18" s="10" customFormat="1" x14ac:dyDescent="0.25">
      <c r="A45" s="19">
        <v>6</v>
      </c>
      <c r="B45" s="19">
        <v>9</v>
      </c>
      <c r="C45" s="19">
        <v>0.6</v>
      </c>
      <c r="D45" s="19">
        <v>10.3</v>
      </c>
      <c r="E45" s="19">
        <v>7</v>
      </c>
      <c r="F45" s="19">
        <v>10.5</v>
      </c>
      <c r="G45" s="19">
        <v>8</v>
      </c>
      <c r="H45" s="19">
        <v>1.7</v>
      </c>
      <c r="I45" s="19">
        <v>2.1</v>
      </c>
      <c r="J45" s="19">
        <v>2.2999999999999998</v>
      </c>
      <c r="K45" s="19">
        <v>6.4</v>
      </c>
      <c r="L45" s="19">
        <v>15</v>
      </c>
      <c r="M45" s="19">
        <v>16.899999999999999</v>
      </c>
      <c r="N45" s="19">
        <v>16.5</v>
      </c>
      <c r="O45" s="19">
        <v>0.1</v>
      </c>
      <c r="P45" s="19">
        <v>6.5</v>
      </c>
      <c r="Q45" s="19"/>
      <c r="R45" s="19">
        <v>2.2000000000000002</v>
      </c>
    </row>
    <row r="46" spans="1:18" s="10" customFormat="1" x14ac:dyDescent="0.25">
      <c r="A46" s="19">
        <v>7</v>
      </c>
      <c r="B46" s="19">
        <v>9</v>
      </c>
      <c r="C46" s="19">
        <v>0.6</v>
      </c>
      <c r="D46" s="19">
        <v>10.3</v>
      </c>
      <c r="E46" s="19">
        <v>7</v>
      </c>
      <c r="F46" s="19">
        <v>10.6</v>
      </c>
      <c r="G46" s="19">
        <v>8.1999999999999993</v>
      </c>
      <c r="H46" s="19">
        <v>1.8</v>
      </c>
      <c r="I46" s="19">
        <v>2.2000000000000002</v>
      </c>
      <c r="J46" s="19">
        <v>2.2999999999999998</v>
      </c>
      <c r="K46" s="19">
        <v>7.1</v>
      </c>
      <c r="L46" s="19">
        <v>15</v>
      </c>
      <c r="M46" s="19">
        <v>11.5</v>
      </c>
      <c r="N46" s="19">
        <v>7</v>
      </c>
      <c r="O46" s="19">
        <v>8</v>
      </c>
      <c r="P46" s="19">
        <v>4</v>
      </c>
      <c r="Q46" s="19"/>
      <c r="R46" s="19">
        <v>2.5</v>
      </c>
    </row>
    <row r="47" spans="1:18" s="10" customFormat="1" x14ac:dyDescent="0.25">
      <c r="A47" s="19">
        <v>8</v>
      </c>
      <c r="B47" s="19">
        <v>9</v>
      </c>
      <c r="C47" s="19">
        <v>0.6</v>
      </c>
      <c r="D47" s="19">
        <v>11.5</v>
      </c>
      <c r="E47" s="19">
        <v>7</v>
      </c>
      <c r="F47" s="19">
        <v>10.6</v>
      </c>
      <c r="G47" s="19">
        <v>9</v>
      </c>
      <c r="H47" s="19">
        <v>1.8</v>
      </c>
      <c r="I47" s="19">
        <v>2.2000000000000002</v>
      </c>
      <c r="J47" s="19">
        <v>2.4</v>
      </c>
      <c r="K47" s="19">
        <v>7.1</v>
      </c>
      <c r="L47" s="19">
        <v>15</v>
      </c>
      <c r="M47" s="19">
        <v>0.6</v>
      </c>
      <c r="N47" s="19">
        <v>10</v>
      </c>
      <c r="O47" s="19">
        <v>13.5</v>
      </c>
      <c r="P47" s="19">
        <v>9</v>
      </c>
      <c r="Q47" s="19"/>
      <c r="R47" s="19">
        <v>5.0999999999999996</v>
      </c>
    </row>
    <row r="48" spans="1:18" s="10" customFormat="1" x14ac:dyDescent="0.25">
      <c r="A48" s="19">
        <v>8</v>
      </c>
      <c r="B48" s="19">
        <v>10</v>
      </c>
      <c r="C48" s="19">
        <v>0.8</v>
      </c>
      <c r="D48" s="19">
        <v>13</v>
      </c>
      <c r="E48" s="19">
        <v>7.5</v>
      </c>
      <c r="F48" s="19">
        <v>11</v>
      </c>
      <c r="G48" s="19">
        <v>9</v>
      </c>
      <c r="H48" s="19">
        <v>1.8</v>
      </c>
      <c r="I48" s="19">
        <v>2.2000000000000002</v>
      </c>
      <c r="J48" s="19">
        <v>2.6</v>
      </c>
      <c r="K48" s="19">
        <v>7.9</v>
      </c>
      <c r="L48" s="19">
        <v>15</v>
      </c>
      <c r="M48" s="19">
        <v>0.1</v>
      </c>
      <c r="N48" s="19">
        <v>9</v>
      </c>
      <c r="O48" s="19">
        <v>4.5</v>
      </c>
      <c r="P48" s="19">
        <v>8.5</v>
      </c>
      <c r="Q48" s="19"/>
      <c r="R48" s="19">
        <v>2.5</v>
      </c>
    </row>
    <row r="49" spans="1:18" s="10" customFormat="1" x14ac:dyDescent="0.25">
      <c r="A49" s="19">
        <v>9</v>
      </c>
      <c r="B49" s="19">
        <v>10</v>
      </c>
      <c r="C49" s="19">
        <v>1</v>
      </c>
      <c r="D49" s="19">
        <v>13</v>
      </c>
      <c r="E49" s="19">
        <v>7.5</v>
      </c>
      <c r="F49" s="19">
        <v>11</v>
      </c>
      <c r="G49" s="19">
        <v>9</v>
      </c>
      <c r="H49" s="19">
        <v>1.8</v>
      </c>
      <c r="I49" s="19">
        <v>2.2999999999999998</v>
      </c>
      <c r="J49" s="19">
        <v>2.6</v>
      </c>
      <c r="K49" s="19">
        <v>8</v>
      </c>
      <c r="L49" s="19">
        <v>15</v>
      </c>
      <c r="M49" s="19">
        <v>12</v>
      </c>
      <c r="N49" s="19">
        <v>12.5</v>
      </c>
      <c r="O49" s="19">
        <v>18</v>
      </c>
      <c r="P49" s="19">
        <v>3.5</v>
      </c>
      <c r="Q49" s="19"/>
      <c r="R49" s="19">
        <v>12</v>
      </c>
    </row>
    <row r="50" spans="1:18" s="10" customFormat="1" x14ac:dyDescent="0.25">
      <c r="A50" s="19">
        <v>9</v>
      </c>
      <c r="B50" s="19">
        <v>10.5</v>
      </c>
      <c r="C50" s="19">
        <v>1.1000000000000001</v>
      </c>
      <c r="D50" s="19">
        <v>13</v>
      </c>
      <c r="E50" s="19">
        <v>8</v>
      </c>
      <c r="F50" s="19">
        <v>11</v>
      </c>
      <c r="G50" s="19">
        <v>9.1</v>
      </c>
      <c r="H50" s="19">
        <v>1.9</v>
      </c>
      <c r="I50" s="19">
        <v>2.4</v>
      </c>
      <c r="J50" s="19">
        <v>2.6</v>
      </c>
      <c r="K50" s="19">
        <v>8.1999999999999993</v>
      </c>
      <c r="L50" s="19">
        <v>15</v>
      </c>
      <c r="M50" s="19">
        <v>7.3</v>
      </c>
      <c r="N50" s="19">
        <v>8</v>
      </c>
      <c r="O50" s="19">
        <v>7.5</v>
      </c>
      <c r="P50" s="19">
        <v>4</v>
      </c>
      <c r="Q50" s="19"/>
      <c r="R50" s="19">
        <v>3.2</v>
      </c>
    </row>
    <row r="51" spans="1:18" s="10" customFormat="1" x14ac:dyDescent="0.25">
      <c r="A51" s="19">
        <v>9.5</v>
      </c>
      <c r="B51" s="19">
        <v>10.5</v>
      </c>
      <c r="C51" s="19">
        <v>1.1000000000000001</v>
      </c>
      <c r="D51" s="19">
        <v>15</v>
      </c>
      <c r="E51" s="19">
        <v>8</v>
      </c>
      <c r="F51" s="19">
        <v>11</v>
      </c>
      <c r="G51" s="19">
        <v>10</v>
      </c>
      <c r="H51" s="19">
        <v>1.9</v>
      </c>
      <c r="I51" s="19">
        <v>2.4</v>
      </c>
      <c r="J51" s="19">
        <v>2.6</v>
      </c>
      <c r="K51" s="19">
        <v>8.1999999999999993</v>
      </c>
      <c r="L51" s="19">
        <v>16</v>
      </c>
      <c r="M51" s="19">
        <v>13.3</v>
      </c>
      <c r="N51" s="19">
        <v>18.5</v>
      </c>
      <c r="O51" s="19">
        <v>5</v>
      </c>
      <c r="P51" s="19">
        <v>5.5</v>
      </c>
      <c r="Q51" s="19"/>
      <c r="R51" s="19">
        <v>3.8</v>
      </c>
    </row>
    <row r="52" spans="1:18" s="10" customFormat="1" x14ac:dyDescent="0.25">
      <c r="A52" s="19">
        <v>10</v>
      </c>
      <c r="B52" s="19">
        <v>10.5</v>
      </c>
      <c r="C52" s="19">
        <v>1.3</v>
      </c>
      <c r="D52" s="19">
        <v>15</v>
      </c>
      <c r="E52" s="19">
        <v>9.4</v>
      </c>
      <c r="F52" s="19">
        <v>11</v>
      </c>
      <c r="G52" s="19">
        <v>10</v>
      </c>
      <c r="H52" s="19">
        <v>1.9</v>
      </c>
      <c r="I52" s="19">
        <v>2.6</v>
      </c>
      <c r="J52" s="19">
        <v>3</v>
      </c>
      <c r="K52" s="19">
        <v>8.8000000000000007</v>
      </c>
      <c r="L52" s="19">
        <v>16</v>
      </c>
      <c r="M52" s="19">
        <v>10</v>
      </c>
      <c r="N52" s="19">
        <v>15</v>
      </c>
      <c r="O52" s="19">
        <v>11</v>
      </c>
      <c r="P52" s="19">
        <v>3</v>
      </c>
      <c r="Q52" s="19"/>
      <c r="R52" s="19">
        <v>0.3</v>
      </c>
    </row>
    <row r="53" spans="1:18" s="10" customFormat="1" x14ac:dyDescent="0.25">
      <c r="A53" s="19">
        <v>10</v>
      </c>
      <c r="B53" s="19">
        <v>11</v>
      </c>
      <c r="C53" s="19">
        <v>1.3</v>
      </c>
      <c r="D53" s="19">
        <v>17</v>
      </c>
      <c r="E53" s="19">
        <v>10</v>
      </c>
      <c r="F53" s="19">
        <v>11.2</v>
      </c>
      <c r="G53" s="19">
        <v>10</v>
      </c>
      <c r="H53" s="19">
        <v>2</v>
      </c>
      <c r="I53" s="19">
        <v>2.6</v>
      </c>
      <c r="J53" s="19">
        <v>3.1</v>
      </c>
      <c r="K53" s="19">
        <v>9</v>
      </c>
      <c r="L53" s="19">
        <v>16</v>
      </c>
      <c r="M53" s="19">
        <v>13</v>
      </c>
      <c r="N53" s="19">
        <v>26</v>
      </c>
      <c r="O53" s="19">
        <v>12</v>
      </c>
      <c r="P53" s="19">
        <v>3</v>
      </c>
      <c r="Q53" s="19"/>
      <c r="R53" s="19">
        <v>5.7</v>
      </c>
    </row>
    <row r="54" spans="1:18" s="10" customFormat="1" x14ac:dyDescent="0.25">
      <c r="A54" s="19">
        <v>10.5</v>
      </c>
      <c r="B54" s="19">
        <v>11</v>
      </c>
      <c r="C54" s="19">
        <v>1.4</v>
      </c>
      <c r="D54" s="19">
        <v>17.5</v>
      </c>
      <c r="E54" s="19">
        <v>10</v>
      </c>
      <c r="F54" s="19">
        <v>11.3</v>
      </c>
      <c r="G54" s="19">
        <v>10</v>
      </c>
      <c r="H54" s="19">
        <v>2</v>
      </c>
      <c r="I54" s="19">
        <v>2.6</v>
      </c>
      <c r="J54" s="19">
        <v>3.1</v>
      </c>
      <c r="K54" s="19">
        <v>9.1999999999999993</v>
      </c>
      <c r="L54" s="19">
        <v>16</v>
      </c>
      <c r="M54" s="19">
        <v>15.5</v>
      </c>
      <c r="N54" s="19">
        <v>0.5</v>
      </c>
      <c r="O54" s="19">
        <v>31</v>
      </c>
      <c r="P54" s="19">
        <v>3.5</v>
      </c>
      <c r="Q54" s="19"/>
      <c r="R54" s="19">
        <v>2.6</v>
      </c>
    </row>
    <row r="55" spans="1:18" s="10" customFormat="1" x14ac:dyDescent="0.25">
      <c r="A55" s="19">
        <v>11</v>
      </c>
      <c r="B55" s="19">
        <v>12</v>
      </c>
      <c r="C55" s="19">
        <v>1.5</v>
      </c>
      <c r="D55" s="19">
        <v>33</v>
      </c>
      <c r="E55" s="19">
        <v>11</v>
      </c>
      <c r="F55" s="19">
        <v>11.8</v>
      </c>
      <c r="G55" s="19">
        <v>10.4</v>
      </c>
      <c r="H55" s="19">
        <v>2</v>
      </c>
      <c r="I55" s="19">
        <v>2.6</v>
      </c>
      <c r="J55" s="19">
        <v>3.2</v>
      </c>
      <c r="K55" s="19">
        <v>10</v>
      </c>
      <c r="L55" s="19">
        <v>16.399999999999999</v>
      </c>
      <c r="M55" s="19">
        <v>0.3</v>
      </c>
      <c r="N55" s="19">
        <v>15</v>
      </c>
      <c r="O55" s="19">
        <v>17.5</v>
      </c>
      <c r="P55" s="19">
        <v>8</v>
      </c>
      <c r="Q55" s="19"/>
      <c r="R55" s="19">
        <v>15.7</v>
      </c>
    </row>
    <row r="56" spans="1:18" s="10" customFormat="1" x14ac:dyDescent="0.25">
      <c r="A56" s="19">
        <v>11</v>
      </c>
      <c r="B56" s="19">
        <v>12</v>
      </c>
      <c r="C56" s="19">
        <v>1.7</v>
      </c>
      <c r="D56" s="19"/>
      <c r="E56" s="19">
        <v>11</v>
      </c>
      <c r="F56" s="19">
        <v>11.8</v>
      </c>
      <c r="G56" s="19">
        <v>10.4</v>
      </c>
      <c r="H56" s="19">
        <v>2</v>
      </c>
      <c r="I56" s="19">
        <v>2.8</v>
      </c>
      <c r="J56" s="19">
        <v>3.2</v>
      </c>
      <c r="K56" s="19">
        <v>10</v>
      </c>
      <c r="L56" s="19">
        <v>17</v>
      </c>
      <c r="M56" s="19">
        <v>7.6</v>
      </c>
      <c r="N56" s="19">
        <v>12.5</v>
      </c>
      <c r="O56" s="19">
        <v>15.5</v>
      </c>
      <c r="P56" s="19">
        <v>3.5</v>
      </c>
      <c r="Q56" s="19"/>
      <c r="R56" s="19">
        <v>0.1</v>
      </c>
    </row>
    <row r="57" spans="1:18" s="10" customFormat="1" x14ac:dyDescent="0.25">
      <c r="A57" s="19">
        <v>13</v>
      </c>
      <c r="B57" s="19">
        <v>12</v>
      </c>
      <c r="C57" s="19">
        <v>2.1</v>
      </c>
      <c r="D57" s="19"/>
      <c r="E57" s="19">
        <v>11</v>
      </c>
      <c r="F57" s="19">
        <v>12</v>
      </c>
      <c r="G57" s="19">
        <v>10.5</v>
      </c>
      <c r="H57" s="19">
        <v>2</v>
      </c>
      <c r="I57" s="19">
        <v>2.8</v>
      </c>
      <c r="J57" s="19">
        <v>3.3</v>
      </c>
      <c r="K57" s="19">
        <v>10.6</v>
      </c>
      <c r="L57" s="19">
        <v>17</v>
      </c>
      <c r="M57" s="19">
        <v>0.2</v>
      </c>
      <c r="N57" s="19">
        <v>29</v>
      </c>
      <c r="O57" s="19">
        <v>11</v>
      </c>
      <c r="P57" s="19">
        <v>4</v>
      </c>
      <c r="Q57" s="19"/>
      <c r="R57" s="19">
        <v>4.2</v>
      </c>
    </row>
    <row r="58" spans="1:18" s="10" customFormat="1" x14ac:dyDescent="0.25">
      <c r="A58" s="19">
        <v>13</v>
      </c>
      <c r="B58" s="19">
        <v>12.5</v>
      </c>
      <c r="C58" s="19">
        <v>2.2000000000000002</v>
      </c>
      <c r="D58" s="19"/>
      <c r="E58" s="19">
        <v>11</v>
      </c>
      <c r="F58" s="19">
        <v>12</v>
      </c>
      <c r="G58" s="19">
        <v>11</v>
      </c>
      <c r="H58" s="19">
        <v>2</v>
      </c>
      <c r="I58" s="19">
        <v>2.9</v>
      </c>
      <c r="J58" s="19">
        <v>3.8</v>
      </c>
      <c r="K58" s="19">
        <v>11</v>
      </c>
      <c r="L58" s="19">
        <v>17</v>
      </c>
      <c r="M58" s="19">
        <v>8.6</v>
      </c>
      <c r="N58" s="19">
        <v>8.5</v>
      </c>
      <c r="O58" s="19">
        <v>33</v>
      </c>
      <c r="P58" s="19">
        <v>4</v>
      </c>
      <c r="Q58" s="19"/>
      <c r="R58" s="19">
        <v>2.6</v>
      </c>
    </row>
    <row r="59" spans="1:18" s="10" customFormat="1" x14ac:dyDescent="0.25">
      <c r="A59" s="19">
        <v>14</v>
      </c>
      <c r="B59" s="19">
        <v>13</v>
      </c>
      <c r="C59" s="19">
        <v>2.2000000000000002</v>
      </c>
      <c r="D59" s="19"/>
      <c r="E59" s="19">
        <v>11</v>
      </c>
      <c r="F59" s="19">
        <v>12.2</v>
      </c>
      <c r="G59" s="19">
        <v>11</v>
      </c>
      <c r="H59" s="19">
        <v>2</v>
      </c>
      <c r="I59" s="19">
        <v>3</v>
      </c>
      <c r="J59" s="19">
        <v>3.8</v>
      </c>
      <c r="K59" s="19">
        <v>11</v>
      </c>
      <c r="L59" s="19">
        <v>17</v>
      </c>
      <c r="M59" s="19">
        <v>0.4</v>
      </c>
      <c r="N59" s="19">
        <v>16</v>
      </c>
      <c r="O59" s="19">
        <v>9</v>
      </c>
      <c r="P59" s="19">
        <v>2</v>
      </c>
      <c r="Q59" s="19"/>
      <c r="R59" s="19">
        <v>4.2</v>
      </c>
    </row>
    <row r="60" spans="1:18" s="10" customFormat="1" x14ac:dyDescent="0.25">
      <c r="A60" s="19">
        <v>15</v>
      </c>
      <c r="B60" s="19">
        <v>13</v>
      </c>
      <c r="C60" s="19">
        <v>2.4</v>
      </c>
      <c r="D60" s="19"/>
      <c r="E60" s="19">
        <v>12</v>
      </c>
      <c r="F60" s="19">
        <v>12.4</v>
      </c>
      <c r="G60" s="19">
        <v>11</v>
      </c>
      <c r="H60" s="19">
        <v>2.1</v>
      </c>
      <c r="I60" s="19">
        <v>3.1</v>
      </c>
      <c r="J60" s="19">
        <v>4</v>
      </c>
      <c r="K60" s="19">
        <v>11</v>
      </c>
      <c r="L60" s="19">
        <v>18</v>
      </c>
      <c r="M60" s="19">
        <v>7.5</v>
      </c>
      <c r="N60" s="19">
        <v>9.5</v>
      </c>
      <c r="O60" s="19">
        <v>7.5</v>
      </c>
      <c r="P60" s="19">
        <v>1.5</v>
      </c>
      <c r="Q60" s="19"/>
      <c r="R60" s="19">
        <v>1.3</v>
      </c>
    </row>
    <row r="61" spans="1:18" s="10" customFormat="1" x14ac:dyDescent="0.25">
      <c r="A61" s="19">
        <v>15</v>
      </c>
      <c r="B61" s="19">
        <v>13</v>
      </c>
      <c r="C61" s="19">
        <v>2.5</v>
      </c>
      <c r="D61" s="19"/>
      <c r="E61" s="19">
        <v>12</v>
      </c>
      <c r="F61" s="19">
        <v>12.5</v>
      </c>
      <c r="G61" s="19">
        <v>11</v>
      </c>
      <c r="H61" s="19">
        <v>2.1</v>
      </c>
      <c r="I61" s="19">
        <v>3.2</v>
      </c>
      <c r="J61" s="19">
        <v>4.4000000000000004</v>
      </c>
      <c r="K61" s="19">
        <v>12</v>
      </c>
      <c r="L61" s="19">
        <v>18</v>
      </c>
      <c r="M61" s="19">
        <v>0.1</v>
      </c>
      <c r="N61" s="19">
        <v>18.5</v>
      </c>
      <c r="O61" s="19">
        <v>8</v>
      </c>
      <c r="P61" s="19">
        <v>1.4</v>
      </c>
      <c r="Q61" s="19"/>
      <c r="R61" s="19">
        <v>4.2</v>
      </c>
    </row>
    <row r="62" spans="1:18" s="10" customFormat="1" x14ac:dyDescent="0.25">
      <c r="A62" s="19">
        <v>16</v>
      </c>
      <c r="B62" s="19">
        <v>13</v>
      </c>
      <c r="C62" s="19">
        <v>2.7</v>
      </c>
      <c r="D62" s="19"/>
      <c r="E62" s="19">
        <v>13</v>
      </c>
      <c r="F62" s="19">
        <v>12.5</v>
      </c>
      <c r="G62" s="19">
        <v>11.5</v>
      </c>
      <c r="H62" s="19">
        <v>2.5</v>
      </c>
      <c r="I62" s="19">
        <v>3.3</v>
      </c>
      <c r="J62" s="19">
        <v>5</v>
      </c>
      <c r="K62" s="19">
        <v>13</v>
      </c>
      <c r="L62" s="19">
        <v>19</v>
      </c>
      <c r="M62" s="19">
        <v>14</v>
      </c>
      <c r="N62" s="19">
        <v>11</v>
      </c>
      <c r="O62" s="19">
        <v>22.5</v>
      </c>
      <c r="P62" s="19">
        <v>2.2999999999999998</v>
      </c>
      <c r="Q62" s="19"/>
      <c r="R62" s="19">
        <v>0.1</v>
      </c>
    </row>
    <row r="63" spans="1:18" s="10" customFormat="1" x14ac:dyDescent="0.25">
      <c r="A63" s="19">
        <v>17</v>
      </c>
      <c r="B63" s="19">
        <v>13</v>
      </c>
      <c r="C63" s="19">
        <v>2.9</v>
      </c>
      <c r="D63" s="19"/>
      <c r="E63" s="19">
        <v>13</v>
      </c>
      <c r="F63" s="19">
        <v>12.5</v>
      </c>
      <c r="G63" s="19">
        <v>11.9</v>
      </c>
      <c r="H63" s="19">
        <v>2.6</v>
      </c>
      <c r="I63" s="19">
        <v>3.5</v>
      </c>
      <c r="J63" s="19">
        <v>5.0999999999999996</v>
      </c>
      <c r="K63" s="19">
        <v>13</v>
      </c>
      <c r="L63" s="19">
        <v>19</v>
      </c>
      <c r="M63" s="19">
        <v>0.1</v>
      </c>
      <c r="N63" s="19">
        <v>16.5</v>
      </c>
      <c r="O63" s="19">
        <v>18</v>
      </c>
      <c r="P63" s="19">
        <v>2.7</v>
      </c>
      <c r="Q63" s="19"/>
      <c r="R63" s="19">
        <v>4.5999999999999996</v>
      </c>
    </row>
    <row r="64" spans="1:18" s="10" customFormat="1" x14ac:dyDescent="0.25">
      <c r="A64" s="19">
        <v>18</v>
      </c>
      <c r="B64" s="19">
        <v>13</v>
      </c>
      <c r="C64" s="19">
        <v>2.9</v>
      </c>
      <c r="D64" s="19"/>
      <c r="E64" s="19">
        <v>13</v>
      </c>
      <c r="F64" s="19">
        <v>13</v>
      </c>
      <c r="G64" s="19">
        <v>12</v>
      </c>
      <c r="H64" s="19">
        <v>2.6</v>
      </c>
      <c r="I64" s="19">
        <v>3.6</v>
      </c>
      <c r="J64" s="19">
        <v>5.2</v>
      </c>
      <c r="K64" s="19">
        <v>13</v>
      </c>
      <c r="L64" s="19">
        <v>19</v>
      </c>
      <c r="M64" s="19">
        <v>0.6</v>
      </c>
      <c r="N64" s="19">
        <v>0.1</v>
      </c>
      <c r="O64" s="19">
        <v>3.5</v>
      </c>
      <c r="P64" s="19">
        <v>2.1</v>
      </c>
      <c r="Q64" s="19"/>
      <c r="R64" s="19">
        <v>2.9</v>
      </c>
    </row>
    <row r="65" spans="1:18" s="10" customFormat="1" x14ac:dyDescent="0.25">
      <c r="A65" s="19">
        <v>18</v>
      </c>
      <c r="B65" s="19">
        <v>13</v>
      </c>
      <c r="C65" s="19">
        <v>3.2</v>
      </c>
      <c r="D65" s="19"/>
      <c r="E65" s="19">
        <v>13</v>
      </c>
      <c r="F65" s="19">
        <v>13</v>
      </c>
      <c r="G65" s="19">
        <v>12</v>
      </c>
      <c r="H65" s="19">
        <v>2.8</v>
      </c>
      <c r="I65" s="19">
        <v>3.6</v>
      </c>
      <c r="J65" s="19">
        <v>5.5</v>
      </c>
      <c r="K65" s="19">
        <v>14</v>
      </c>
      <c r="L65" s="19">
        <v>20</v>
      </c>
      <c r="M65" s="19">
        <v>23.5</v>
      </c>
      <c r="N65" s="19">
        <v>0.5</v>
      </c>
      <c r="O65" s="19">
        <v>8.5</v>
      </c>
      <c r="P65" s="19">
        <v>0.9</v>
      </c>
      <c r="Q65" s="19"/>
      <c r="R65" s="19">
        <v>0.5</v>
      </c>
    </row>
    <row r="66" spans="1:18" s="10" customFormat="1" x14ac:dyDescent="0.25">
      <c r="A66" s="19">
        <v>18</v>
      </c>
      <c r="B66" s="19">
        <v>13</v>
      </c>
      <c r="C66" s="19">
        <v>3.3</v>
      </c>
      <c r="D66" s="19"/>
      <c r="E66" s="19">
        <v>13</v>
      </c>
      <c r="F66" s="19">
        <v>13</v>
      </c>
      <c r="G66" s="19">
        <v>12.7</v>
      </c>
      <c r="H66" s="19">
        <v>2.8</v>
      </c>
      <c r="I66" s="19">
        <v>4.0999999999999996</v>
      </c>
      <c r="J66" s="19">
        <v>5.8</v>
      </c>
      <c r="K66" s="19">
        <v>14</v>
      </c>
      <c r="L66" s="19">
        <v>20</v>
      </c>
      <c r="M66" s="19">
        <v>17.5</v>
      </c>
      <c r="N66" s="19">
        <v>5</v>
      </c>
      <c r="O66" s="19">
        <v>9.5</v>
      </c>
      <c r="P66" s="19">
        <v>1.3</v>
      </c>
      <c r="Q66" s="19"/>
      <c r="R66" s="19">
        <v>1.5</v>
      </c>
    </row>
    <row r="67" spans="1:18" s="10" customFormat="1" x14ac:dyDescent="0.25">
      <c r="A67" s="19">
        <v>18</v>
      </c>
      <c r="B67" s="19">
        <v>13.5</v>
      </c>
      <c r="C67" s="19">
        <v>3.3</v>
      </c>
      <c r="D67" s="19"/>
      <c r="E67" s="19">
        <v>13</v>
      </c>
      <c r="F67" s="19">
        <v>13</v>
      </c>
      <c r="G67" s="19">
        <v>13</v>
      </c>
      <c r="H67" s="19">
        <v>3</v>
      </c>
      <c r="I67" s="19">
        <v>4.0999999999999996</v>
      </c>
      <c r="J67" s="19">
        <v>5.9</v>
      </c>
      <c r="K67" s="19">
        <v>15</v>
      </c>
      <c r="L67" s="19">
        <v>20</v>
      </c>
      <c r="M67" s="19">
        <v>23.5</v>
      </c>
      <c r="N67" s="19">
        <v>16.5</v>
      </c>
      <c r="O67" s="19">
        <v>22</v>
      </c>
      <c r="P67" s="19">
        <v>1.8</v>
      </c>
      <c r="Q67" s="19"/>
      <c r="R67" s="19">
        <v>6</v>
      </c>
    </row>
    <row r="68" spans="1:18" s="10" customFormat="1" x14ac:dyDescent="0.25">
      <c r="A68" s="19">
        <v>19</v>
      </c>
      <c r="B68" s="19">
        <v>14</v>
      </c>
      <c r="C68" s="19">
        <v>3.4</v>
      </c>
      <c r="D68" s="19"/>
      <c r="E68" s="19">
        <v>13</v>
      </c>
      <c r="F68" s="19">
        <v>13.4</v>
      </c>
      <c r="G68" s="19">
        <v>13</v>
      </c>
      <c r="H68" s="19">
        <v>3</v>
      </c>
      <c r="I68" s="19">
        <v>4.2</v>
      </c>
      <c r="J68" s="19">
        <v>6</v>
      </c>
      <c r="K68" s="19">
        <v>15</v>
      </c>
      <c r="L68" s="19">
        <v>21</v>
      </c>
      <c r="M68" s="19">
        <v>20.5</v>
      </c>
      <c r="N68" s="19">
        <v>4.5</v>
      </c>
      <c r="O68" s="19">
        <v>7</v>
      </c>
      <c r="P68" s="19">
        <v>5</v>
      </c>
      <c r="Q68" s="19"/>
      <c r="R68" s="19">
        <v>1.8</v>
      </c>
    </row>
    <row r="69" spans="1:18" s="10" customFormat="1" x14ac:dyDescent="0.25">
      <c r="A69" s="19">
        <v>19</v>
      </c>
      <c r="B69" s="19">
        <v>14.5</v>
      </c>
      <c r="C69" s="19">
        <v>3.4</v>
      </c>
      <c r="D69" s="19"/>
      <c r="E69" s="19">
        <v>13</v>
      </c>
      <c r="F69" s="19">
        <v>14</v>
      </c>
      <c r="G69" s="19">
        <v>13.2</v>
      </c>
      <c r="H69" s="19">
        <v>3</v>
      </c>
      <c r="I69" s="19">
        <v>4.3</v>
      </c>
      <c r="J69" s="19">
        <v>6.3</v>
      </c>
      <c r="K69" s="19">
        <v>15</v>
      </c>
      <c r="L69" s="19">
        <v>21</v>
      </c>
      <c r="M69" s="19">
        <v>10</v>
      </c>
      <c r="N69" s="19">
        <v>6.5</v>
      </c>
      <c r="O69" s="19">
        <v>3.5</v>
      </c>
      <c r="P69" s="19">
        <v>4.8</v>
      </c>
      <c r="Q69" s="19"/>
      <c r="R69" s="19">
        <v>0.9</v>
      </c>
    </row>
    <row r="70" spans="1:18" s="10" customFormat="1" x14ac:dyDescent="0.25">
      <c r="A70" s="19">
        <v>20</v>
      </c>
      <c r="B70" s="19">
        <v>15</v>
      </c>
      <c r="C70" s="19">
        <v>3.5</v>
      </c>
      <c r="D70" s="19"/>
      <c r="E70" s="19">
        <v>13</v>
      </c>
      <c r="F70" s="19">
        <v>14</v>
      </c>
      <c r="G70" s="19">
        <v>13.4</v>
      </c>
      <c r="H70" s="19">
        <v>3.1</v>
      </c>
      <c r="I70" s="19">
        <v>4.3</v>
      </c>
      <c r="J70" s="19">
        <v>6.6</v>
      </c>
      <c r="K70" s="19">
        <v>15</v>
      </c>
      <c r="L70" s="19">
        <v>22</v>
      </c>
      <c r="M70" s="19">
        <v>18</v>
      </c>
      <c r="N70" s="19">
        <v>10.5</v>
      </c>
      <c r="O70" s="19">
        <v>10.5</v>
      </c>
      <c r="P70" s="19">
        <v>1.3</v>
      </c>
      <c r="Q70" s="19"/>
      <c r="R70" s="19">
        <v>4.2</v>
      </c>
    </row>
    <row r="71" spans="1:18" s="10" customFormat="1" x14ac:dyDescent="0.25">
      <c r="A71" s="19">
        <v>21</v>
      </c>
      <c r="B71" s="19">
        <v>15</v>
      </c>
      <c r="C71" s="19">
        <v>3.5</v>
      </c>
      <c r="D71" s="19"/>
      <c r="E71" s="19">
        <v>13</v>
      </c>
      <c r="F71" s="19">
        <v>14</v>
      </c>
      <c r="G71" s="19">
        <v>14</v>
      </c>
      <c r="H71" s="19">
        <v>3.5</v>
      </c>
      <c r="I71" s="19">
        <v>4.4000000000000004</v>
      </c>
      <c r="J71" s="19">
        <v>6.6</v>
      </c>
      <c r="K71" s="19">
        <v>15</v>
      </c>
      <c r="L71" s="19">
        <v>23</v>
      </c>
      <c r="M71" s="19">
        <v>20</v>
      </c>
      <c r="N71" s="19">
        <v>5</v>
      </c>
      <c r="O71" s="19">
        <v>11</v>
      </c>
      <c r="P71" s="19">
        <v>0.2</v>
      </c>
      <c r="Q71" s="19"/>
      <c r="R71" s="19">
        <v>5.6</v>
      </c>
    </row>
    <row r="72" spans="1:18" s="10" customFormat="1" x14ac:dyDescent="0.25">
      <c r="A72" s="19">
        <v>21.5</v>
      </c>
      <c r="B72" s="19">
        <v>15</v>
      </c>
      <c r="C72" s="19">
        <v>3.8</v>
      </c>
      <c r="D72" s="19"/>
      <c r="E72" s="19">
        <v>13</v>
      </c>
      <c r="F72" s="19">
        <v>15</v>
      </c>
      <c r="G72" s="19">
        <v>14</v>
      </c>
      <c r="H72" s="19">
        <v>3.5</v>
      </c>
      <c r="I72" s="19">
        <v>4.4000000000000004</v>
      </c>
      <c r="J72" s="19">
        <v>7.1</v>
      </c>
      <c r="K72" s="19">
        <v>15</v>
      </c>
      <c r="L72" s="19">
        <v>23</v>
      </c>
      <c r="M72" s="19">
        <v>13</v>
      </c>
      <c r="N72" s="19">
        <v>4.5</v>
      </c>
      <c r="O72" s="19">
        <v>31</v>
      </c>
      <c r="P72" s="19">
        <v>24</v>
      </c>
      <c r="Q72" s="19"/>
      <c r="R72" s="19">
        <v>3.2</v>
      </c>
    </row>
    <row r="73" spans="1:18" s="10" customFormat="1" x14ac:dyDescent="0.25">
      <c r="A73" s="19">
        <v>22</v>
      </c>
      <c r="B73" s="19">
        <v>16</v>
      </c>
      <c r="C73" s="19">
        <v>4</v>
      </c>
      <c r="D73" s="19"/>
      <c r="E73" s="19">
        <v>13.5</v>
      </c>
      <c r="F73" s="19">
        <v>15</v>
      </c>
      <c r="G73" s="19">
        <v>14</v>
      </c>
      <c r="H73" s="19">
        <v>3.5</v>
      </c>
      <c r="I73" s="19">
        <v>5.2</v>
      </c>
      <c r="J73" s="19">
        <v>7.6</v>
      </c>
      <c r="K73" s="19">
        <v>16</v>
      </c>
      <c r="L73" s="19">
        <v>23</v>
      </c>
      <c r="M73" s="19">
        <v>18.5</v>
      </c>
      <c r="N73" s="19">
        <v>9.5</v>
      </c>
      <c r="O73" s="19">
        <v>4.5</v>
      </c>
      <c r="P73" s="19">
        <v>5.2</v>
      </c>
      <c r="Q73" s="19"/>
      <c r="R73" s="19">
        <v>3.8</v>
      </c>
    </row>
    <row r="74" spans="1:18" s="10" customFormat="1" x14ac:dyDescent="0.25">
      <c r="A74" s="19">
        <v>22</v>
      </c>
      <c r="B74" s="19">
        <v>16</v>
      </c>
      <c r="C74" s="19">
        <v>4</v>
      </c>
      <c r="D74" s="19"/>
      <c r="E74" s="19">
        <v>14</v>
      </c>
      <c r="F74" s="19">
        <v>16</v>
      </c>
      <c r="G74" s="19">
        <v>15</v>
      </c>
      <c r="H74" s="19">
        <v>3.6</v>
      </c>
      <c r="I74" s="19">
        <v>5.4</v>
      </c>
      <c r="J74" s="19">
        <v>7.9</v>
      </c>
      <c r="K74" s="19">
        <v>16</v>
      </c>
      <c r="L74" s="19">
        <v>24</v>
      </c>
      <c r="M74" s="19">
        <v>14.5</v>
      </c>
      <c r="N74" s="19">
        <v>3</v>
      </c>
      <c r="O74" s="19">
        <v>12</v>
      </c>
      <c r="P74" s="19">
        <v>4</v>
      </c>
      <c r="Q74" s="19"/>
      <c r="R74" s="19">
        <v>4.9000000000000004</v>
      </c>
    </row>
    <row r="75" spans="1:18" s="10" customFormat="1" x14ac:dyDescent="0.25">
      <c r="A75" s="19">
        <v>22</v>
      </c>
      <c r="B75" s="19">
        <v>17</v>
      </c>
      <c r="C75" s="19">
        <v>4.0999999999999996</v>
      </c>
      <c r="D75" s="19"/>
      <c r="E75" s="19">
        <v>14</v>
      </c>
      <c r="F75" s="19">
        <v>16</v>
      </c>
      <c r="G75" s="19">
        <v>15</v>
      </c>
      <c r="H75" s="19">
        <v>3.8</v>
      </c>
      <c r="I75" s="19">
        <v>5.4</v>
      </c>
      <c r="J75" s="19">
        <v>8</v>
      </c>
      <c r="K75" s="19">
        <v>17</v>
      </c>
      <c r="L75" s="19">
        <v>25</v>
      </c>
      <c r="M75" s="19">
        <v>1.2</v>
      </c>
      <c r="N75" s="19">
        <v>7</v>
      </c>
      <c r="O75" s="19">
        <v>12</v>
      </c>
      <c r="P75" s="19">
        <v>2.5</v>
      </c>
      <c r="Q75" s="19"/>
      <c r="R75" s="19">
        <v>4.9000000000000004</v>
      </c>
    </row>
    <row r="76" spans="1:18" s="10" customFormat="1" x14ac:dyDescent="0.25">
      <c r="A76" s="19">
        <v>22</v>
      </c>
      <c r="B76" s="19">
        <v>17</v>
      </c>
      <c r="C76" s="19">
        <v>4.2</v>
      </c>
      <c r="D76" s="19"/>
      <c r="E76" s="19">
        <v>14.5</v>
      </c>
      <c r="F76" s="19">
        <v>16</v>
      </c>
      <c r="G76" s="19">
        <v>15</v>
      </c>
      <c r="H76" s="19">
        <v>4.5</v>
      </c>
      <c r="I76" s="19">
        <v>5.8</v>
      </c>
      <c r="J76" s="19">
        <v>8.4</v>
      </c>
      <c r="K76" s="19">
        <v>19</v>
      </c>
      <c r="L76" s="19">
        <v>25</v>
      </c>
      <c r="M76" s="19">
        <v>9.3000000000000007</v>
      </c>
      <c r="N76" s="19">
        <v>29</v>
      </c>
      <c r="O76" s="19">
        <v>0.1</v>
      </c>
      <c r="P76" s="19">
        <v>93</v>
      </c>
      <c r="Q76" s="19"/>
      <c r="R76" s="19">
        <v>1.8</v>
      </c>
    </row>
    <row r="77" spans="1:18" s="10" customFormat="1" x14ac:dyDescent="0.25">
      <c r="A77" s="19">
        <v>23</v>
      </c>
      <c r="B77" s="19">
        <v>17</v>
      </c>
      <c r="C77" s="19">
        <v>4.4000000000000004</v>
      </c>
      <c r="D77" s="19"/>
      <c r="E77" s="19">
        <v>15</v>
      </c>
      <c r="F77" s="19">
        <v>16.3</v>
      </c>
      <c r="G77" s="19">
        <v>15</v>
      </c>
      <c r="H77" s="19">
        <v>4.9000000000000004</v>
      </c>
      <c r="I77" s="19">
        <v>5.9</v>
      </c>
      <c r="J77" s="19">
        <v>8.6</v>
      </c>
      <c r="K77" s="19">
        <v>19</v>
      </c>
      <c r="L77" s="19">
        <v>25</v>
      </c>
      <c r="M77" s="19">
        <v>2.4</v>
      </c>
      <c r="N77" s="19">
        <v>6</v>
      </c>
      <c r="O77" s="19">
        <v>13.5</v>
      </c>
      <c r="P77" s="19">
        <v>2.7</v>
      </c>
      <c r="Q77" s="19"/>
      <c r="R77" s="19">
        <v>3.3</v>
      </c>
    </row>
    <row r="78" spans="1:18" s="10" customFormat="1" x14ac:dyDescent="0.25">
      <c r="A78" s="19">
        <v>23</v>
      </c>
      <c r="B78" s="19">
        <v>17.5</v>
      </c>
      <c r="C78" s="19">
        <v>4.7</v>
      </c>
      <c r="D78" s="19"/>
      <c r="E78" s="19">
        <v>15</v>
      </c>
      <c r="F78" s="19">
        <v>17</v>
      </c>
      <c r="G78" s="19">
        <v>15</v>
      </c>
      <c r="H78" s="19">
        <v>5</v>
      </c>
      <c r="I78" s="19">
        <v>6.2</v>
      </c>
      <c r="J78" s="19">
        <v>8.8000000000000007</v>
      </c>
      <c r="K78" s="19">
        <v>19</v>
      </c>
      <c r="L78" s="19">
        <v>25</v>
      </c>
      <c r="M78" s="19">
        <v>15.4</v>
      </c>
      <c r="N78" s="19">
        <v>16</v>
      </c>
      <c r="O78" s="19">
        <v>8.5</v>
      </c>
      <c r="P78" s="19">
        <v>49</v>
      </c>
      <c r="Q78" s="19"/>
      <c r="R78" s="19">
        <v>8.1999999999999993</v>
      </c>
    </row>
    <row r="79" spans="1:18" s="10" customFormat="1" x14ac:dyDescent="0.25">
      <c r="A79" s="19">
        <v>23</v>
      </c>
      <c r="B79" s="19">
        <v>17.5</v>
      </c>
      <c r="C79" s="19">
        <v>4.8</v>
      </c>
      <c r="D79" s="19"/>
      <c r="E79" s="19">
        <v>16</v>
      </c>
      <c r="F79" s="19">
        <v>18</v>
      </c>
      <c r="G79" s="19">
        <v>15</v>
      </c>
      <c r="H79" s="19">
        <v>6</v>
      </c>
      <c r="I79" s="19">
        <v>7</v>
      </c>
      <c r="J79" s="19">
        <v>9</v>
      </c>
      <c r="K79" s="19">
        <v>19</v>
      </c>
      <c r="L79" s="19">
        <v>26</v>
      </c>
      <c r="M79" s="19">
        <v>15.5</v>
      </c>
      <c r="N79" s="19">
        <v>5</v>
      </c>
      <c r="O79" s="19">
        <v>11</v>
      </c>
      <c r="P79" s="19">
        <v>2.8</v>
      </c>
      <c r="Q79" s="19"/>
      <c r="R79" s="19">
        <v>10.5</v>
      </c>
    </row>
    <row r="80" spans="1:18" s="10" customFormat="1" x14ac:dyDescent="0.25">
      <c r="A80" s="19">
        <v>23</v>
      </c>
      <c r="B80" s="19">
        <v>20</v>
      </c>
      <c r="C80" s="19">
        <v>5</v>
      </c>
      <c r="D80" s="19"/>
      <c r="E80" s="19">
        <v>17</v>
      </c>
      <c r="F80" s="19">
        <v>18</v>
      </c>
      <c r="G80" s="19">
        <v>15.5</v>
      </c>
      <c r="H80" s="19">
        <v>7.5</v>
      </c>
      <c r="I80" s="19">
        <v>7.2</v>
      </c>
      <c r="J80" s="19">
        <v>12</v>
      </c>
      <c r="K80" s="19">
        <v>19</v>
      </c>
      <c r="L80" s="19">
        <v>26</v>
      </c>
      <c r="M80" s="19">
        <v>10</v>
      </c>
      <c r="N80" s="19">
        <v>10</v>
      </c>
      <c r="O80" s="19">
        <v>7.5</v>
      </c>
      <c r="P80" s="19">
        <v>27</v>
      </c>
      <c r="Q80" s="19"/>
      <c r="R80" s="19">
        <v>4.2</v>
      </c>
    </row>
    <row r="81" spans="1:18" s="10" customFormat="1" x14ac:dyDescent="0.25">
      <c r="A81" s="19">
        <v>23</v>
      </c>
      <c r="B81" s="19">
        <v>20</v>
      </c>
      <c r="C81" s="19">
        <v>5.6</v>
      </c>
      <c r="D81" s="19"/>
      <c r="E81" s="19">
        <v>17</v>
      </c>
      <c r="F81" s="19">
        <v>18</v>
      </c>
      <c r="G81" s="19">
        <v>16</v>
      </c>
      <c r="H81" s="19">
        <v>7.5</v>
      </c>
      <c r="I81" s="19">
        <v>7.3</v>
      </c>
      <c r="J81" s="19">
        <v>12.7</v>
      </c>
      <c r="K81" s="19">
        <v>20</v>
      </c>
      <c r="L81" s="19">
        <v>28</v>
      </c>
      <c r="M81" s="19">
        <v>23</v>
      </c>
      <c r="N81" s="19">
        <v>12.5</v>
      </c>
      <c r="O81" s="19">
        <v>0.1</v>
      </c>
      <c r="P81" s="19">
        <v>1.3</v>
      </c>
      <c r="Q81" s="19"/>
      <c r="R81" s="19">
        <v>4.3</v>
      </c>
    </row>
    <row r="82" spans="1:18" s="10" customFormat="1" x14ac:dyDescent="0.25">
      <c r="A82" s="19">
        <v>25</v>
      </c>
      <c r="B82" s="19">
        <v>21</v>
      </c>
      <c r="C82" s="19">
        <v>5.8</v>
      </c>
      <c r="D82" s="19"/>
      <c r="E82" s="19">
        <v>17</v>
      </c>
      <c r="F82" s="19">
        <v>18</v>
      </c>
      <c r="G82" s="19">
        <v>16</v>
      </c>
      <c r="H82" s="19">
        <v>7.5</v>
      </c>
      <c r="I82" s="19">
        <v>7.4</v>
      </c>
      <c r="J82" s="19">
        <v>14.5</v>
      </c>
      <c r="K82" s="19">
        <v>21</v>
      </c>
      <c r="L82" s="19">
        <v>31</v>
      </c>
      <c r="M82" s="19">
        <v>15.5</v>
      </c>
      <c r="N82" s="19">
        <v>10.5</v>
      </c>
      <c r="O82" s="19">
        <v>0.1</v>
      </c>
      <c r="P82" s="19">
        <v>2.2000000000000002</v>
      </c>
      <c r="Q82" s="19"/>
      <c r="R82" s="19">
        <v>3.4</v>
      </c>
    </row>
    <row r="83" spans="1:18" s="10" customFormat="1" x14ac:dyDescent="0.25">
      <c r="A83" s="19">
        <v>27</v>
      </c>
      <c r="B83" s="19">
        <v>22</v>
      </c>
      <c r="C83" s="19">
        <v>5.9</v>
      </c>
      <c r="D83" s="19"/>
      <c r="E83" s="19">
        <v>17</v>
      </c>
      <c r="F83" s="19">
        <v>19</v>
      </c>
      <c r="G83" s="19">
        <v>16</v>
      </c>
      <c r="H83" s="19">
        <v>7.5</v>
      </c>
      <c r="I83" s="19">
        <v>7.6</v>
      </c>
      <c r="J83" s="19">
        <v>15</v>
      </c>
      <c r="K83" s="19">
        <v>21</v>
      </c>
      <c r="L83" s="19">
        <v>32</v>
      </c>
      <c r="M83" s="19">
        <v>0.1</v>
      </c>
      <c r="N83" s="19">
        <v>12</v>
      </c>
      <c r="O83" s="19">
        <v>0.1</v>
      </c>
      <c r="P83" s="19">
        <v>1.4</v>
      </c>
      <c r="Q83" s="19"/>
      <c r="R83" s="19">
        <v>4.9000000000000004</v>
      </c>
    </row>
    <row r="84" spans="1:18" s="10" customFormat="1" x14ac:dyDescent="0.25">
      <c r="A84" s="19">
        <v>27</v>
      </c>
      <c r="B84" s="19">
        <v>22</v>
      </c>
      <c r="C84" s="19">
        <v>6.2</v>
      </c>
      <c r="D84" s="19"/>
      <c r="E84" s="19">
        <v>18</v>
      </c>
      <c r="F84" s="19">
        <v>19</v>
      </c>
      <c r="G84" s="19">
        <v>16</v>
      </c>
      <c r="H84" s="19">
        <v>8.6</v>
      </c>
      <c r="I84" s="19">
        <v>8.1999999999999993</v>
      </c>
      <c r="J84" s="19">
        <v>15.9</v>
      </c>
      <c r="K84" s="19">
        <v>22</v>
      </c>
      <c r="L84" s="19">
        <v>33</v>
      </c>
      <c r="M84" s="19">
        <v>17.5</v>
      </c>
      <c r="N84" s="19">
        <v>4</v>
      </c>
      <c r="O84" s="19">
        <v>0.1</v>
      </c>
      <c r="P84" s="19">
        <v>74</v>
      </c>
      <c r="Q84" s="19"/>
      <c r="R84" s="19">
        <v>2.7</v>
      </c>
    </row>
    <row r="85" spans="1:18" s="10" customFormat="1" x14ac:dyDescent="0.25">
      <c r="A85" s="19">
        <v>28</v>
      </c>
      <c r="B85" s="19">
        <v>24</v>
      </c>
      <c r="C85" s="19">
        <v>6.5</v>
      </c>
      <c r="D85" s="19"/>
      <c r="E85" s="19">
        <v>20</v>
      </c>
      <c r="F85" s="19">
        <v>19</v>
      </c>
      <c r="G85" s="19">
        <v>17</v>
      </c>
      <c r="H85" s="19">
        <v>9</v>
      </c>
      <c r="I85" s="19">
        <v>8.4</v>
      </c>
      <c r="J85" s="19">
        <v>17</v>
      </c>
      <c r="K85" s="19">
        <v>24</v>
      </c>
      <c r="L85" s="19">
        <v>34</v>
      </c>
      <c r="M85" s="19">
        <v>11.5</v>
      </c>
      <c r="N85" s="19">
        <v>5</v>
      </c>
      <c r="O85" s="19">
        <v>0.1</v>
      </c>
      <c r="P85" s="19">
        <v>1.2</v>
      </c>
      <c r="Q85" s="19"/>
      <c r="R85" s="19">
        <v>3.4</v>
      </c>
    </row>
    <row r="86" spans="1:18" s="10" customFormat="1" x14ac:dyDescent="0.25">
      <c r="A86" s="19">
        <v>33</v>
      </c>
      <c r="B86" s="19">
        <v>25</v>
      </c>
      <c r="C86" s="19">
        <v>6.8</v>
      </c>
      <c r="D86" s="19"/>
      <c r="E86" s="19">
        <v>20</v>
      </c>
      <c r="F86" s="19">
        <v>20</v>
      </c>
      <c r="G86" s="19">
        <v>17</v>
      </c>
      <c r="H86" s="19">
        <v>10</v>
      </c>
      <c r="I86" s="19">
        <v>8.6999999999999993</v>
      </c>
      <c r="J86" s="19">
        <v>18</v>
      </c>
      <c r="K86" s="19">
        <v>24</v>
      </c>
      <c r="L86" s="19">
        <v>34</v>
      </c>
      <c r="M86" s="19">
        <v>14.5</v>
      </c>
      <c r="N86" s="19">
        <v>9</v>
      </c>
      <c r="O86" s="19">
        <v>18.5</v>
      </c>
      <c r="P86" s="19">
        <v>8.5</v>
      </c>
      <c r="Q86" s="19"/>
      <c r="R86" s="19">
        <v>4.8</v>
      </c>
    </row>
    <row r="87" spans="1:18" s="10" customFormat="1" x14ac:dyDescent="0.25">
      <c r="A87" s="19">
        <v>34</v>
      </c>
      <c r="B87" s="19">
        <v>25</v>
      </c>
      <c r="C87" s="19">
        <v>6.8</v>
      </c>
      <c r="D87" s="19"/>
      <c r="E87" s="19">
        <v>22</v>
      </c>
      <c r="F87" s="19">
        <v>20</v>
      </c>
      <c r="G87" s="19">
        <v>18</v>
      </c>
      <c r="H87" s="19">
        <v>10.5</v>
      </c>
      <c r="I87" s="19">
        <v>9.1</v>
      </c>
      <c r="J87" s="19">
        <v>18.5</v>
      </c>
      <c r="K87" s="19">
        <v>24</v>
      </c>
      <c r="L87" s="19">
        <v>34</v>
      </c>
      <c r="M87" s="19">
        <v>11.5</v>
      </c>
      <c r="N87" s="19">
        <v>5</v>
      </c>
      <c r="O87" s="19">
        <v>0.1</v>
      </c>
      <c r="P87" s="19">
        <v>6</v>
      </c>
      <c r="Q87" s="19"/>
      <c r="R87" s="19">
        <v>10</v>
      </c>
    </row>
    <row r="88" spans="1:18" s="10" customFormat="1" x14ac:dyDescent="0.25">
      <c r="A88" s="19">
        <v>34</v>
      </c>
      <c r="B88" s="19">
        <v>26</v>
      </c>
      <c r="C88" s="19">
        <v>6.9</v>
      </c>
      <c r="D88" s="19"/>
      <c r="E88" s="19">
        <v>22</v>
      </c>
      <c r="F88" s="19">
        <v>20</v>
      </c>
      <c r="G88" s="19">
        <v>18</v>
      </c>
      <c r="H88" s="19">
        <v>11</v>
      </c>
      <c r="I88" s="19">
        <v>9.5</v>
      </c>
      <c r="J88" s="19">
        <v>20</v>
      </c>
      <c r="K88" s="19">
        <v>24</v>
      </c>
      <c r="L88" s="19">
        <v>34</v>
      </c>
      <c r="M88" s="19">
        <v>18.5</v>
      </c>
      <c r="N88" s="19">
        <v>10</v>
      </c>
      <c r="O88" s="19">
        <v>0.1</v>
      </c>
      <c r="P88" s="19">
        <v>2.2999999999999998</v>
      </c>
      <c r="Q88" s="19"/>
      <c r="R88" s="19">
        <v>7.4</v>
      </c>
    </row>
    <row r="89" spans="1:18" s="10" customFormat="1" x14ac:dyDescent="0.25">
      <c r="A89" s="19">
        <v>38</v>
      </c>
      <c r="B89" s="19">
        <v>26.5</v>
      </c>
      <c r="C89" s="19">
        <v>7.2</v>
      </c>
      <c r="D89" s="19"/>
      <c r="E89" s="19">
        <v>28</v>
      </c>
      <c r="F89" s="19">
        <v>21</v>
      </c>
      <c r="G89" s="19">
        <v>18</v>
      </c>
      <c r="H89" s="19">
        <v>11</v>
      </c>
      <c r="I89" s="19">
        <v>9.6</v>
      </c>
      <c r="J89" s="19">
        <v>21</v>
      </c>
      <c r="K89" s="19">
        <v>25</v>
      </c>
      <c r="L89" s="19">
        <v>34</v>
      </c>
      <c r="M89" s="19">
        <v>9.4</v>
      </c>
      <c r="N89" s="19">
        <v>11</v>
      </c>
      <c r="O89" s="19">
        <v>26.5</v>
      </c>
      <c r="P89" s="19">
        <v>5.8</v>
      </c>
      <c r="Q89" s="19"/>
      <c r="R89" s="19">
        <v>3.8</v>
      </c>
    </row>
    <row r="90" spans="1:18" s="10" customFormat="1" x14ac:dyDescent="0.25">
      <c r="A90" s="19">
        <v>39</v>
      </c>
      <c r="B90" s="19">
        <v>28</v>
      </c>
      <c r="C90" s="19">
        <v>7.8</v>
      </c>
      <c r="D90" s="19"/>
      <c r="E90" s="19">
        <v>30</v>
      </c>
      <c r="F90" s="19">
        <v>22</v>
      </c>
      <c r="G90" s="19">
        <v>18.5</v>
      </c>
      <c r="H90" s="19">
        <v>12</v>
      </c>
      <c r="I90" s="19">
        <v>9.6999999999999993</v>
      </c>
      <c r="J90" s="19">
        <v>23</v>
      </c>
      <c r="K90" s="19">
        <v>28</v>
      </c>
      <c r="L90" s="19">
        <v>34.200000000000003</v>
      </c>
      <c r="M90" s="19">
        <v>12.5</v>
      </c>
      <c r="N90" s="19">
        <v>15</v>
      </c>
      <c r="O90" s="19">
        <v>4</v>
      </c>
      <c r="P90" s="19">
        <v>3.6</v>
      </c>
      <c r="Q90" s="19"/>
      <c r="R90" s="19">
        <v>2.5</v>
      </c>
    </row>
    <row r="91" spans="1:18" s="10" customFormat="1" x14ac:dyDescent="0.25">
      <c r="A91" s="19">
        <v>39</v>
      </c>
      <c r="B91" s="19">
        <v>29.5</v>
      </c>
      <c r="C91" s="19">
        <v>9.1</v>
      </c>
      <c r="D91" s="19"/>
      <c r="E91" s="19">
        <v>30</v>
      </c>
      <c r="F91" s="19">
        <v>22</v>
      </c>
      <c r="G91" s="19">
        <v>19.5</v>
      </c>
      <c r="H91" s="19">
        <v>12</v>
      </c>
      <c r="I91" s="19">
        <v>9.9</v>
      </c>
      <c r="J91" s="19">
        <v>25</v>
      </c>
      <c r="K91" s="19">
        <v>28</v>
      </c>
      <c r="L91" s="19">
        <v>37</v>
      </c>
      <c r="M91" s="19">
        <v>11.5</v>
      </c>
      <c r="N91" s="19">
        <v>4.5</v>
      </c>
      <c r="O91" s="19">
        <v>7.5</v>
      </c>
      <c r="P91" s="19">
        <v>0.2</v>
      </c>
      <c r="Q91" s="19"/>
      <c r="R91" s="19">
        <v>3</v>
      </c>
    </row>
    <row r="92" spans="1:18" s="10" customFormat="1" x14ac:dyDescent="0.25">
      <c r="A92" s="19">
        <v>40</v>
      </c>
      <c r="B92" s="19">
        <v>31</v>
      </c>
      <c r="C92" s="19">
        <v>9.4</v>
      </c>
      <c r="D92" s="19"/>
      <c r="E92" s="19">
        <v>30</v>
      </c>
      <c r="F92" s="19">
        <v>22</v>
      </c>
      <c r="G92" s="19">
        <v>20</v>
      </c>
      <c r="H92" s="19">
        <v>12.5</v>
      </c>
      <c r="I92" s="19">
        <v>10.199999999999999</v>
      </c>
      <c r="J92" s="19">
        <v>25</v>
      </c>
      <c r="K92" s="19">
        <v>29</v>
      </c>
      <c r="L92" s="19">
        <v>39</v>
      </c>
      <c r="M92" s="19">
        <v>4.2</v>
      </c>
      <c r="N92" s="19">
        <v>2.5</v>
      </c>
      <c r="O92" s="19">
        <v>17.5</v>
      </c>
      <c r="P92" s="19">
        <v>7.7</v>
      </c>
      <c r="Q92" s="19"/>
      <c r="R92" s="19">
        <v>0.1</v>
      </c>
    </row>
    <row r="93" spans="1:18" s="10" customFormat="1" x14ac:dyDescent="0.25">
      <c r="A93" s="19">
        <v>49</v>
      </c>
      <c r="B93" s="19">
        <v>33</v>
      </c>
      <c r="C93" s="19">
        <v>9.8000000000000007</v>
      </c>
      <c r="D93" s="19"/>
      <c r="E93" s="19">
        <v>32</v>
      </c>
      <c r="F93" s="19">
        <v>23</v>
      </c>
      <c r="G93" s="19">
        <v>23</v>
      </c>
      <c r="H93" s="19">
        <v>13</v>
      </c>
      <c r="I93" s="19">
        <v>11.4</v>
      </c>
      <c r="J93" s="19">
        <v>28</v>
      </c>
      <c r="K93" s="19">
        <v>30</v>
      </c>
      <c r="L93" s="19">
        <v>43</v>
      </c>
      <c r="M93" s="19">
        <v>25</v>
      </c>
      <c r="N93" s="19">
        <v>10.5</v>
      </c>
      <c r="O93" s="19">
        <v>6.5</v>
      </c>
      <c r="P93" s="19">
        <v>0.3</v>
      </c>
      <c r="Q93" s="19"/>
      <c r="R93" s="19">
        <v>1.4</v>
      </c>
    </row>
    <row r="94" spans="1:18" s="10" customFormat="1" x14ac:dyDescent="0.25">
      <c r="A94" s="19">
        <v>50</v>
      </c>
      <c r="B94" s="19">
        <v>34</v>
      </c>
      <c r="C94" s="19">
        <v>10.199999999999999</v>
      </c>
      <c r="D94" s="19"/>
      <c r="E94" s="19">
        <v>32</v>
      </c>
      <c r="F94" s="19">
        <v>23</v>
      </c>
      <c r="G94" s="19">
        <v>25</v>
      </c>
      <c r="H94" s="19">
        <v>14</v>
      </c>
      <c r="I94" s="19">
        <v>15</v>
      </c>
      <c r="J94" s="19">
        <v>28</v>
      </c>
      <c r="K94" s="19">
        <v>30</v>
      </c>
      <c r="L94" s="19">
        <v>43</v>
      </c>
      <c r="M94" s="19">
        <v>5.6</v>
      </c>
      <c r="N94" s="19">
        <v>12</v>
      </c>
      <c r="O94" s="19">
        <v>36</v>
      </c>
      <c r="P94" s="19">
        <v>8</v>
      </c>
      <c r="Q94" s="19"/>
      <c r="R94" s="19">
        <v>7</v>
      </c>
    </row>
    <row r="95" spans="1:18" s="10" customFormat="1" x14ac:dyDescent="0.25">
      <c r="A95" s="19">
        <v>52</v>
      </c>
      <c r="B95" s="19">
        <v>36.5</v>
      </c>
      <c r="C95" s="19">
        <v>10.199999999999999</v>
      </c>
      <c r="D95" s="19"/>
      <c r="E95" s="19">
        <v>35</v>
      </c>
      <c r="F95" s="19">
        <v>24</v>
      </c>
      <c r="G95" s="19">
        <v>27</v>
      </c>
      <c r="H95" s="19">
        <v>15</v>
      </c>
      <c r="I95" s="19">
        <v>15.4</v>
      </c>
      <c r="J95" s="19">
        <v>37</v>
      </c>
      <c r="K95" s="19">
        <v>31</v>
      </c>
      <c r="L95" s="19">
        <v>44</v>
      </c>
      <c r="M95" s="19">
        <v>0.1</v>
      </c>
      <c r="N95" s="19">
        <v>4</v>
      </c>
      <c r="O95" s="19">
        <v>14</v>
      </c>
      <c r="P95" s="19">
        <v>71</v>
      </c>
      <c r="Q95" s="19"/>
      <c r="R95" s="19">
        <v>3.3</v>
      </c>
    </row>
    <row r="96" spans="1:18" s="10" customFormat="1" x14ac:dyDescent="0.25">
      <c r="A96" s="19">
        <v>54</v>
      </c>
      <c r="B96" s="19">
        <v>38</v>
      </c>
      <c r="C96" s="19">
        <v>10.4</v>
      </c>
      <c r="D96" s="19"/>
      <c r="E96" s="19">
        <v>38</v>
      </c>
      <c r="F96" s="19">
        <v>25</v>
      </c>
      <c r="G96" s="19">
        <v>27</v>
      </c>
      <c r="H96" s="19">
        <v>16</v>
      </c>
      <c r="I96" s="19">
        <v>18.100000000000001</v>
      </c>
      <c r="J96" s="19">
        <v>42</v>
      </c>
      <c r="K96" s="19">
        <v>32</v>
      </c>
      <c r="L96" s="19">
        <v>44</v>
      </c>
      <c r="M96" s="19">
        <v>3.1</v>
      </c>
      <c r="N96" s="19">
        <v>5</v>
      </c>
      <c r="O96" s="19">
        <v>0.1</v>
      </c>
      <c r="P96" s="19">
        <v>0.1</v>
      </c>
      <c r="Q96" s="19"/>
      <c r="R96" s="19">
        <v>4.5999999999999996</v>
      </c>
    </row>
    <row r="97" spans="1:18" s="10" customFormat="1" x14ac:dyDescent="0.25">
      <c r="A97" s="19">
        <v>59</v>
      </c>
      <c r="B97" s="19">
        <v>41</v>
      </c>
      <c r="C97" s="19">
        <v>10.9</v>
      </c>
      <c r="D97" s="19"/>
      <c r="E97" s="19">
        <v>39</v>
      </c>
      <c r="F97" s="19">
        <v>25</v>
      </c>
      <c r="G97" s="19">
        <v>29</v>
      </c>
      <c r="H97" s="19">
        <v>16</v>
      </c>
      <c r="I97" s="19">
        <v>21</v>
      </c>
      <c r="J97" s="19">
        <v>49</v>
      </c>
      <c r="K97" s="19">
        <v>32</v>
      </c>
      <c r="L97" s="19">
        <v>46</v>
      </c>
      <c r="M97" s="19">
        <v>10.6</v>
      </c>
      <c r="N97" s="19">
        <v>9</v>
      </c>
      <c r="O97" s="19">
        <v>23</v>
      </c>
      <c r="P97" s="19">
        <v>4</v>
      </c>
      <c r="Q97" s="19"/>
      <c r="R97" s="19">
        <v>0.7</v>
      </c>
    </row>
    <row r="98" spans="1:18" s="10" customFormat="1" x14ac:dyDescent="0.25">
      <c r="A98" s="19">
        <v>64</v>
      </c>
      <c r="B98" s="19">
        <v>44</v>
      </c>
      <c r="C98" s="19">
        <v>11.5</v>
      </c>
      <c r="D98" s="19"/>
      <c r="E98" s="19">
        <v>40</v>
      </c>
      <c r="F98" s="19">
        <v>26</v>
      </c>
      <c r="G98" s="19">
        <v>29.5</v>
      </c>
      <c r="H98" s="19">
        <v>17</v>
      </c>
      <c r="I98" s="19">
        <v>62.5</v>
      </c>
      <c r="J98" s="19">
        <v>49</v>
      </c>
      <c r="K98" s="19">
        <v>32</v>
      </c>
      <c r="L98" s="19">
        <v>53</v>
      </c>
      <c r="M98" s="19">
        <v>17</v>
      </c>
      <c r="N98" s="19">
        <v>5</v>
      </c>
      <c r="O98" s="19">
        <v>9.5</v>
      </c>
      <c r="P98" s="19">
        <v>1.1000000000000001</v>
      </c>
      <c r="Q98" s="19"/>
      <c r="R98" s="19">
        <v>2.2000000000000002</v>
      </c>
    </row>
    <row r="99" spans="1:18" s="10" customFormat="1" x14ac:dyDescent="0.25">
      <c r="A99" s="19">
        <v>67</v>
      </c>
      <c r="B99" s="19">
        <v>49</v>
      </c>
      <c r="C99" s="19">
        <v>11.7</v>
      </c>
      <c r="D99" s="19"/>
      <c r="E99" s="19"/>
      <c r="F99" s="19">
        <v>28</v>
      </c>
      <c r="G99" s="19">
        <v>30</v>
      </c>
      <c r="H99" s="19">
        <v>18</v>
      </c>
      <c r="I99" s="19">
        <v>78</v>
      </c>
      <c r="J99" s="19">
        <v>49</v>
      </c>
      <c r="K99" s="19">
        <v>36</v>
      </c>
      <c r="L99" s="19">
        <v>59</v>
      </c>
      <c r="M99" s="19">
        <v>5.7</v>
      </c>
      <c r="N99" s="19">
        <v>10</v>
      </c>
      <c r="O99" s="19">
        <v>3</v>
      </c>
      <c r="P99" s="19">
        <v>2.2000000000000002</v>
      </c>
      <c r="Q99" s="19"/>
      <c r="R99" s="19">
        <v>1.6</v>
      </c>
    </row>
    <row r="100" spans="1:18" s="10" customFormat="1" x14ac:dyDescent="0.25">
      <c r="A100" s="19">
        <v>70</v>
      </c>
      <c r="B100" s="19">
        <v>55</v>
      </c>
      <c r="C100" s="19">
        <v>13.6</v>
      </c>
      <c r="D100" s="19"/>
      <c r="E100" s="19"/>
      <c r="F100" s="19">
        <v>32</v>
      </c>
      <c r="G100" s="19">
        <v>31</v>
      </c>
      <c r="H100" s="19">
        <v>21</v>
      </c>
      <c r="I100" s="19"/>
      <c r="J100" s="19">
        <v>52</v>
      </c>
      <c r="K100" s="19">
        <v>37</v>
      </c>
      <c r="L100" s="19">
        <v>60</v>
      </c>
      <c r="M100" s="19">
        <v>3.2</v>
      </c>
      <c r="N100" s="19">
        <v>11</v>
      </c>
      <c r="O100" s="19">
        <v>12</v>
      </c>
      <c r="P100" s="19">
        <v>3.8</v>
      </c>
      <c r="Q100" s="19"/>
      <c r="R100" s="19">
        <v>8.4</v>
      </c>
    </row>
    <row r="101" spans="1:18" s="10" customFormat="1" x14ac:dyDescent="0.25">
      <c r="A101" s="19">
        <v>72</v>
      </c>
      <c r="B101" s="19">
        <v>55</v>
      </c>
      <c r="C101" s="19">
        <v>15.5</v>
      </c>
      <c r="D101" s="19"/>
      <c r="E101" s="19"/>
      <c r="F101" s="19">
        <v>32</v>
      </c>
      <c r="G101" s="19">
        <v>34</v>
      </c>
      <c r="H101" s="19">
        <v>21</v>
      </c>
      <c r="I101" s="19"/>
      <c r="J101" s="19">
        <v>56</v>
      </c>
      <c r="K101" s="19">
        <v>39</v>
      </c>
      <c r="L101" s="19">
        <v>62</v>
      </c>
      <c r="M101" s="19">
        <v>26.5</v>
      </c>
      <c r="N101" s="19">
        <v>15</v>
      </c>
      <c r="O101" s="19">
        <v>0.1</v>
      </c>
      <c r="P101" s="19">
        <v>2.6</v>
      </c>
      <c r="Q101" s="19"/>
      <c r="R101" s="19">
        <v>4.7</v>
      </c>
    </row>
    <row r="102" spans="1:18" s="10" customFormat="1" x14ac:dyDescent="0.25">
      <c r="A102" s="19">
        <v>94</v>
      </c>
      <c r="B102" s="19">
        <v>75</v>
      </c>
      <c r="C102" s="19">
        <v>18.3</v>
      </c>
      <c r="D102" s="19"/>
      <c r="E102" s="19"/>
      <c r="F102" s="19">
        <v>34</v>
      </c>
      <c r="G102" s="19">
        <v>35</v>
      </c>
      <c r="H102" s="19">
        <v>23</v>
      </c>
      <c r="I102" s="19"/>
      <c r="J102" s="19">
        <v>71</v>
      </c>
      <c r="K102" s="19">
        <v>40</v>
      </c>
      <c r="L102" s="19">
        <v>74</v>
      </c>
      <c r="M102" s="19">
        <v>13.5</v>
      </c>
      <c r="N102" s="19">
        <v>3.5</v>
      </c>
      <c r="O102" s="19">
        <v>5</v>
      </c>
      <c r="P102" s="19">
        <v>93</v>
      </c>
      <c r="Q102" s="19"/>
      <c r="R102" s="19">
        <v>3.5</v>
      </c>
    </row>
    <row r="103" spans="1:18" s="10" customFormat="1" x14ac:dyDescent="0.25">
      <c r="A103" s="19"/>
      <c r="B103" s="19">
        <v>375</v>
      </c>
      <c r="C103" s="19">
        <v>20.100000000000001</v>
      </c>
      <c r="D103" s="19"/>
      <c r="E103" s="19"/>
      <c r="F103" s="19">
        <v>42</v>
      </c>
      <c r="G103" s="19">
        <v>35</v>
      </c>
      <c r="H103" s="19">
        <v>28.5</v>
      </c>
      <c r="I103" s="19"/>
      <c r="J103" s="19">
        <v>103</v>
      </c>
      <c r="K103" s="19">
        <v>41</v>
      </c>
      <c r="L103" s="19">
        <v>74</v>
      </c>
      <c r="M103" s="19">
        <v>11.3</v>
      </c>
      <c r="N103" s="19">
        <v>3</v>
      </c>
      <c r="O103" s="19">
        <v>22</v>
      </c>
      <c r="P103" s="19">
        <v>5.2</v>
      </c>
      <c r="Q103" s="19"/>
      <c r="R103" s="19">
        <v>1</v>
      </c>
    </row>
    <row r="104" spans="1:18" s="10" customFormat="1" x14ac:dyDescent="0.25">
      <c r="A104" s="19"/>
      <c r="B104" s="19"/>
      <c r="C104" s="19"/>
      <c r="D104" s="19"/>
      <c r="E104" s="19"/>
      <c r="F104" s="19"/>
      <c r="G104" s="19">
        <v>36.5</v>
      </c>
      <c r="H104" s="19">
        <v>29</v>
      </c>
      <c r="I104" s="19"/>
      <c r="J104" s="19"/>
      <c r="K104" s="19">
        <v>41</v>
      </c>
      <c r="L104" s="19">
        <v>86</v>
      </c>
      <c r="M104" s="19">
        <v>30</v>
      </c>
      <c r="N104" s="19">
        <v>22</v>
      </c>
      <c r="O104" s="19">
        <v>3</v>
      </c>
      <c r="P104" s="19">
        <v>5.5</v>
      </c>
      <c r="Q104" s="19"/>
      <c r="R104" s="19"/>
    </row>
    <row r="105" spans="1:18" s="10" customFormat="1" x14ac:dyDescent="0.25">
      <c r="A105" s="19"/>
      <c r="B105" s="19"/>
      <c r="C105" s="19"/>
      <c r="D105" s="19"/>
      <c r="E105" s="19"/>
      <c r="F105" s="19"/>
      <c r="G105" s="19">
        <v>38</v>
      </c>
      <c r="H105" s="19">
        <v>29</v>
      </c>
      <c r="I105" s="19"/>
      <c r="J105" s="19"/>
      <c r="K105" s="19">
        <v>44</v>
      </c>
      <c r="L105" s="19">
        <v>150</v>
      </c>
      <c r="M105" s="19">
        <v>10.5</v>
      </c>
      <c r="N105" s="19">
        <v>7</v>
      </c>
      <c r="O105" s="19">
        <v>24</v>
      </c>
      <c r="P105" s="19">
        <v>44</v>
      </c>
      <c r="Q105" s="19"/>
      <c r="R105" s="19"/>
    </row>
    <row r="106" spans="1:18" s="10" customFormat="1" x14ac:dyDescent="0.25">
      <c r="A106" s="19"/>
      <c r="B106" s="19"/>
      <c r="C106" s="19"/>
      <c r="D106" s="19"/>
      <c r="E106" s="19"/>
      <c r="F106" s="19"/>
      <c r="G106" s="19">
        <v>52</v>
      </c>
      <c r="H106" s="19">
        <v>34</v>
      </c>
      <c r="I106" s="19"/>
      <c r="J106" s="19"/>
      <c r="K106" s="19">
        <v>45</v>
      </c>
      <c r="L106" s="19">
        <v>150</v>
      </c>
      <c r="M106" s="19">
        <v>7.4</v>
      </c>
      <c r="N106" s="19">
        <v>14</v>
      </c>
      <c r="O106" s="19">
        <v>9</v>
      </c>
      <c r="P106" s="19">
        <v>3.8</v>
      </c>
      <c r="Q106" s="19"/>
      <c r="R106" s="19"/>
    </row>
    <row r="107" spans="1:18" s="10" customFormat="1" x14ac:dyDescent="0.25">
      <c r="A107" s="19"/>
      <c r="B107" s="19"/>
      <c r="C107" s="19"/>
      <c r="D107" s="19"/>
      <c r="E107" s="19"/>
      <c r="F107" s="19"/>
      <c r="G107" s="19"/>
      <c r="H107" s="19">
        <v>38</v>
      </c>
      <c r="I107" s="19"/>
      <c r="J107" s="19"/>
      <c r="K107" s="19">
        <v>47</v>
      </c>
      <c r="L107" s="19"/>
      <c r="M107" s="19">
        <v>11</v>
      </c>
      <c r="N107" s="19">
        <v>1</v>
      </c>
      <c r="O107" s="19">
        <v>0.1</v>
      </c>
      <c r="P107" s="19">
        <v>16</v>
      </c>
      <c r="Q107" s="19"/>
      <c r="R107" s="19"/>
    </row>
    <row r="108" spans="1:18" s="10" customFormat="1" x14ac:dyDescent="0.25">
      <c r="A108" s="19"/>
      <c r="B108" s="19"/>
      <c r="C108" s="19"/>
      <c r="D108" s="19"/>
      <c r="E108" s="19"/>
      <c r="F108" s="19"/>
      <c r="G108" s="19"/>
      <c r="H108" s="19">
        <v>45</v>
      </c>
      <c r="I108" s="19"/>
      <c r="J108" s="19"/>
      <c r="K108" s="19">
        <v>48</v>
      </c>
      <c r="L108" s="19"/>
      <c r="M108" s="19">
        <v>8.5</v>
      </c>
      <c r="N108" s="19">
        <v>8</v>
      </c>
      <c r="O108" s="19">
        <v>0.1</v>
      </c>
      <c r="P108" s="19">
        <v>1</v>
      </c>
      <c r="Q108" s="19"/>
      <c r="R108" s="19"/>
    </row>
    <row r="109" spans="1:18" s="10" customFormat="1" x14ac:dyDescent="0.25">
      <c r="A109" s="19"/>
      <c r="B109" s="19"/>
      <c r="C109" s="19"/>
      <c r="D109" s="19"/>
      <c r="E109" s="19"/>
      <c r="F109" s="19"/>
      <c r="G109" s="19"/>
      <c r="H109" s="19">
        <v>46</v>
      </c>
      <c r="I109" s="19"/>
      <c r="J109" s="19"/>
      <c r="K109" s="19">
        <v>54</v>
      </c>
      <c r="L109" s="19"/>
      <c r="M109" s="19">
        <v>0.2</v>
      </c>
      <c r="N109" s="19">
        <v>1</v>
      </c>
      <c r="O109" s="19">
        <v>23</v>
      </c>
      <c r="P109" s="19">
        <v>28</v>
      </c>
      <c r="Q109" s="19"/>
      <c r="R109" s="19"/>
    </row>
    <row r="110" spans="1:18" s="10" customFormat="1" x14ac:dyDescent="0.25">
      <c r="A110" s="19"/>
      <c r="B110" s="19"/>
      <c r="C110" s="19"/>
      <c r="D110" s="19"/>
      <c r="E110" s="19"/>
      <c r="F110" s="19"/>
      <c r="G110" s="19"/>
      <c r="H110" s="19">
        <v>65</v>
      </c>
      <c r="I110" s="19"/>
      <c r="J110" s="19"/>
      <c r="K110" s="19">
        <v>56</v>
      </c>
      <c r="L110" s="19"/>
      <c r="M110" s="19">
        <v>9</v>
      </c>
      <c r="N110" s="19">
        <v>7.8</v>
      </c>
      <c r="O110" s="19">
        <v>5.7</v>
      </c>
      <c r="P110" s="19"/>
      <c r="Q110" s="19"/>
      <c r="R110" s="19"/>
    </row>
    <row r="111" spans="1:18" s="10" customFormat="1" x14ac:dyDescent="0.25">
      <c r="A111" s="19"/>
      <c r="B111" s="19"/>
      <c r="C111" s="19"/>
      <c r="D111" s="19"/>
      <c r="E111" s="19"/>
      <c r="F111" s="19"/>
      <c r="G111" s="19"/>
      <c r="H111" s="19">
        <v>85</v>
      </c>
      <c r="I111" s="19"/>
      <c r="J111" s="19"/>
      <c r="K111" s="19">
        <v>56</v>
      </c>
      <c r="L111" s="19"/>
      <c r="M111" s="19">
        <v>20</v>
      </c>
      <c r="N111" s="19">
        <v>11.2</v>
      </c>
      <c r="O111" s="19">
        <v>20.5</v>
      </c>
      <c r="P111" s="19"/>
      <c r="Q111" s="19"/>
      <c r="R111" s="19"/>
    </row>
    <row r="112" spans="1:18" s="10" customFormat="1" x14ac:dyDescent="0.25">
      <c r="A112" s="19"/>
      <c r="B112" s="19"/>
      <c r="C112" s="19"/>
      <c r="D112" s="19"/>
      <c r="E112" s="19"/>
      <c r="F112" s="19"/>
      <c r="G112" s="19"/>
      <c r="H112" s="19"/>
      <c r="I112" s="19"/>
      <c r="J112" s="19"/>
      <c r="K112" s="19">
        <v>59</v>
      </c>
      <c r="L112" s="19"/>
      <c r="M112" s="19">
        <v>0.2</v>
      </c>
      <c r="N112" s="19">
        <v>9.5</v>
      </c>
      <c r="O112" s="19">
        <v>4.7</v>
      </c>
      <c r="P112" s="19"/>
      <c r="Q112" s="19"/>
      <c r="R112" s="19"/>
    </row>
    <row r="113" spans="1:18" s="10" customFormat="1" x14ac:dyDescent="0.25">
      <c r="A113" s="19"/>
      <c r="B113" s="19"/>
      <c r="C113" s="19"/>
      <c r="D113" s="19"/>
      <c r="E113" s="19"/>
      <c r="F113" s="19"/>
      <c r="G113" s="19"/>
      <c r="H113" s="19"/>
      <c r="I113" s="19"/>
      <c r="J113" s="19"/>
      <c r="K113" s="19">
        <v>61</v>
      </c>
      <c r="L113" s="19"/>
      <c r="M113" s="19">
        <v>9.6999999999999993</v>
      </c>
      <c r="N113" s="19">
        <v>23</v>
      </c>
      <c r="O113" s="19">
        <v>34</v>
      </c>
      <c r="P113" s="19"/>
      <c r="Q113" s="19"/>
      <c r="R113" s="19"/>
    </row>
    <row r="114" spans="1:18" s="10" customFormat="1" x14ac:dyDescent="0.25">
      <c r="A114" s="19"/>
      <c r="B114" s="19"/>
      <c r="C114" s="19"/>
      <c r="D114" s="19"/>
      <c r="E114" s="19"/>
      <c r="F114" s="19"/>
      <c r="G114" s="19"/>
      <c r="H114" s="19"/>
      <c r="I114" s="19"/>
      <c r="J114" s="19"/>
      <c r="K114" s="19">
        <v>79</v>
      </c>
      <c r="L114" s="19"/>
      <c r="M114" s="19">
        <v>46</v>
      </c>
      <c r="N114" s="19">
        <v>29</v>
      </c>
      <c r="O114" s="19">
        <v>2.6</v>
      </c>
      <c r="P114" s="19"/>
      <c r="Q114" s="19"/>
      <c r="R114" s="19"/>
    </row>
    <row r="115" spans="1:18" s="10" customFormat="1" x14ac:dyDescent="0.25">
      <c r="A115" s="19"/>
      <c r="B115" s="19"/>
      <c r="C115" s="19"/>
      <c r="D115" s="19"/>
      <c r="E115" s="19"/>
      <c r="F115" s="19"/>
      <c r="G115" s="19"/>
      <c r="H115" s="19"/>
      <c r="I115" s="19"/>
      <c r="J115" s="19"/>
      <c r="K115" s="19">
        <v>91</v>
      </c>
      <c r="L115" s="19"/>
      <c r="M115" s="19">
        <v>24</v>
      </c>
      <c r="N115" s="19">
        <v>7.5</v>
      </c>
      <c r="O115" s="19">
        <v>7</v>
      </c>
      <c r="P115" s="19"/>
      <c r="Q115" s="19"/>
      <c r="R115" s="19"/>
    </row>
    <row r="116" spans="1:18" s="10" customFormat="1" x14ac:dyDescent="0.25">
      <c r="A116" s="19"/>
      <c r="B116" s="19"/>
      <c r="C116" s="19"/>
      <c r="D116" s="19"/>
      <c r="E116" s="19"/>
      <c r="F116" s="19"/>
      <c r="G116" s="19"/>
      <c r="H116" s="19"/>
      <c r="I116" s="19"/>
      <c r="J116" s="19"/>
      <c r="K116" s="19"/>
      <c r="L116" s="19"/>
      <c r="M116" s="19">
        <v>48</v>
      </c>
      <c r="N116" s="19">
        <v>10</v>
      </c>
      <c r="O116" s="19">
        <v>15.5</v>
      </c>
      <c r="P116" s="19"/>
      <c r="Q116" s="19"/>
      <c r="R116" s="19"/>
    </row>
    <row r="117" spans="1:18" s="10" customFormat="1" x14ac:dyDescent="0.25">
      <c r="A117" s="19"/>
      <c r="B117" s="19"/>
      <c r="C117" s="19"/>
      <c r="D117" s="19"/>
      <c r="E117" s="19"/>
      <c r="F117" s="19"/>
      <c r="G117" s="19"/>
      <c r="H117" s="19"/>
      <c r="I117" s="19"/>
      <c r="J117" s="19"/>
      <c r="K117" s="19"/>
      <c r="L117" s="19"/>
      <c r="M117" s="19">
        <v>0.7</v>
      </c>
      <c r="N117" s="19">
        <v>28</v>
      </c>
      <c r="O117" s="19">
        <v>13</v>
      </c>
      <c r="P117" s="19"/>
      <c r="Q117" s="19"/>
      <c r="R117" s="19"/>
    </row>
    <row r="118" spans="1:18" s="10" customFormat="1" x14ac:dyDescent="0.25">
      <c r="A118" s="19"/>
      <c r="B118" s="19"/>
      <c r="C118" s="19"/>
      <c r="D118" s="19"/>
      <c r="E118" s="19"/>
      <c r="F118" s="19"/>
      <c r="G118" s="19"/>
      <c r="H118" s="19"/>
      <c r="I118" s="19"/>
      <c r="J118" s="19"/>
      <c r="K118" s="19"/>
      <c r="L118" s="19"/>
      <c r="M118" s="19">
        <v>0.3</v>
      </c>
      <c r="N118" s="19">
        <v>8.4</v>
      </c>
      <c r="O118" s="19">
        <v>19</v>
      </c>
      <c r="P118" s="19"/>
      <c r="Q118" s="19"/>
      <c r="R118" s="19"/>
    </row>
    <row r="119" spans="1:18" s="10" customFormat="1" x14ac:dyDescent="0.25">
      <c r="A119" s="19"/>
      <c r="B119" s="19"/>
      <c r="C119" s="19"/>
      <c r="D119" s="19"/>
      <c r="E119" s="19"/>
      <c r="F119" s="19"/>
      <c r="G119" s="19"/>
      <c r="H119" s="19"/>
      <c r="I119" s="19"/>
      <c r="J119" s="19"/>
      <c r="K119" s="19"/>
      <c r="L119" s="19"/>
      <c r="M119" s="19">
        <v>0.1</v>
      </c>
      <c r="N119" s="19">
        <v>6.3</v>
      </c>
      <c r="O119" s="19">
        <v>21</v>
      </c>
      <c r="P119" s="19"/>
      <c r="Q119" s="19"/>
      <c r="R119" s="19"/>
    </row>
    <row r="120" spans="1:18" s="10" customFormat="1" x14ac:dyDescent="0.25">
      <c r="A120" s="19"/>
      <c r="B120" s="19"/>
      <c r="C120" s="19"/>
      <c r="D120" s="19"/>
      <c r="E120" s="19"/>
      <c r="F120" s="19"/>
      <c r="G120" s="19"/>
      <c r="H120" s="19"/>
      <c r="I120" s="19"/>
      <c r="J120" s="19"/>
      <c r="K120" s="19"/>
      <c r="L120" s="19"/>
      <c r="M120" s="19">
        <v>63</v>
      </c>
      <c r="N120" s="19">
        <v>11.4</v>
      </c>
      <c r="O120" s="19">
        <v>18</v>
      </c>
      <c r="P120" s="19"/>
      <c r="Q120" s="19"/>
      <c r="R120" s="19"/>
    </row>
    <row r="121" spans="1:18" s="10" customFormat="1" x14ac:dyDescent="0.25">
      <c r="A121" s="19"/>
      <c r="B121" s="19"/>
      <c r="C121" s="19"/>
      <c r="D121" s="19"/>
      <c r="E121" s="19"/>
      <c r="F121" s="19"/>
      <c r="G121" s="19"/>
      <c r="H121" s="19"/>
      <c r="I121" s="19"/>
      <c r="J121" s="19"/>
      <c r="K121" s="19"/>
      <c r="L121" s="19"/>
      <c r="M121" s="19">
        <v>25</v>
      </c>
      <c r="N121" s="19">
        <v>22.5</v>
      </c>
      <c r="O121" s="19">
        <v>5.8</v>
      </c>
      <c r="P121" s="19"/>
      <c r="Q121" s="19"/>
      <c r="R121" s="19"/>
    </row>
    <row r="122" spans="1:18" s="10" customFormat="1" x14ac:dyDescent="0.25">
      <c r="A122" s="19"/>
      <c r="B122" s="19"/>
      <c r="C122" s="19"/>
      <c r="D122" s="19"/>
      <c r="E122" s="19"/>
      <c r="F122" s="19"/>
      <c r="G122" s="19"/>
      <c r="H122" s="19"/>
      <c r="I122" s="19"/>
      <c r="J122" s="19"/>
      <c r="K122" s="19"/>
      <c r="L122" s="19"/>
      <c r="M122" s="19">
        <v>65</v>
      </c>
      <c r="N122" s="19">
        <v>3.6</v>
      </c>
      <c r="O122" s="19">
        <v>11.5</v>
      </c>
      <c r="P122" s="19"/>
      <c r="Q122" s="19"/>
      <c r="R122" s="19"/>
    </row>
    <row r="123" spans="1:18" s="10" customFormat="1" x14ac:dyDescent="0.25">
      <c r="A123" s="19"/>
      <c r="B123" s="19"/>
      <c r="C123" s="19"/>
      <c r="D123" s="19"/>
      <c r="E123" s="19"/>
      <c r="F123" s="19"/>
      <c r="G123" s="19"/>
      <c r="H123" s="19"/>
      <c r="I123" s="19"/>
      <c r="J123" s="19"/>
      <c r="K123" s="19"/>
      <c r="L123" s="19"/>
      <c r="M123" s="19">
        <v>14</v>
      </c>
      <c r="N123" s="19">
        <v>20</v>
      </c>
      <c r="O123" s="19">
        <v>14</v>
      </c>
      <c r="P123" s="19"/>
      <c r="Q123" s="19"/>
      <c r="R123" s="19"/>
    </row>
    <row r="124" spans="1:18" s="10" customFormat="1" x14ac:dyDescent="0.25">
      <c r="A124" s="19"/>
      <c r="B124" s="19"/>
      <c r="C124" s="19"/>
      <c r="D124" s="19"/>
      <c r="E124" s="19"/>
      <c r="F124" s="19"/>
      <c r="G124" s="19"/>
      <c r="H124" s="19"/>
      <c r="I124" s="19"/>
      <c r="J124" s="19"/>
      <c r="K124" s="19"/>
      <c r="L124" s="19"/>
      <c r="M124" s="19">
        <v>13</v>
      </c>
      <c r="N124" s="19">
        <v>26</v>
      </c>
      <c r="O124" s="19">
        <v>10</v>
      </c>
      <c r="P124" s="19"/>
      <c r="Q124" s="19"/>
      <c r="R124" s="19"/>
    </row>
    <row r="125" spans="1:18" s="10" customFormat="1" x14ac:dyDescent="0.25">
      <c r="A125" s="19"/>
      <c r="B125" s="19"/>
      <c r="C125" s="19"/>
      <c r="D125" s="19"/>
      <c r="E125" s="19"/>
      <c r="F125" s="19"/>
      <c r="G125" s="19"/>
      <c r="H125" s="19"/>
      <c r="I125" s="19"/>
      <c r="J125" s="19"/>
      <c r="K125" s="19"/>
      <c r="L125" s="19"/>
      <c r="M125" s="19">
        <v>40</v>
      </c>
      <c r="N125" s="19">
        <v>2.1</v>
      </c>
      <c r="O125" s="19">
        <v>7</v>
      </c>
      <c r="P125" s="19"/>
      <c r="Q125" s="19"/>
      <c r="R125" s="19"/>
    </row>
    <row r="126" spans="1:18" s="10" customFormat="1" x14ac:dyDescent="0.25">
      <c r="A126" s="19"/>
      <c r="B126" s="19"/>
      <c r="C126" s="19"/>
      <c r="D126" s="19"/>
      <c r="E126" s="19"/>
      <c r="F126" s="19"/>
      <c r="G126" s="19"/>
      <c r="H126" s="19"/>
      <c r="I126" s="19"/>
      <c r="J126" s="19"/>
      <c r="K126" s="19"/>
      <c r="L126" s="19"/>
      <c r="M126" s="19">
        <v>17</v>
      </c>
      <c r="N126" s="19">
        <v>7.7</v>
      </c>
      <c r="O126" s="19">
        <v>5.5</v>
      </c>
      <c r="P126" s="19"/>
      <c r="Q126" s="19"/>
      <c r="R126" s="19"/>
    </row>
    <row r="127" spans="1:18" s="10" customFormat="1" x14ac:dyDescent="0.25">
      <c r="A127" s="19"/>
      <c r="B127" s="19"/>
      <c r="C127" s="19"/>
      <c r="D127" s="19"/>
      <c r="E127" s="19"/>
      <c r="F127" s="19"/>
      <c r="G127" s="19"/>
      <c r="H127" s="19"/>
      <c r="I127" s="19"/>
      <c r="J127" s="19"/>
      <c r="K127" s="19"/>
      <c r="L127" s="19"/>
      <c r="M127" s="19">
        <v>11</v>
      </c>
      <c r="N127" s="19">
        <v>21.5</v>
      </c>
      <c r="O127" s="19">
        <v>6</v>
      </c>
      <c r="P127" s="19"/>
      <c r="Q127" s="19"/>
      <c r="R127" s="19"/>
    </row>
    <row r="128" spans="1:18" s="10" customFormat="1" x14ac:dyDescent="0.25">
      <c r="A128" s="19"/>
      <c r="B128" s="19"/>
      <c r="C128" s="19"/>
      <c r="D128" s="19"/>
      <c r="E128" s="19"/>
      <c r="F128" s="19"/>
      <c r="G128" s="19"/>
      <c r="H128" s="19"/>
      <c r="I128" s="19"/>
      <c r="J128" s="19"/>
      <c r="K128" s="19"/>
      <c r="L128" s="19"/>
      <c r="M128" s="19">
        <v>12.5</v>
      </c>
      <c r="N128" s="19">
        <v>6.2</v>
      </c>
      <c r="O128" s="19">
        <v>8</v>
      </c>
      <c r="P128" s="19"/>
      <c r="Q128" s="19"/>
      <c r="R128" s="19"/>
    </row>
    <row r="129" spans="1:18" s="10" customFormat="1" x14ac:dyDescent="0.25">
      <c r="A129" s="19"/>
      <c r="B129" s="19"/>
      <c r="C129" s="19"/>
      <c r="D129" s="19"/>
      <c r="E129" s="19"/>
      <c r="F129" s="19"/>
      <c r="G129" s="19"/>
      <c r="H129" s="19"/>
      <c r="I129" s="19"/>
      <c r="J129" s="19"/>
      <c r="K129" s="19"/>
      <c r="L129" s="19"/>
      <c r="M129" s="19">
        <v>10.3</v>
      </c>
      <c r="N129" s="19">
        <v>17</v>
      </c>
      <c r="O129" s="19">
        <v>52</v>
      </c>
      <c r="P129" s="19"/>
      <c r="Q129" s="19"/>
      <c r="R129" s="19"/>
    </row>
    <row r="130" spans="1:18" s="10" customFormat="1" x14ac:dyDescent="0.25">
      <c r="A130" s="19"/>
      <c r="B130" s="19"/>
      <c r="C130" s="19"/>
      <c r="D130" s="19"/>
      <c r="E130" s="19"/>
      <c r="F130" s="19"/>
      <c r="G130" s="19"/>
      <c r="H130" s="19"/>
      <c r="I130" s="19"/>
      <c r="J130" s="19"/>
      <c r="K130" s="19"/>
      <c r="L130" s="19"/>
      <c r="M130" s="19">
        <v>12</v>
      </c>
      <c r="N130" s="19">
        <v>28</v>
      </c>
      <c r="O130" s="19">
        <v>13</v>
      </c>
      <c r="P130" s="19"/>
      <c r="Q130" s="19"/>
      <c r="R130" s="19"/>
    </row>
    <row r="131" spans="1:18" s="10" customFormat="1" x14ac:dyDescent="0.25">
      <c r="A131" s="19"/>
      <c r="B131" s="19"/>
      <c r="C131" s="19"/>
      <c r="D131" s="19"/>
      <c r="E131" s="19"/>
      <c r="F131" s="19"/>
      <c r="G131" s="19"/>
      <c r="H131" s="19"/>
      <c r="I131" s="19"/>
      <c r="J131" s="19"/>
      <c r="K131" s="19"/>
      <c r="L131" s="19"/>
      <c r="M131" s="19">
        <v>12</v>
      </c>
      <c r="N131" s="19">
        <v>0.1</v>
      </c>
      <c r="O131" s="19">
        <v>9</v>
      </c>
      <c r="P131" s="19"/>
      <c r="Q131" s="19"/>
      <c r="R131" s="19"/>
    </row>
    <row r="132" spans="1:18" s="10" customFormat="1" x14ac:dyDescent="0.25">
      <c r="A132" s="19"/>
      <c r="B132" s="19"/>
      <c r="C132" s="19"/>
      <c r="D132" s="19"/>
      <c r="E132" s="19"/>
      <c r="F132" s="19"/>
      <c r="G132" s="19"/>
      <c r="H132" s="19"/>
      <c r="I132" s="19"/>
      <c r="J132" s="19"/>
      <c r="K132" s="19"/>
      <c r="L132" s="19"/>
      <c r="M132" s="19">
        <v>17.5</v>
      </c>
      <c r="N132" s="19">
        <v>21</v>
      </c>
      <c r="O132" s="19">
        <v>24</v>
      </c>
      <c r="P132" s="19"/>
      <c r="Q132" s="19"/>
      <c r="R132" s="19"/>
    </row>
    <row r="133" spans="1:18" s="10" customFormat="1" x14ac:dyDescent="0.25">
      <c r="A133" s="19"/>
      <c r="B133" s="19"/>
      <c r="C133" s="19"/>
      <c r="D133" s="19"/>
      <c r="E133" s="19"/>
      <c r="F133" s="19"/>
      <c r="G133" s="19"/>
      <c r="H133" s="19"/>
      <c r="I133" s="19"/>
      <c r="J133" s="19"/>
      <c r="K133" s="19"/>
      <c r="L133" s="19"/>
      <c r="M133" s="19">
        <v>40</v>
      </c>
      <c r="N133" s="19">
        <v>19</v>
      </c>
      <c r="O133" s="19">
        <v>14</v>
      </c>
      <c r="P133" s="19"/>
      <c r="Q133" s="19"/>
      <c r="R133" s="19"/>
    </row>
    <row r="134" spans="1:18" s="10" customFormat="1" x14ac:dyDescent="0.25">
      <c r="A134" s="19"/>
      <c r="B134" s="19"/>
      <c r="C134" s="19"/>
      <c r="D134" s="19"/>
      <c r="E134" s="19"/>
      <c r="F134" s="19"/>
      <c r="G134" s="19"/>
      <c r="H134" s="19"/>
      <c r="I134" s="19"/>
      <c r="J134" s="19"/>
      <c r="K134" s="19"/>
      <c r="L134" s="19"/>
      <c r="M134" s="19">
        <v>9.5</v>
      </c>
      <c r="N134" s="19">
        <v>11</v>
      </c>
      <c r="O134" s="19">
        <v>15</v>
      </c>
      <c r="P134" s="19"/>
      <c r="Q134" s="19"/>
      <c r="R134" s="19"/>
    </row>
    <row r="135" spans="1:18" s="10" customFormat="1" x14ac:dyDescent="0.25">
      <c r="A135" s="19"/>
      <c r="B135" s="19"/>
      <c r="C135" s="19"/>
      <c r="D135" s="19"/>
      <c r="E135" s="19"/>
      <c r="F135" s="19"/>
      <c r="G135" s="19"/>
      <c r="H135" s="19"/>
      <c r="I135" s="19"/>
      <c r="J135" s="19"/>
      <c r="K135" s="19"/>
      <c r="L135" s="19"/>
      <c r="M135" s="19">
        <v>110</v>
      </c>
      <c r="N135" s="19">
        <v>23</v>
      </c>
      <c r="O135" s="19">
        <v>8.5</v>
      </c>
      <c r="P135" s="19"/>
      <c r="Q135" s="19"/>
      <c r="R135" s="19"/>
    </row>
    <row r="136" spans="1:18" s="10" customFormat="1" x14ac:dyDescent="0.25">
      <c r="A136" s="19"/>
      <c r="B136" s="19"/>
      <c r="C136" s="19"/>
      <c r="D136" s="19"/>
      <c r="E136" s="19"/>
      <c r="F136" s="19"/>
      <c r="G136" s="19"/>
      <c r="H136" s="19"/>
      <c r="I136" s="19"/>
      <c r="J136" s="19"/>
      <c r="K136" s="19"/>
      <c r="L136" s="19"/>
      <c r="M136" s="19">
        <v>62</v>
      </c>
      <c r="N136" s="19">
        <v>18.5</v>
      </c>
      <c r="O136" s="19">
        <v>16</v>
      </c>
      <c r="P136" s="19"/>
      <c r="Q136" s="19"/>
      <c r="R136" s="19"/>
    </row>
    <row r="137" spans="1:18" s="10" customFormat="1" x14ac:dyDescent="0.25">
      <c r="A137" s="19"/>
      <c r="B137" s="19"/>
      <c r="C137" s="19"/>
      <c r="D137" s="19"/>
      <c r="E137" s="19"/>
      <c r="F137" s="19"/>
      <c r="G137" s="19"/>
      <c r="H137" s="19"/>
      <c r="I137" s="19"/>
      <c r="J137" s="19"/>
      <c r="K137" s="19"/>
      <c r="L137" s="19"/>
      <c r="M137" s="19">
        <v>0.3</v>
      </c>
      <c r="N137" s="19">
        <v>7</v>
      </c>
      <c r="O137" s="19">
        <v>12</v>
      </c>
      <c r="P137" s="19"/>
      <c r="Q137" s="19"/>
      <c r="R137" s="19"/>
    </row>
    <row r="138" spans="1:18" s="10" customFormat="1" x14ac:dyDescent="0.25">
      <c r="A138" s="19"/>
      <c r="B138" s="19"/>
      <c r="C138" s="19"/>
      <c r="D138" s="19"/>
      <c r="E138" s="19"/>
      <c r="F138" s="19"/>
      <c r="G138" s="19"/>
      <c r="H138" s="19"/>
      <c r="I138" s="19"/>
      <c r="J138" s="19"/>
      <c r="K138" s="19"/>
      <c r="L138" s="19"/>
      <c r="M138" s="19">
        <v>0.1</v>
      </c>
      <c r="N138" s="19">
        <v>27</v>
      </c>
      <c r="O138" s="19">
        <v>7</v>
      </c>
      <c r="P138" s="19"/>
      <c r="Q138" s="19"/>
      <c r="R138" s="19"/>
    </row>
    <row r="139" spans="1:18" s="10" customFormat="1" x14ac:dyDescent="0.25">
      <c r="A139" s="19"/>
      <c r="B139" s="19"/>
      <c r="C139" s="19"/>
      <c r="D139" s="19"/>
      <c r="E139" s="19"/>
      <c r="F139" s="19"/>
      <c r="G139" s="19"/>
      <c r="H139" s="19"/>
      <c r="I139" s="19"/>
      <c r="J139" s="19"/>
      <c r="K139" s="19"/>
      <c r="L139" s="19"/>
      <c r="M139" s="19">
        <v>34</v>
      </c>
      <c r="N139" s="19">
        <v>24.5</v>
      </c>
      <c r="O139" s="19">
        <v>10</v>
      </c>
      <c r="P139" s="19"/>
      <c r="Q139" s="19"/>
      <c r="R139" s="19"/>
    </row>
    <row r="140" spans="1:18" s="10" customFormat="1" x14ac:dyDescent="0.25">
      <c r="A140" s="19"/>
      <c r="B140" s="19"/>
      <c r="C140" s="19"/>
      <c r="D140" s="19"/>
      <c r="E140" s="19"/>
      <c r="F140" s="19"/>
      <c r="G140" s="19"/>
      <c r="H140" s="19"/>
      <c r="I140" s="19"/>
      <c r="J140" s="19"/>
      <c r="K140" s="19"/>
      <c r="L140" s="19"/>
      <c r="M140" s="19">
        <v>12.5</v>
      </c>
      <c r="N140" s="19">
        <v>26</v>
      </c>
      <c r="O140" s="19">
        <v>35</v>
      </c>
      <c r="P140" s="19"/>
      <c r="Q140" s="19"/>
      <c r="R140" s="19"/>
    </row>
    <row r="141" spans="1:18" s="10" customFormat="1" x14ac:dyDescent="0.25">
      <c r="A141" s="19"/>
      <c r="B141" s="19"/>
      <c r="C141" s="19"/>
      <c r="D141" s="19"/>
      <c r="E141" s="19"/>
      <c r="F141" s="19"/>
      <c r="G141" s="19"/>
      <c r="H141" s="19"/>
      <c r="I141" s="19"/>
      <c r="J141" s="19"/>
      <c r="K141" s="19"/>
      <c r="L141" s="19"/>
      <c r="M141" s="19">
        <v>0.9</v>
      </c>
      <c r="N141" s="19">
        <v>11</v>
      </c>
      <c r="O141" s="19">
        <v>11</v>
      </c>
      <c r="P141" s="19"/>
      <c r="Q141" s="19"/>
      <c r="R141" s="19"/>
    </row>
    <row r="142" spans="1:18" s="10" customFormat="1" x14ac:dyDescent="0.25">
      <c r="A142" s="19"/>
      <c r="B142" s="19"/>
      <c r="C142" s="19"/>
      <c r="D142" s="19"/>
      <c r="E142" s="19"/>
      <c r="F142" s="19"/>
      <c r="G142" s="19"/>
      <c r="H142" s="19"/>
      <c r="I142" s="19"/>
      <c r="J142" s="19"/>
      <c r="K142" s="19"/>
      <c r="L142" s="19"/>
      <c r="M142" s="19">
        <v>15.5</v>
      </c>
      <c r="N142" s="19">
        <v>12.5</v>
      </c>
      <c r="O142" s="19">
        <v>13</v>
      </c>
      <c r="P142" s="19"/>
      <c r="Q142" s="19"/>
      <c r="R142" s="19"/>
    </row>
    <row r="143" spans="1:18" s="10" customFormat="1" x14ac:dyDescent="0.25">
      <c r="A143" s="19"/>
      <c r="B143" s="19"/>
      <c r="C143" s="19"/>
      <c r="D143" s="19"/>
      <c r="E143" s="19"/>
      <c r="F143" s="19"/>
      <c r="G143" s="19"/>
      <c r="H143" s="19"/>
      <c r="I143" s="19"/>
      <c r="J143" s="19"/>
      <c r="K143" s="19"/>
      <c r="L143" s="19"/>
      <c r="M143" s="19">
        <v>14.5</v>
      </c>
      <c r="N143" s="19">
        <v>20</v>
      </c>
      <c r="O143" s="19">
        <v>9.5</v>
      </c>
      <c r="P143" s="19"/>
      <c r="Q143" s="19"/>
      <c r="R143" s="19"/>
    </row>
    <row r="144" spans="1:18" s="10" customFormat="1" x14ac:dyDescent="0.25">
      <c r="A144" s="19"/>
      <c r="B144" s="19"/>
      <c r="C144" s="19"/>
      <c r="D144" s="19"/>
      <c r="E144" s="19"/>
      <c r="F144" s="19"/>
      <c r="G144" s="19"/>
      <c r="H144" s="19"/>
      <c r="I144" s="19"/>
      <c r="J144" s="19"/>
      <c r="K144" s="19"/>
      <c r="L144" s="19"/>
      <c r="M144" s="19">
        <v>9.3000000000000007</v>
      </c>
      <c r="N144" s="19">
        <v>6.5</v>
      </c>
      <c r="O144" s="19">
        <v>2.2999999999999998</v>
      </c>
      <c r="P144" s="19"/>
      <c r="Q144" s="19"/>
      <c r="R144" s="19"/>
    </row>
    <row r="145" spans="1:18" s="10" customFormat="1" x14ac:dyDescent="0.25">
      <c r="A145" s="19"/>
      <c r="B145" s="19"/>
      <c r="C145" s="19"/>
      <c r="D145" s="19"/>
      <c r="E145" s="19"/>
      <c r="F145" s="19"/>
      <c r="G145" s="19"/>
      <c r="H145" s="19"/>
      <c r="I145" s="19"/>
      <c r="J145" s="19"/>
      <c r="K145" s="19"/>
      <c r="L145" s="19"/>
      <c r="M145" s="19">
        <v>125</v>
      </c>
      <c r="N145" s="19">
        <v>48</v>
      </c>
      <c r="O145" s="19">
        <v>12</v>
      </c>
      <c r="P145" s="19"/>
      <c r="Q145" s="19"/>
      <c r="R145" s="19"/>
    </row>
    <row r="146" spans="1:18" s="10" customFormat="1" x14ac:dyDescent="0.25">
      <c r="A146" s="19"/>
      <c r="B146" s="19"/>
      <c r="C146" s="19"/>
      <c r="D146" s="19"/>
      <c r="E146" s="19"/>
      <c r="F146" s="19"/>
      <c r="G146" s="19"/>
      <c r="H146" s="19"/>
      <c r="I146" s="19"/>
      <c r="J146" s="19"/>
      <c r="K146" s="19"/>
      <c r="L146" s="19"/>
      <c r="M146" s="19">
        <v>3.3</v>
      </c>
      <c r="N146" s="19">
        <v>26</v>
      </c>
      <c r="O146" s="19">
        <v>12.5</v>
      </c>
      <c r="P146" s="19"/>
      <c r="Q146" s="19"/>
      <c r="R146" s="19"/>
    </row>
    <row r="147" spans="1:18" s="10" customFormat="1" x14ac:dyDescent="0.25">
      <c r="A147" s="19"/>
      <c r="B147" s="19"/>
      <c r="C147" s="19"/>
      <c r="D147" s="19"/>
      <c r="E147" s="19"/>
      <c r="F147" s="19"/>
      <c r="G147" s="19"/>
      <c r="H147" s="19"/>
      <c r="I147" s="19"/>
      <c r="J147" s="19"/>
      <c r="K147" s="19"/>
      <c r="L147" s="19"/>
      <c r="M147" s="19">
        <v>16.5</v>
      </c>
      <c r="N147" s="19">
        <v>38</v>
      </c>
      <c r="O147" s="19">
        <v>6.5</v>
      </c>
      <c r="P147" s="19"/>
      <c r="Q147" s="19"/>
      <c r="R147" s="19"/>
    </row>
    <row r="148" spans="1:18" s="10" customFormat="1" x14ac:dyDescent="0.25">
      <c r="A148" s="19"/>
      <c r="B148" s="19"/>
      <c r="C148" s="19"/>
      <c r="D148" s="19"/>
      <c r="E148" s="19"/>
      <c r="F148" s="19"/>
      <c r="G148" s="19"/>
      <c r="H148" s="19"/>
      <c r="I148" s="19"/>
      <c r="J148" s="19"/>
      <c r="K148" s="19"/>
      <c r="L148" s="19"/>
      <c r="M148" s="19">
        <v>9.3000000000000007</v>
      </c>
      <c r="N148" s="19">
        <v>45</v>
      </c>
      <c r="O148" s="19">
        <v>35</v>
      </c>
      <c r="P148" s="19"/>
      <c r="Q148" s="19"/>
      <c r="R148" s="19"/>
    </row>
    <row r="149" spans="1:18" s="10" customFormat="1" x14ac:dyDescent="0.25">
      <c r="A149" s="19"/>
      <c r="B149" s="19"/>
      <c r="C149" s="19"/>
      <c r="D149" s="19"/>
      <c r="E149" s="19"/>
      <c r="F149" s="19"/>
      <c r="G149" s="19"/>
      <c r="H149" s="19"/>
      <c r="I149" s="19"/>
      <c r="J149" s="19"/>
      <c r="K149" s="19"/>
      <c r="L149" s="19"/>
      <c r="M149" s="19">
        <v>12.2</v>
      </c>
      <c r="N149" s="19">
        <v>0.1</v>
      </c>
      <c r="O149" s="19">
        <v>22</v>
      </c>
      <c r="P149" s="19"/>
      <c r="Q149" s="19"/>
      <c r="R149" s="19"/>
    </row>
    <row r="150" spans="1:18" s="10" customFormat="1" x14ac:dyDescent="0.25">
      <c r="A150" s="19"/>
      <c r="B150" s="19"/>
      <c r="C150" s="19"/>
      <c r="D150" s="19"/>
      <c r="E150" s="19"/>
      <c r="F150" s="19"/>
      <c r="G150" s="19"/>
      <c r="H150" s="19"/>
      <c r="I150" s="19"/>
      <c r="J150" s="19"/>
      <c r="K150" s="19"/>
      <c r="L150" s="19"/>
      <c r="M150" s="19">
        <v>15.5</v>
      </c>
      <c r="N150" s="19">
        <v>14</v>
      </c>
      <c r="O150" s="19">
        <v>0.4</v>
      </c>
      <c r="P150" s="19"/>
      <c r="Q150" s="19"/>
      <c r="R150" s="19"/>
    </row>
    <row r="151" spans="1:18" s="10" customFormat="1" x14ac:dyDescent="0.25">
      <c r="A151" s="19"/>
      <c r="B151" s="19"/>
      <c r="C151" s="19"/>
      <c r="D151" s="19"/>
      <c r="E151" s="19"/>
      <c r="F151" s="19"/>
      <c r="G151" s="19"/>
      <c r="H151" s="19"/>
      <c r="I151" s="19"/>
      <c r="J151" s="19"/>
      <c r="K151" s="19"/>
      <c r="L151" s="19"/>
      <c r="M151" s="19">
        <v>8.4</v>
      </c>
      <c r="N151" s="19">
        <v>16</v>
      </c>
      <c r="O151" s="19">
        <v>9.5</v>
      </c>
      <c r="P151" s="19"/>
      <c r="Q151" s="19"/>
      <c r="R151" s="19"/>
    </row>
    <row r="152" spans="1:18" s="10" customFormat="1" x14ac:dyDescent="0.25">
      <c r="A152" s="19"/>
      <c r="B152" s="19"/>
      <c r="C152" s="19"/>
      <c r="D152" s="19"/>
      <c r="E152" s="19"/>
      <c r="F152" s="19"/>
      <c r="G152" s="19"/>
      <c r="H152" s="19"/>
      <c r="I152" s="19"/>
      <c r="J152" s="19"/>
      <c r="K152" s="19"/>
      <c r="L152" s="19"/>
      <c r="M152" s="19">
        <v>2.1</v>
      </c>
      <c r="N152" s="19">
        <v>24</v>
      </c>
      <c r="O152" s="19">
        <v>31</v>
      </c>
      <c r="P152" s="19"/>
      <c r="Q152" s="19"/>
      <c r="R152" s="19"/>
    </row>
    <row r="153" spans="1:18" s="10" customFormat="1" x14ac:dyDescent="0.25">
      <c r="A153" s="19"/>
      <c r="B153" s="19"/>
      <c r="C153" s="19"/>
      <c r="D153" s="19"/>
      <c r="E153" s="19"/>
      <c r="F153" s="19"/>
      <c r="G153" s="19"/>
      <c r="H153" s="19"/>
      <c r="I153" s="19"/>
      <c r="J153" s="19"/>
      <c r="K153" s="19"/>
      <c r="L153" s="19"/>
      <c r="M153" s="19">
        <v>19</v>
      </c>
      <c r="N153" s="19">
        <v>13</v>
      </c>
      <c r="O153" s="19">
        <v>28</v>
      </c>
      <c r="P153" s="19"/>
      <c r="Q153" s="19"/>
      <c r="R153" s="19"/>
    </row>
    <row r="154" spans="1:18" s="10" customFormat="1" x14ac:dyDescent="0.25">
      <c r="A154" s="19"/>
      <c r="B154" s="19"/>
      <c r="C154" s="19"/>
      <c r="D154" s="19"/>
      <c r="E154" s="19"/>
      <c r="F154" s="19"/>
      <c r="G154" s="19"/>
      <c r="H154" s="19"/>
      <c r="I154" s="19"/>
      <c r="J154" s="19"/>
      <c r="K154" s="19"/>
      <c r="L154" s="19"/>
      <c r="M154" s="19">
        <v>21</v>
      </c>
      <c r="N154" s="19">
        <v>4.5</v>
      </c>
      <c r="O154" s="19">
        <v>14</v>
      </c>
      <c r="P154" s="19"/>
      <c r="Q154" s="19"/>
      <c r="R154" s="19"/>
    </row>
    <row r="155" spans="1:18" s="10" customFormat="1" x14ac:dyDescent="0.25">
      <c r="A155" s="19"/>
      <c r="B155" s="19"/>
      <c r="C155" s="19"/>
      <c r="D155" s="19"/>
      <c r="E155" s="19"/>
      <c r="F155" s="19"/>
      <c r="G155" s="19"/>
      <c r="H155" s="19"/>
      <c r="I155" s="19"/>
      <c r="J155" s="19"/>
      <c r="K155" s="19"/>
      <c r="L155" s="19"/>
      <c r="M155" s="19">
        <v>0.1</v>
      </c>
      <c r="N155" s="19">
        <v>14</v>
      </c>
      <c r="O155" s="19">
        <v>25</v>
      </c>
      <c r="P155" s="19"/>
      <c r="Q155" s="19"/>
      <c r="R155" s="19"/>
    </row>
    <row r="156" spans="1:18" s="10" customFormat="1" x14ac:dyDescent="0.25">
      <c r="A156" s="19"/>
      <c r="B156" s="19"/>
      <c r="C156" s="19"/>
      <c r="D156" s="19"/>
      <c r="E156" s="19"/>
      <c r="F156" s="19"/>
      <c r="G156" s="19"/>
      <c r="H156" s="19"/>
      <c r="I156" s="19"/>
      <c r="J156" s="19"/>
      <c r="K156" s="19"/>
      <c r="L156" s="19"/>
      <c r="M156" s="19">
        <v>10.5</v>
      </c>
      <c r="N156" s="19">
        <v>10.5</v>
      </c>
      <c r="O156" s="19">
        <v>21</v>
      </c>
      <c r="P156" s="19"/>
      <c r="Q156" s="19"/>
      <c r="R156" s="19"/>
    </row>
    <row r="157" spans="1:18" s="10" customFormat="1" x14ac:dyDescent="0.25">
      <c r="A157" s="19"/>
      <c r="B157" s="19"/>
      <c r="C157" s="19"/>
      <c r="D157" s="19"/>
      <c r="E157" s="19"/>
      <c r="F157" s="19"/>
      <c r="G157" s="19"/>
      <c r="H157" s="19"/>
      <c r="I157" s="19"/>
      <c r="J157" s="19"/>
      <c r="K157" s="19"/>
      <c r="L157" s="19"/>
      <c r="M157" s="19">
        <v>19</v>
      </c>
      <c r="N157" s="19">
        <v>6.5</v>
      </c>
      <c r="O157" s="19">
        <v>20</v>
      </c>
      <c r="P157" s="19"/>
      <c r="Q157" s="19"/>
      <c r="R157" s="19"/>
    </row>
    <row r="158" spans="1:18" s="10" customFormat="1" x14ac:dyDescent="0.25">
      <c r="A158" s="19"/>
      <c r="B158" s="19"/>
      <c r="C158" s="19"/>
      <c r="D158" s="19"/>
      <c r="E158" s="19"/>
      <c r="F158" s="19"/>
      <c r="G158" s="19"/>
      <c r="H158" s="19"/>
      <c r="I158" s="19"/>
      <c r="J158" s="19"/>
      <c r="K158" s="19"/>
      <c r="L158" s="19"/>
      <c r="M158" s="19">
        <v>16</v>
      </c>
      <c r="N158" s="19">
        <v>9</v>
      </c>
      <c r="O158" s="19">
        <v>28.5</v>
      </c>
      <c r="P158" s="19"/>
      <c r="Q158" s="19"/>
      <c r="R158" s="19"/>
    </row>
    <row r="159" spans="1:18" s="10" customFormat="1" x14ac:dyDescent="0.25">
      <c r="A159" s="19"/>
      <c r="B159" s="19"/>
      <c r="C159" s="19"/>
      <c r="D159" s="19"/>
      <c r="E159" s="19"/>
      <c r="F159" s="19"/>
      <c r="G159" s="19"/>
      <c r="H159" s="19"/>
      <c r="I159" s="19"/>
      <c r="J159" s="19"/>
      <c r="K159" s="19"/>
      <c r="L159" s="19"/>
      <c r="M159" s="19">
        <v>21.5</v>
      </c>
      <c r="N159" s="19">
        <v>21</v>
      </c>
      <c r="O159" s="19">
        <v>6.5</v>
      </c>
      <c r="P159" s="19"/>
      <c r="Q159" s="19"/>
      <c r="R159" s="19"/>
    </row>
    <row r="160" spans="1:18" s="10" customFormat="1" x14ac:dyDescent="0.25">
      <c r="A160" s="19"/>
      <c r="B160" s="19"/>
      <c r="C160" s="19"/>
      <c r="D160" s="19"/>
      <c r="E160" s="19"/>
      <c r="F160" s="19"/>
      <c r="G160" s="19"/>
      <c r="H160" s="19"/>
      <c r="I160" s="19"/>
      <c r="J160" s="19"/>
      <c r="K160" s="19"/>
      <c r="L160" s="19"/>
      <c r="M160" s="19">
        <v>11.5</v>
      </c>
      <c r="N160" s="19">
        <v>7</v>
      </c>
      <c r="O160" s="19">
        <v>7</v>
      </c>
      <c r="P160" s="19"/>
      <c r="Q160" s="19"/>
      <c r="R160" s="19"/>
    </row>
    <row r="161" spans="1:18" s="10" customFormat="1" x14ac:dyDescent="0.25">
      <c r="A161" s="19"/>
      <c r="B161" s="19"/>
      <c r="C161" s="19"/>
      <c r="D161" s="19"/>
      <c r="E161" s="19"/>
      <c r="F161" s="19"/>
      <c r="G161" s="19"/>
      <c r="H161" s="19"/>
      <c r="I161" s="19"/>
      <c r="J161" s="19"/>
      <c r="K161" s="19"/>
      <c r="L161" s="19"/>
      <c r="M161" s="19">
        <v>22</v>
      </c>
      <c r="N161" s="19">
        <v>14</v>
      </c>
      <c r="O161" s="19">
        <v>10</v>
      </c>
      <c r="P161" s="19"/>
      <c r="Q161" s="19"/>
      <c r="R161" s="19"/>
    </row>
    <row r="162" spans="1:18" s="10" customFormat="1" x14ac:dyDescent="0.25">
      <c r="A162" s="19"/>
      <c r="B162" s="19"/>
      <c r="C162" s="19"/>
      <c r="D162" s="19"/>
      <c r="E162" s="19"/>
      <c r="F162" s="19"/>
      <c r="G162" s="19"/>
      <c r="H162" s="19"/>
      <c r="I162" s="19"/>
      <c r="J162" s="19"/>
      <c r="K162" s="19"/>
      <c r="L162" s="19"/>
      <c r="M162" s="19">
        <v>3.2</v>
      </c>
      <c r="N162" s="19">
        <v>0.1</v>
      </c>
      <c r="O162" s="19">
        <v>25</v>
      </c>
      <c r="P162" s="19"/>
      <c r="Q162" s="19"/>
      <c r="R162" s="19"/>
    </row>
    <row r="163" spans="1:18" s="10" customFormat="1" x14ac:dyDescent="0.25">
      <c r="A163" s="19"/>
      <c r="B163" s="19"/>
      <c r="C163" s="19"/>
      <c r="D163" s="19"/>
      <c r="E163" s="19"/>
      <c r="F163" s="19"/>
      <c r="G163" s="19"/>
      <c r="H163" s="19"/>
      <c r="I163" s="19"/>
      <c r="J163" s="19"/>
      <c r="K163" s="19"/>
      <c r="L163" s="19"/>
      <c r="M163" s="19">
        <v>3.3</v>
      </c>
      <c r="N163" s="19">
        <v>21</v>
      </c>
      <c r="O163" s="19">
        <v>9.5</v>
      </c>
      <c r="P163" s="19"/>
      <c r="Q163" s="19"/>
      <c r="R163" s="19"/>
    </row>
    <row r="164" spans="1:18" s="10" customFormat="1" x14ac:dyDescent="0.25">
      <c r="A164" s="19"/>
      <c r="B164" s="19"/>
      <c r="C164" s="19"/>
      <c r="D164" s="19"/>
      <c r="E164" s="19"/>
      <c r="F164" s="19"/>
      <c r="G164" s="19"/>
      <c r="H164" s="19"/>
      <c r="I164" s="19"/>
      <c r="J164" s="19"/>
      <c r="K164" s="19"/>
      <c r="L164" s="19"/>
      <c r="M164" s="19">
        <v>1.2</v>
      </c>
      <c r="N164" s="19">
        <v>5</v>
      </c>
      <c r="O164" s="19">
        <v>0.1</v>
      </c>
      <c r="P164" s="19"/>
      <c r="Q164" s="19"/>
      <c r="R164" s="19"/>
    </row>
    <row r="165" spans="1:18" s="10" customFormat="1" x14ac:dyDescent="0.25">
      <c r="A165" s="19"/>
      <c r="B165" s="19"/>
      <c r="C165" s="19"/>
      <c r="D165" s="19"/>
      <c r="E165" s="19"/>
      <c r="F165" s="19"/>
      <c r="G165" s="19"/>
      <c r="H165" s="19"/>
      <c r="I165" s="19"/>
      <c r="J165" s="19"/>
      <c r="K165" s="19"/>
      <c r="L165" s="19"/>
      <c r="M165" s="19">
        <v>0.2</v>
      </c>
      <c r="N165" s="19">
        <v>11</v>
      </c>
      <c r="O165" s="19">
        <v>7</v>
      </c>
      <c r="P165" s="19"/>
      <c r="Q165" s="19"/>
      <c r="R165" s="19"/>
    </row>
    <row r="166" spans="1:18" s="10" customFormat="1" x14ac:dyDescent="0.25">
      <c r="A166" s="19"/>
      <c r="B166" s="19"/>
      <c r="C166" s="19"/>
      <c r="D166" s="19"/>
      <c r="E166" s="19"/>
      <c r="F166" s="19"/>
      <c r="G166" s="19"/>
      <c r="H166" s="19"/>
      <c r="I166" s="19"/>
      <c r="J166" s="19"/>
      <c r="K166" s="19"/>
      <c r="L166" s="19"/>
      <c r="M166" s="19">
        <v>0.4</v>
      </c>
      <c r="N166" s="19">
        <v>10</v>
      </c>
      <c r="O166" s="19">
        <v>28</v>
      </c>
      <c r="P166" s="19"/>
      <c r="Q166" s="19"/>
      <c r="R166" s="19"/>
    </row>
    <row r="167" spans="1:18" s="10" customFormat="1" x14ac:dyDescent="0.25">
      <c r="A167" s="19"/>
      <c r="B167" s="19"/>
      <c r="C167" s="19"/>
      <c r="D167" s="19"/>
      <c r="E167" s="19"/>
      <c r="F167" s="19"/>
      <c r="G167" s="19"/>
      <c r="H167" s="19"/>
      <c r="I167" s="19"/>
      <c r="J167" s="19"/>
      <c r="K167" s="19"/>
      <c r="L167" s="19"/>
      <c r="M167" s="19">
        <v>1.3</v>
      </c>
      <c r="N167" s="19">
        <v>71</v>
      </c>
      <c r="O167" s="19">
        <v>3.7</v>
      </c>
      <c r="P167" s="19"/>
      <c r="Q167" s="19"/>
      <c r="R167" s="19"/>
    </row>
    <row r="168" spans="1:18" s="10" customFormat="1" x14ac:dyDescent="0.25">
      <c r="A168" s="19"/>
      <c r="B168" s="19"/>
      <c r="C168" s="19"/>
      <c r="D168" s="19"/>
      <c r="E168" s="19"/>
      <c r="F168" s="19"/>
      <c r="G168" s="19"/>
      <c r="H168" s="19"/>
      <c r="I168" s="19"/>
      <c r="J168" s="19"/>
      <c r="K168" s="19"/>
      <c r="L168" s="19"/>
      <c r="M168" s="19">
        <v>2.2000000000000002</v>
      </c>
      <c r="N168" s="19">
        <v>5.5</v>
      </c>
      <c r="O168" s="19">
        <v>8.5</v>
      </c>
      <c r="P168" s="19"/>
      <c r="Q168" s="19"/>
      <c r="R168" s="19"/>
    </row>
    <row r="169" spans="1:18" s="10" customFormat="1" x14ac:dyDescent="0.25">
      <c r="A169" s="19"/>
      <c r="B169" s="19"/>
      <c r="C169" s="19"/>
      <c r="D169" s="19"/>
      <c r="E169" s="19"/>
      <c r="F169" s="19"/>
      <c r="G169" s="19"/>
      <c r="H169" s="19"/>
      <c r="I169" s="19"/>
      <c r="J169" s="19"/>
      <c r="K169" s="19"/>
      <c r="L169" s="19"/>
      <c r="M169" s="19">
        <v>0.1</v>
      </c>
      <c r="N169" s="19">
        <v>14</v>
      </c>
      <c r="O169" s="19">
        <v>10.3</v>
      </c>
      <c r="P169" s="19"/>
      <c r="Q169" s="19"/>
      <c r="R169" s="19"/>
    </row>
    <row r="170" spans="1:18" s="10" customFormat="1" x14ac:dyDescent="0.25">
      <c r="A170" s="19"/>
      <c r="B170" s="19"/>
      <c r="C170" s="19"/>
      <c r="D170" s="19"/>
      <c r="E170" s="19"/>
      <c r="F170" s="19"/>
      <c r="G170" s="19"/>
      <c r="H170" s="19"/>
      <c r="I170" s="19"/>
      <c r="J170" s="19"/>
      <c r="K170" s="19"/>
      <c r="L170" s="19"/>
      <c r="M170" s="19">
        <v>0.1</v>
      </c>
      <c r="N170" s="19">
        <v>11.5</v>
      </c>
      <c r="O170" s="19">
        <v>22</v>
      </c>
      <c r="P170" s="19"/>
      <c r="Q170" s="19"/>
      <c r="R170" s="19"/>
    </row>
    <row r="171" spans="1:18" s="10" customFormat="1" x14ac:dyDescent="0.25">
      <c r="A171" s="19"/>
      <c r="B171" s="19"/>
      <c r="C171" s="19"/>
      <c r="D171" s="19"/>
      <c r="E171" s="19"/>
      <c r="F171" s="19"/>
      <c r="G171" s="19"/>
      <c r="H171" s="19"/>
      <c r="I171" s="19"/>
      <c r="J171" s="19"/>
      <c r="K171" s="19"/>
      <c r="L171" s="19"/>
      <c r="M171" s="19">
        <v>17</v>
      </c>
      <c r="N171" s="19">
        <v>12.5</v>
      </c>
      <c r="O171" s="19">
        <v>11.5</v>
      </c>
      <c r="P171" s="19"/>
      <c r="Q171" s="19"/>
      <c r="R171" s="19"/>
    </row>
    <row r="172" spans="1:18" s="10" customFormat="1" x14ac:dyDescent="0.25">
      <c r="A172" s="19"/>
      <c r="B172" s="19"/>
      <c r="C172" s="19"/>
      <c r="D172" s="19"/>
      <c r="E172" s="19"/>
      <c r="F172" s="19"/>
      <c r="G172" s="19"/>
      <c r="H172" s="19"/>
      <c r="I172" s="19"/>
      <c r="J172" s="19"/>
      <c r="K172" s="19"/>
      <c r="L172" s="19"/>
      <c r="M172" s="19">
        <v>5.4</v>
      </c>
      <c r="N172" s="19">
        <v>3.3</v>
      </c>
      <c r="O172" s="19">
        <v>38</v>
      </c>
      <c r="P172" s="19"/>
      <c r="Q172" s="19"/>
      <c r="R172" s="19"/>
    </row>
    <row r="173" spans="1:18" s="10" customFormat="1" x14ac:dyDescent="0.25">
      <c r="A173" s="19"/>
      <c r="B173" s="19"/>
      <c r="C173" s="19"/>
      <c r="D173" s="19"/>
      <c r="E173" s="19"/>
      <c r="F173" s="19"/>
      <c r="G173" s="19"/>
      <c r="H173" s="19"/>
      <c r="I173" s="19"/>
      <c r="J173" s="19"/>
      <c r="K173" s="19"/>
      <c r="L173" s="19"/>
      <c r="M173" s="19">
        <v>5.5</v>
      </c>
      <c r="N173" s="19">
        <v>10</v>
      </c>
      <c r="O173" s="19">
        <v>17</v>
      </c>
      <c r="P173" s="19"/>
      <c r="Q173" s="19"/>
      <c r="R173" s="19"/>
    </row>
    <row r="174" spans="1:18" s="10" customFormat="1" x14ac:dyDescent="0.25">
      <c r="A174" s="19"/>
      <c r="B174" s="19"/>
      <c r="C174" s="19"/>
      <c r="D174" s="19"/>
      <c r="E174" s="19"/>
      <c r="F174" s="19"/>
      <c r="G174" s="19"/>
      <c r="H174" s="19"/>
      <c r="I174" s="19"/>
      <c r="J174" s="19"/>
      <c r="K174" s="19"/>
      <c r="L174" s="19"/>
      <c r="M174" s="19">
        <v>8.1999999999999993</v>
      </c>
      <c r="N174" s="19">
        <v>30</v>
      </c>
      <c r="O174" s="19">
        <v>19</v>
      </c>
      <c r="P174" s="19"/>
      <c r="Q174" s="19"/>
      <c r="R174" s="19"/>
    </row>
    <row r="175" spans="1:18" s="10" customFormat="1" x14ac:dyDescent="0.25">
      <c r="A175" s="19"/>
      <c r="B175" s="19"/>
      <c r="C175" s="19"/>
      <c r="D175" s="19"/>
      <c r="E175" s="19"/>
      <c r="F175" s="19"/>
      <c r="G175" s="19"/>
      <c r="H175" s="19"/>
      <c r="I175" s="19"/>
      <c r="J175" s="19"/>
      <c r="K175" s="19"/>
      <c r="L175" s="19"/>
      <c r="M175" s="19">
        <v>2.2000000000000002</v>
      </c>
      <c r="N175" s="19">
        <v>6</v>
      </c>
      <c r="O175" s="19">
        <v>10</v>
      </c>
      <c r="P175" s="19"/>
      <c r="Q175" s="19"/>
      <c r="R175" s="19"/>
    </row>
    <row r="176" spans="1:18" s="10" customFormat="1" x14ac:dyDescent="0.25">
      <c r="A176" s="19"/>
      <c r="B176" s="19"/>
      <c r="C176" s="19"/>
      <c r="D176" s="19"/>
      <c r="E176" s="19"/>
      <c r="F176" s="19"/>
      <c r="G176" s="19"/>
      <c r="H176" s="19"/>
      <c r="I176" s="19"/>
      <c r="J176" s="19"/>
      <c r="K176" s="19"/>
      <c r="L176" s="19"/>
      <c r="M176" s="19">
        <v>22</v>
      </c>
      <c r="N176" s="19">
        <v>15</v>
      </c>
      <c r="O176" s="19">
        <v>8</v>
      </c>
      <c r="P176" s="19"/>
      <c r="Q176" s="19"/>
      <c r="R176" s="19"/>
    </row>
    <row r="177" spans="1:18" s="10" customFormat="1" x14ac:dyDescent="0.25">
      <c r="A177" s="19"/>
      <c r="B177" s="19"/>
      <c r="C177" s="19"/>
      <c r="D177" s="19"/>
      <c r="E177" s="19"/>
      <c r="F177" s="19"/>
      <c r="G177" s="19"/>
      <c r="H177" s="19"/>
      <c r="I177" s="19"/>
      <c r="J177" s="19"/>
      <c r="K177" s="19"/>
      <c r="L177" s="19"/>
      <c r="M177" s="19">
        <v>2.6</v>
      </c>
      <c r="N177" s="19">
        <v>8</v>
      </c>
      <c r="O177" s="19">
        <v>16</v>
      </c>
      <c r="P177" s="19"/>
      <c r="Q177" s="19"/>
      <c r="R177" s="19"/>
    </row>
    <row r="178" spans="1:18" s="10" customFormat="1" x14ac:dyDescent="0.25">
      <c r="A178" s="19"/>
      <c r="B178" s="19"/>
      <c r="C178" s="19"/>
      <c r="D178" s="19"/>
      <c r="E178" s="19"/>
      <c r="F178" s="19"/>
      <c r="G178" s="19"/>
      <c r="H178" s="19"/>
      <c r="I178" s="19"/>
      <c r="J178" s="19"/>
      <c r="K178" s="19"/>
      <c r="L178" s="19"/>
      <c r="M178" s="19">
        <v>1.2</v>
      </c>
      <c r="N178" s="19">
        <v>9</v>
      </c>
      <c r="O178" s="19">
        <v>26</v>
      </c>
      <c r="P178" s="19"/>
      <c r="Q178" s="19"/>
      <c r="R178" s="19"/>
    </row>
    <row r="179" spans="1:18" s="10" customFormat="1" x14ac:dyDescent="0.25">
      <c r="A179" s="19"/>
      <c r="B179" s="19"/>
      <c r="C179" s="19"/>
      <c r="D179" s="19"/>
      <c r="E179" s="19"/>
      <c r="F179" s="19"/>
      <c r="G179" s="19"/>
      <c r="H179" s="19"/>
      <c r="I179" s="19"/>
      <c r="J179" s="19"/>
      <c r="K179" s="19"/>
      <c r="L179" s="19"/>
      <c r="M179" s="19">
        <v>19</v>
      </c>
      <c r="N179" s="19">
        <v>16</v>
      </c>
      <c r="O179" s="19">
        <v>18</v>
      </c>
      <c r="P179" s="19"/>
      <c r="Q179" s="19"/>
      <c r="R179" s="19"/>
    </row>
    <row r="180" spans="1:18" s="10" customFormat="1" x14ac:dyDescent="0.25">
      <c r="A180" s="19"/>
      <c r="B180" s="19"/>
      <c r="C180" s="19"/>
      <c r="D180" s="19"/>
      <c r="E180" s="19"/>
      <c r="F180" s="19"/>
      <c r="G180" s="19"/>
      <c r="H180" s="19"/>
      <c r="I180" s="19"/>
      <c r="J180" s="19"/>
      <c r="K180" s="19"/>
      <c r="L180" s="19"/>
      <c r="M180" s="19">
        <v>0.1</v>
      </c>
      <c r="N180" s="19">
        <v>9</v>
      </c>
      <c r="O180" s="19">
        <v>6</v>
      </c>
      <c r="P180" s="19"/>
      <c r="Q180" s="19"/>
      <c r="R180" s="19"/>
    </row>
    <row r="181" spans="1:18" s="10" customFormat="1" x14ac:dyDescent="0.25">
      <c r="A181" s="19"/>
      <c r="B181" s="19"/>
      <c r="C181" s="19"/>
      <c r="D181" s="19"/>
      <c r="E181" s="19"/>
      <c r="F181" s="19"/>
      <c r="G181" s="19"/>
      <c r="H181" s="19"/>
      <c r="I181" s="19"/>
      <c r="J181" s="19"/>
      <c r="K181" s="19"/>
      <c r="L181" s="19"/>
      <c r="M181" s="19">
        <v>13.5</v>
      </c>
      <c r="N181" s="19">
        <v>13.5</v>
      </c>
      <c r="O181" s="19">
        <v>18</v>
      </c>
      <c r="P181" s="19"/>
      <c r="Q181" s="19"/>
      <c r="R181" s="19"/>
    </row>
    <row r="182" spans="1:18" s="10" customFormat="1" x14ac:dyDescent="0.25">
      <c r="A182" s="19"/>
      <c r="B182" s="19"/>
      <c r="C182" s="19"/>
      <c r="D182" s="19"/>
      <c r="E182" s="19"/>
      <c r="F182" s="19"/>
      <c r="G182" s="19"/>
      <c r="H182" s="19"/>
      <c r="I182" s="19"/>
      <c r="J182" s="19"/>
      <c r="K182" s="19"/>
      <c r="L182" s="19"/>
      <c r="M182" s="19">
        <v>15.5</v>
      </c>
      <c r="N182" s="19">
        <v>23</v>
      </c>
      <c r="O182" s="19">
        <v>7</v>
      </c>
      <c r="P182" s="19"/>
      <c r="Q182" s="19"/>
      <c r="R182" s="19"/>
    </row>
    <row r="183" spans="1:18" s="10" customFormat="1" x14ac:dyDescent="0.25">
      <c r="A183" s="19"/>
      <c r="B183" s="19"/>
      <c r="C183" s="19"/>
      <c r="D183" s="19"/>
      <c r="E183" s="19"/>
      <c r="F183" s="19"/>
      <c r="G183" s="19"/>
      <c r="H183" s="19"/>
      <c r="I183" s="19"/>
      <c r="J183" s="19"/>
      <c r="K183" s="19"/>
      <c r="L183" s="19"/>
      <c r="M183" s="19">
        <v>20.5</v>
      </c>
      <c r="N183" s="19">
        <v>22</v>
      </c>
      <c r="O183" s="19">
        <v>15</v>
      </c>
      <c r="P183" s="19"/>
      <c r="Q183" s="19"/>
      <c r="R183" s="19"/>
    </row>
    <row r="184" spans="1:18" s="10" customFormat="1" x14ac:dyDescent="0.25">
      <c r="A184" s="19"/>
      <c r="B184" s="19"/>
      <c r="C184" s="19"/>
      <c r="D184" s="19"/>
      <c r="E184" s="19"/>
      <c r="F184" s="19"/>
      <c r="G184" s="19"/>
      <c r="H184" s="19"/>
      <c r="I184" s="19"/>
      <c r="J184" s="19"/>
      <c r="K184" s="19"/>
      <c r="L184" s="19"/>
      <c r="M184" s="19">
        <v>12</v>
      </c>
      <c r="N184" s="19">
        <v>1.9</v>
      </c>
      <c r="O184" s="19">
        <v>15</v>
      </c>
      <c r="P184" s="19"/>
      <c r="Q184" s="19"/>
      <c r="R184" s="19"/>
    </row>
    <row r="185" spans="1:18" s="10" customFormat="1" x14ac:dyDescent="0.25">
      <c r="A185" s="19"/>
      <c r="B185" s="19"/>
      <c r="C185" s="19"/>
      <c r="D185" s="19"/>
      <c r="E185" s="19"/>
      <c r="F185" s="19"/>
      <c r="G185" s="19"/>
      <c r="H185" s="19"/>
      <c r="I185" s="19"/>
      <c r="J185" s="19"/>
      <c r="K185" s="19"/>
      <c r="L185" s="19"/>
      <c r="M185" s="19">
        <v>15</v>
      </c>
      <c r="N185" s="19">
        <v>5.8</v>
      </c>
      <c r="O185" s="19">
        <v>29</v>
      </c>
      <c r="P185" s="19"/>
      <c r="Q185" s="19"/>
      <c r="R185" s="19"/>
    </row>
    <row r="186" spans="1:18" s="10" customFormat="1" x14ac:dyDescent="0.25">
      <c r="A186" s="19"/>
      <c r="B186" s="19"/>
      <c r="C186" s="19"/>
      <c r="D186" s="19"/>
      <c r="E186" s="19"/>
      <c r="F186" s="19"/>
      <c r="G186" s="19"/>
      <c r="H186" s="19"/>
      <c r="I186" s="19"/>
      <c r="J186" s="19"/>
      <c r="K186" s="19"/>
      <c r="L186" s="19"/>
      <c r="M186" s="19">
        <v>7.5</v>
      </c>
      <c r="N186" s="19">
        <v>7</v>
      </c>
      <c r="O186" s="19">
        <v>21</v>
      </c>
      <c r="P186" s="19"/>
      <c r="Q186" s="19"/>
      <c r="R186" s="19"/>
    </row>
    <row r="187" spans="1:18" s="10" customFormat="1" x14ac:dyDescent="0.25">
      <c r="A187" s="19"/>
      <c r="B187" s="19"/>
      <c r="C187" s="19"/>
      <c r="D187" s="19"/>
      <c r="E187" s="19"/>
      <c r="F187" s="19"/>
      <c r="G187" s="19"/>
      <c r="H187" s="19"/>
      <c r="I187" s="19"/>
      <c r="J187" s="19"/>
      <c r="K187" s="19"/>
      <c r="L187" s="19"/>
      <c r="M187" s="19">
        <v>15.5</v>
      </c>
      <c r="N187" s="19">
        <v>13.5</v>
      </c>
      <c r="O187" s="19">
        <v>2.2000000000000002</v>
      </c>
      <c r="P187" s="19"/>
      <c r="Q187" s="19"/>
      <c r="R187" s="19"/>
    </row>
    <row r="188" spans="1:18" s="10" customFormat="1" x14ac:dyDescent="0.25">
      <c r="A188" s="19"/>
      <c r="B188" s="19"/>
      <c r="C188" s="19"/>
      <c r="D188" s="19"/>
      <c r="E188" s="19"/>
      <c r="F188" s="19"/>
      <c r="G188" s="19"/>
      <c r="H188" s="19"/>
      <c r="I188" s="19"/>
      <c r="J188" s="19"/>
      <c r="K188" s="19"/>
      <c r="L188" s="19"/>
      <c r="M188" s="19">
        <v>0.1</v>
      </c>
      <c r="N188" s="19">
        <v>15</v>
      </c>
      <c r="O188" s="19">
        <v>17.5</v>
      </c>
      <c r="P188" s="19"/>
      <c r="Q188" s="19"/>
      <c r="R188" s="19"/>
    </row>
    <row r="189" spans="1:18" s="10" customFormat="1" x14ac:dyDescent="0.25">
      <c r="A189" s="19"/>
      <c r="B189" s="19"/>
      <c r="C189" s="19"/>
      <c r="D189" s="19"/>
      <c r="E189" s="19"/>
      <c r="F189" s="19"/>
      <c r="G189" s="19"/>
      <c r="H189" s="19"/>
      <c r="I189" s="19"/>
      <c r="J189" s="19"/>
      <c r="K189" s="19"/>
      <c r="L189" s="19"/>
      <c r="M189" s="19">
        <v>18.5</v>
      </c>
      <c r="N189" s="19">
        <v>12</v>
      </c>
      <c r="O189" s="19">
        <v>26</v>
      </c>
      <c r="P189" s="19"/>
      <c r="Q189" s="19"/>
      <c r="R189" s="19"/>
    </row>
    <row r="190" spans="1:18" s="10" customFormat="1" x14ac:dyDescent="0.25">
      <c r="A190" s="19"/>
      <c r="B190" s="19"/>
      <c r="C190" s="19"/>
      <c r="D190" s="19"/>
      <c r="E190" s="19"/>
      <c r="F190" s="19"/>
      <c r="G190" s="19"/>
      <c r="H190" s="19"/>
      <c r="I190" s="19"/>
      <c r="J190" s="19"/>
      <c r="K190" s="19"/>
      <c r="L190" s="19"/>
      <c r="M190" s="19">
        <v>18</v>
      </c>
      <c r="N190" s="19">
        <v>39</v>
      </c>
      <c r="O190" s="19">
        <v>11.5</v>
      </c>
      <c r="P190" s="19"/>
      <c r="Q190" s="19"/>
      <c r="R190" s="19"/>
    </row>
    <row r="191" spans="1:18" s="10" customFormat="1" x14ac:dyDescent="0.25">
      <c r="A191" s="19"/>
      <c r="B191" s="19"/>
      <c r="C191" s="19"/>
      <c r="D191" s="19"/>
      <c r="E191" s="19"/>
      <c r="F191" s="19"/>
      <c r="G191" s="19"/>
      <c r="H191" s="19"/>
      <c r="I191" s="19"/>
      <c r="J191" s="19"/>
      <c r="K191" s="19"/>
      <c r="L191" s="19"/>
      <c r="M191" s="19">
        <v>7.5</v>
      </c>
      <c r="N191" s="19">
        <v>7</v>
      </c>
      <c r="O191" s="19">
        <v>20</v>
      </c>
      <c r="P191" s="19"/>
      <c r="Q191" s="19"/>
      <c r="R191" s="19"/>
    </row>
    <row r="192" spans="1:18" s="10" customFormat="1" x14ac:dyDescent="0.25">
      <c r="A192" s="19"/>
      <c r="B192" s="19"/>
      <c r="C192" s="19"/>
      <c r="D192" s="19"/>
      <c r="E192" s="19"/>
      <c r="F192" s="19"/>
      <c r="G192" s="19"/>
      <c r="H192" s="19"/>
      <c r="I192" s="19"/>
      <c r="J192" s="19"/>
      <c r="K192" s="19"/>
      <c r="L192" s="19"/>
      <c r="M192" s="19">
        <v>1</v>
      </c>
      <c r="N192" s="19">
        <v>12</v>
      </c>
      <c r="O192" s="19">
        <v>6</v>
      </c>
      <c r="P192" s="19"/>
      <c r="Q192" s="19"/>
      <c r="R192" s="19"/>
    </row>
    <row r="193" spans="1:18" s="10" customFormat="1" x14ac:dyDescent="0.25">
      <c r="A193" s="19"/>
      <c r="B193" s="19"/>
      <c r="C193" s="19"/>
      <c r="D193" s="19"/>
      <c r="E193" s="19"/>
      <c r="F193" s="19"/>
      <c r="G193" s="19"/>
      <c r="H193" s="19"/>
      <c r="I193" s="19"/>
      <c r="J193" s="19"/>
      <c r="K193" s="19"/>
      <c r="L193" s="19"/>
      <c r="M193" s="19">
        <v>0.3</v>
      </c>
      <c r="N193" s="19">
        <v>18</v>
      </c>
      <c r="O193" s="19">
        <v>21</v>
      </c>
      <c r="P193" s="19"/>
      <c r="Q193" s="19"/>
      <c r="R193" s="19"/>
    </row>
    <row r="194" spans="1:18" s="10" customFormat="1" x14ac:dyDescent="0.25">
      <c r="A194" s="19"/>
      <c r="B194" s="19"/>
      <c r="C194" s="19"/>
      <c r="D194" s="19"/>
      <c r="E194" s="19"/>
      <c r="F194" s="19"/>
      <c r="G194" s="19"/>
      <c r="H194" s="19"/>
      <c r="I194" s="19"/>
      <c r="J194" s="19"/>
      <c r="K194" s="19"/>
      <c r="L194" s="19"/>
      <c r="M194" s="19">
        <v>2.2000000000000002</v>
      </c>
      <c r="N194" s="19">
        <v>11</v>
      </c>
      <c r="O194" s="19">
        <v>6</v>
      </c>
      <c r="P194" s="19"/>
      <c r="Q194" s="19"/>
      <c r="R194" s="19"/>
    </row>
    <row r="195" spans="1:18" s="10" customFormat="1" x14ac:dyDescent="0.25">
      <c r="A195" s="19"/>
      <c r="B195" s="19"/>
      <c r="C195" s="19"/>
      <c r="D195" s="19"/>
      <c r="E195" s="19"/>
      <c r="F195" s="19"/>
      <c r="G195" s="19"/>
      <c r="H195" s="19"/>
      <c r="I195" s="19"/>
      <c r="J195" s="19"/>
      <c r="K195" s="19"/>
      <c r="L195" s="19"/>
      <c r="M195" s="19">
        <v>1.1000000000000001</v>
      </c>
      <c r="N195" s="19">
        <v>19</v>
      </c>
      <c r="O195" s="19">
        <v>18</v>
      </c>
      <c r="P195" s="19"/>
      <c r="Q195" s="19"/>
      <c r="R195" s="19"/>
    </row>
    <row r="196" spans="1:18" s="10" customFormat="1" x14ac:dyDescent="0.25">
      <c r="A196" s="19"/>
      <c r="B196" s="19"/>
      <c r="C196" s="19"/>
      <c r="D196" s="19"/>
      <c r="E196" s="19"/>
      <c r="F196" s="19"/>
      <c r="G196" s="19"/>
      <c r="H196" s="19"/>
      <c r="I196" s="19"/>
      <c r="J196" s="19"/>
      <c r="K196" s="19"/>
      <c r="L196" s="19"/>
      <c r="M196" s="19"/>
      <c r="N196" s="19">
        <v>14</v>
      </c>
      <c r="O196" s="19">
        <v>16</v>
      </c>
      <c r="P196" s="19"/>
      <c r="Q196" s="19"/>
      <c r="R196" s="19"/>
    </row>
    <row r="197" spans="1:18" s="10" customFormat="1" x14ac:dyDescent="0.25">
      <c r="A197" s="19"/>
      <c r="B197" s="19"/>
      <c r="C197" s="19"/>
      <c r="D197" s="19"/>
      <c r="E197" s="19"/>
      <c r="F197" s="19"/>
      <c r="G197" s="19"/>
      <c r="H197" s="19"/>
      <c r="I197" s="19"/>
      <c r="J197" s="19"/>
      <c r="K197" s="19"/>
      <c r="L197" s="19"/>
      <c r="M197" s="19"/>
      <c r="N197" s="19">
        <v>27</v>
      </c>
      <c r="O197" s="19">
        <v>20</v>
      </c>
      <c r="P197" s="19"/>
      <c r="Q197" s="19"/>
      <c r="R197" s="19"/>
    </row>
    <row r="198" spans="1:18" s="10" customFormat="1" x14ac:dyDescent="0.25">
      <c r="A198" s="19"/>
      <c r="B198" s="19"/>
      <c r="C198" s="19"/>
      <c r="D198" s="19"/>
      <c r="E198" s="19"/>
      <c r="F198" s="19"/>
      <c r="G198" s="19"/>
      <c r="H198" s="19"/>
      <c r="I198" s="19"/>
      <c r="J198" s="19"/>
      <c r="K198" s="19"/>
      <c r="L198" s="19"/>
      <c r="M198" s="19"/>
      <c r="N198" s="19">
        <v>29</v>
      </c>
      <c r="O198" s="19">
        <v>14</v>
      </c>
      <c r="P198" s="19"/>
      <c r="Q198" s="19"/>
      <c r="R198" s="19"/>
    </row>
    <row r="199" spans="1:18" s="10" customFormat="1" x14ac:dyDescent="0.25">
      <c r="A199" s="19"/>
      <c r="B199" s="19"/>
      <c r="C199" s="19"/>
      <c r="D199" s="19"/>
      <c r="E199" s="19"/>
      <c r="F199" s="19"/>
      <c r="G199" s="19"/>
      <c r="H199" s="19"/>
      <c r="I199" s="19"/>
      <c r="J199" s="19"/>
      <c r="K199" s="19"/>
      <c r="L199" s="19"/>
      <c r="M199" s="19"/>
      <c r="N199" s="19">
        <v>7</v>
      </c>
      <c r="O199" s="19">
        <v>13</v>
      </c>
      <c r="P199" s="19"/>
      <c r="Q199" s="19"/>
      <c r="R199" s="19"/>
    </row>
    <row r="200" spans="1:18" s="10" customFormat="1" x14ac:dyDescent="0.25">
      <c r="A200" s="19"/>
      <c r="B200" s="19"/>
      <c r="C200" s="19"/>
      <c r="D200" s="19"/>
      <c r="E200" s="19"/>
      <c r="F200" s="19"/>
      <c r="G200" s="19"/>
      <c r="H200" s="19"/>
      <c r="I200" s="19"/>
      <c r="J200" s="19"/>
      <c r="K200" s="19"/>
      <c r="L200" s="19"/>
      <c r="M200" s="19"/>
      <c r="N200" s="19">
        <v>5.5</v>
      </c>
      <c r="O200" s="19">
        <v>10</v>
      </c>
      <c r="P200" s="19"/>
      <c r="Q200" s="19"/>
      <c r="R200" s="19"/>
    </row>
    <row r="201" spans="1:18" s="10" customFormat="1" x14ac:dyDescent="0.25">
      <c r="A201" s="19"/>
      <c r="B201" s="19"/>
      <c r="C201" s="19"/>
      <c r="D201" s="19"/>
      <c r="E201" s="19"/>
      <c r="F201" s="19"/>
      <c r="G201" s="19"/>
      <c r="H201" s="19"/>
      <c r="I201" s="19"/>
      <c r="J201" s="19"/>
      <c r="K201" s="19"/>
      <c r="L201" s="19"/>
      <c r="M201" s="19"/>
      <c r="N201" s="19">
        <v>14</v>
      </c>
      <c r="O201" s="19">
        <v>25</v>
      </c>
      <c r="P201" s="19"/>
      <c r="Q201" s="19"/>
      <c r="R201" s="19"/>
    </row>
    <row r="202" spans="1:18" s="10" customFormat="1" x14ac:dyDescent="0.25">
      <c r="A202" s="19"/>
      <c r="B202" s="19"/>
      <c r="C202" s="19"/>
      <c r="D202" s="19"/>
      <c r="E202" s="19"/>
      <c r="F202" s="19"/>
      <c r="G202" s="19"/>
      <c r="H202" s="19"/>
      <c r="I202" s="19"/>
      <c r="J202" s="19"/>
      <c r="K202" s="19"/>
      <c r="L202" s="19"/>
      <c r="M202" s="19"/>
      <c r="N202" s="19">
        <v>5</v>
      </c>
      <c r="O202" s="19">
        <v>26</v>
      </c>
      <c r="P202" s="19"/>
      <c r="Q202" s="19"/>
      <c r="R202" s="19"/>
    </row>
    <row r="203" spans="1:18" s="10" customFormat="1" x14ac:dyDescent="0.25">
      <c r="A203" s="19"/>
      <c r="B203" s="19"/>
      <c r="C203" s="19"/>
      <c r="D203" s="19"/>
      <c r="E203" s="19"/>
      <c r="F203" s="19"/>
      <c r="G203" s="19"/>
      <c r="H203" s="19"/>
      <c r="I203" s="19"/>
      <c r="J203" s="19"/>
      <c r="K203" s="19"/>
      <c r="L203" s="19"/>
      <c r="M203" s="19"/>
      <c r="N203" s="19">
        <v>40</v>
      </c>
      <c r="O203" s="19"/>
      <c r="P203" s="19"/>
      <c r="Q203" s="19"/>
      <c r="R203" s="19"/>
    </row>
    <row r="204" spans="1:18" s="10" customFormat="1" x14ac:dyDescent="0.25">
      <c r="A204" s="19"/>
      <c r="B204" s="19"/>
      <c r="C204" s="19"/>
      <c r="D204" s="19"/>
      <c r="E204" s="19"/>
      <c r="F204" s="19"/>
      <c r="G204" s="19"/>
      <c r="H204" s="19"/>
      <c r="I204" s="19"/>
      <c r="J204" s="19"/>
      <c r="K204" s="19"/>
      <c r="L204" s="19"/>
      <c r="M204" s="19"/>
      <c r="N204" s="19">
        <v>10</v>
      </c>
      <c r="O204" s="19"/>
      <c r="P204" s="19"/>
      <c r="Q204" s="19"/>
      <c r="R204" s="19"/>
    </row>
    <row r="205" spans="1:18" s="10" customFormat="1" x14ac:dyDescent="0.25">
      <c r="A205" s="19"/>
      <c r="B205" s="19"/>
      <c r="C205" s="19"/>
      <c r="D205" s="19"/>
      <c r="E205" s="19"/>
      <c r="F205" s="19"/>
      <c r="G205" s="19"/>
      <c r="H205" s="19"/>
      <c r="I205" s="19"/>
      <c r="J205" s="19"/>
      <c r="K205" s="19"/>
      <c r="L205" s="19"/>
      <c r="M205" s="19"/>
      <c r="N205" s="19">
        <v>10</v>
      </c>
      <c r="O205" s="19"/>
      <c r="P205" s="19"/>
      <c r="Q205" s="19"/>
      <c r="R205" s="19"/>
    </row>
    <row r="206" spans="1:18" s="10" customFormat="1" x14ac:dyDescent="0.25">
      <c r="A206" s="19"/>
      <c r="B206" s="19"/>
      <c r="C206" s="19"/>
      <c r="D206" s="19"/>
      <c r="E206" s="19"/>
      <c r="F206" s="19"/>
      <c r="G206" s="19"/>
      <c r="H206" s="19"/>
      <c r="I206" s="19"/>
      <c r="J206" s="19"/>
      <c r="K206" s="19"/>
      <c r="L206" s="19"/>
      <c r="M206" s="19"/>
      <c r="N206" s="19">
        <v>22</v>
      </c>
      <c r="O206" s="19"/>
      <c r="P206" s="19"/>
      <c r="Q206" s="19"/>
      <c r="R206" s="19"/>
    </row>
    <row r="207" spans="1:18" s="10" customFormat="1" x14ac:dyDescent="0.25">
      <c r="A207" s="19"/>
      <c r="B207" s="19"/>
      <c r="C207" s="19"/>
      <c r="D207" s="19"/>
      <c r="E207" s="19"/>
      <c r="F207" s="19"/>
      <c r="G207" s="19"/>
      <c r="H207" s="19"/>
      <c r="I207" s="19"/>
      <c r="J207" s="19"/>
      <c r="K207" s="19"/>
      <c r="L207" s="19"/>
      <c r="M207" s="19"/>
      <c r="N207" s="19">
        <v>7</v>
      </c>
      <c r="O207" s="19"/>
      <c r="P207" s="19"/>
      <c r="Q207" s="19"/>
      <c r="R207" s="19"/>
    </row>
    <row r="208" spans="1:18" s="10" customFormat="1" x14ac:dyDescent="0.25">
      <c r="A208" s="19"/>
      <c r="B208" s="19"/>
      <c r="C208" s="19"/>
      <c r="D208" s="19"/>
      <c r="E208" s="19"/>
      <c r="F208" s="19"/>
      <c r="G208" s="19"/>
      <c r="H208" s="19"/>
      <c r="I208" s="19"/>
      <c r="J208" s="19"/>
      <c r="K208" s="19"/>
      <c r="L208" s="19"/>
      <c r="M208" s="19"/>
      <c r="N208" s="19">
        <v>10</v>
      </c>
      <c r="O208" s="19"/>
      <c r="P208" s="19"/>
      <c r="Q208" s="19"/>
      <c r="R208" s="19"/>
    </row>
    <row r="209" spans="1:18" s="10" customFormat="1" x14ac:dyDescent="0.25">
      <c r="A209" s="19"/>
      <c r="B209" s="19"/>
      <c r="C209" s="19"/>
      <c r="D209" s="19"/>
      <c r="E209" s="19"/>
      <c r="F209" s="19"/>
      <c r="G209" s="19"/>
      <c r="H209" s="19"/>
      <c r="I209" s="19"/>
      <c r="J209" s="19"/>
      <c r="K209" s="19"/>
      <c r="L209" s="19"/>
      <c r="M209" s="19"/>
      <c r="N209" s="19">
        <v>15</v>
      </c>
      <c r="O209" s="19"/>
      <c r="P209" s="19"/>
      <c r="Q209" s="19"/>
      <c r="R209" s="19"/>
    </row>
  </sheetData>
  <mergeCells count="1">
    <mergeCell ref="A2:R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B88F8-46C3-4338-89DE-3D0F12BE01F6}">
  <dimension ref="A1:I22"/>
  <sheetViews>
    <sheetView workbookViewId="0">
      <selection sqref="A1:H1"/>
    </sheetView>
  </sheetViews>
  <sheetFormatPr defaultColWidth="8.85546875" defaultRowHeight="12" x14ac:dyDescent="0.2"/>
  <cols>
    <col min="1" max="1" width="18.7109375" style="19" customWidth="1"/>
    <col min="2" max="2" width="17.5703125" style="19" customWidth="1"/>
    <col min="3" max="16384" width="8.85546875" style="19"/>
  </cols>
  <sheetData>
    <row r="1" spans="1:9" ht="26.25" customHeight="1" x14ac:dyDescent="0.25">
      <c r="A1" s="73" t="s">
        <v>199</v>
      </c>
      <c r="B1" s="76"/>
      <c r="C1" s="76"/>
      <c r="D1" s="76"/>
      <c r="E1" s="76"/>
      <c r="F1" s="76"/>
      <c r="G1" s="76"/>
      <c r="H1" s="76"/>
    </row>
    <row r="3" spans="1:9" ht="13.5" x14ac:dyDescent="0.25">
      <c r="A3" s="62" t="s">
        <v>163</v>
      </c>
      <c r="B3" s="62" t="s">
        <v>83</v>
      </c>
      <c r="C3" s="62" t="s">
        <v>128</v>
      </c>
      <c r="D3" s="62" t="s">
        <v>129</v>
      </c>
      <c r="E3" s="62" t="s">
        <v>84</v>
      </c>
      <c r="F3" s="62" t="s">
        <v>130</v>
      </c>
      <c r="G3" s="62" t="s">
        <v>131</v>
      </c>
      <c r="H3" s="62" t="s">
        <v>85</v>
      </c>
      <c r="I3" s="48"/>
    </row>
    <row r="4" spans="1:9" x14ac:dyDescent="0.2">
      <c r="A4" s="19" t="s">
        <v>165</v>
      </c>
      <c r="B4" s="25" t="s">
        <v>86</v>
      </c>
      <c r="C4" s="25">
        <v>5.5</v>
      </c>
      <c r="D4" s="25">
        <v>12.28</v>
      </c>
      <c r="E4" s="25">
        <v>52</v>
      </c>
      <c r="F4" s="25">
        <v>36.488410000000002</v>
      </c>
      <c r="G4" s="25">
        <v>-118.82535</v>
      </c>
      <c r="H4" s="49">
        <v>44409</v>
      </c>
    </row>
    <row r="5" spans="1:9" x14ac:dyDescent="0.2">
      <c r="A5" s="19" t="s">
        <v>165</v>
      </c>
      <c r="B5" s="25" t="s">
        <v>87</v>
      </c>
      <c r="C5" s="25">
        <v>1.35</v>
      </c>
      <c r="D5" s="25">
        <v>6.8840000000000003</v>
      </c>
      <c r="E5" s="25">
        <v>100</v>
      </c>
      <c r="F5" s="25">
        <v>36.491030000000002</v>
      </c>
      <c r="G5" s="25">
        <v>-118.82535</v>
      </c>
      <c r="H5" s="49">
        <v>44409</v>
      </c>
    </row>
    <row r="6" spans="1:9" x14ac:dyDescent="0.2">
      <c r="A6" s="19" t="s">
        <v>165</v>
      </c>
      <c r="B6" s="25" t="s">
        <v>88</v>
      </c>
      <c r="C6" s="25">
        <v>11.25</v>
      </c>
      <c r="D6" s="25">
        <v>20</v>
      </c>
      <c r="E6" s="25">
        <v>100</v>
      </c>
      <c r="F6" s="25">
        <v>36.496499999999997</v>
      </c>
      <c r="G6" s="25">
        <v>-118.81805</v>
      </c>
      <c r="H6" s="49">
        <v>44409</v>
      </c>
    </row>
    <row r="7" spans="1:9" x14ac:dyDescent="0.2">
      <c r="A7" s="19" t="s">
        <v>165</v>
      </c>
      <c r="B7" s="25" t="s">
        <v>89</v>
      </c>
      <c r="C7" s="25">
        <v>11.15</v>
      </c>
      <c r="D7" s="25">
        <v>20.059999999999999</v>
      </c>
      <c r="E7" s="25">
        <v>192</v>
      </c>
      <c r="F7" s="25">
        <v>36.51285</v>
      </c>
      <c r="G7" s="25">
        <v>-118.79209</v>
      </c>
      <c r="H7" s="49">
        <v>44409</v>
      </c>
    </row>
    <row r="8" spans="1:9" x14ac:dyDescent="0.2">
      <c r="A8" s="19" t="s">
        <v>165</v>
      </c>
      <c r="B8" s="25" t="s">
        <v>90</v>
      </c>
      <c r="C8" s="25">
        <v>11</v>
      </c>
      <c r="D8" s="25">
        <v>32</v>
      </c>
      <c r="E8" s="25">
        <v>112</v>
      </c>
      <c r="F8" s="25">
        <v>36.51285</v>
      </c>
      <c r="G8" s="25">
        <v>-118.79209</v>
      </c>
      <c r="H8" s="49">
        <v>44044</v>
      </c>
    </row>
    <row r="9" spans="1:9" x14ac:dyDescent="0.2">
      <c r="A9" s="19" t="s">
        <v>165</v>
      </c>
      <c r="B9" s="25" t="s">
        <v>91</v>
      </c>
      <c r="C9" s="25">
        <v>11</v>
      </c>
      <c r="D9" s="25">
        <v>22</v>
      </c>
      <c r="E9" s="25">
        <v>206</v>
      </c>
      <c r="F9" s="25">
        <v>36.511189999999999</v>
      </c>
      <c r="G9" s="25">
        <v>-118.78915000000001</v>
      </c>
      <c r="H9" s="49">
        <v>44835</v>
      </c>
    </row>
    <row r="10" spans="1:9" x14ac:dyDescent="0.2">
      <c r="A10" s="19" t="s">
        <v>165</v>
      </c>
      <c r="B10" s="25" t="s">
        <v>92</v>
      </c>
      <c r="C10" s="25">
        <v>8</v>
      </c>
      <c r="D10" s="25">
        <v>17.63</v>
      </c>
      <c r="E10" s="25">
        <v>95</v>
      </c>
      <c r="F10" s="25">
        <v>36.516289999999998</v>
      </c>
      <c r="G10" s="25">
        <v>-118.78362</v>
      </c>
      <c r="H10" s="49">
        <v>44409</v>
      </c>
    </row>
    <row r="11" spans="1:9" x14ac:dyDescent="0.2">
      <c r="A11" s="19" t="s">
        <v>165</v>
      </c>
      <c r="B11" s="25" t="s">
        <v>93</v>
      </c>
      <c r="C11" s="25">
        <v>11</v>
      </c>
      <c r="D11" s="25">
        <v>25.84</v>
      </c>
      <c r="E11" s="25">
        <v>100</v>
      </c>
      <c r="F11" s="25">
        <v>36.52169</v>
      </c>
      <c r="G11" s="25">
        <v>-118.7646</v>
      </c>
      <c r="H11" s="49">
        <v>44409</v>
      </c>
    </row>
    <row r="12" spans="1:9" x14ac:dyDescent="0.2">
      <c r="A12" s="19" t="s">
        <v>165</v>
      </c>
      <c r="B12" s="25" t="s">
        <v>94</v>
      </c>
      <c r="C12" s="25">
        <v>11</v>
      </c>
      <c r="D12" s="25">
        <v>34</v>
      </c>
      <c r="E12" s="25">
        <v>99</v>
      </c>
      <c r="F12" s="25">
        <v>36.520040000000002</v>
      </c>
      <c r="G12" s="25">
        <v>-118.76221</v>
      </c>
      <c r="H12" s="49">
        <v>44409</v>
      </c>
    </row>
    <row r="13" spans="1:9" x14ac:dyDescent="0.2">
      <c r="A13" s="19" t="s">
        <v>165</v>
      </c>
      <c r="B13" s="25" t="s">
        <v>95</v>
      </c>
      <c r="C13" s="25">
        <v>16.399999999999999</v>
      </c>
      <c r="D13" s="25">
        <v>38.28</v>
      </c>
      <c r="E13" s="25">
        <v>103</v>
      </c>
      <c r="F13" s="25">
        <v>36.522300000000001</v>
      </c>
      <c r="G13" s="25">
        <v>-118.75332</v>
      </c>
      <c r="H13" s="49">
        <v>44044</v>
      </c>
    </row>
    <row r="14" spans="1:9" x14ac:dyDescent="0.2">
      <c r="A14" s="19" t="s">
        <v>165</v>
      </c>
      <c r="B14" s="25" t="s">
        <v>96</v>
      </c>
      <c r="C14" s="25">
        <v>10.5</v>
      </c>
      <c r="D14" s="25">
        <v>21</v>
      </c>
      <c r="E14" s="25">
        <v>199</v>
      </c>
      <c r="F14" s="25">
        <v>36.526620000000001</v>
      </c>
      <c r="G14" s="25">
        <v>-118.74927</v>
      </c>
      <c r="H14" s="49">
        <v>44835</v>
      </c>
    </row>
    <row r="15" spans="1:9" x14ac:dyDescent="0.2">
      <c r="A15" s="22" t="s">
        <v>165</v>
      </c>
      <c r="B15" s="50" t="s">
        <v>97</v>
      </c>
      <c r="C15" s="50">
        <v>10.4</v>
      </c>
      <c r="D15" s="50">
        <v>18.86</v>
      </c>
      <c r="E15" s="50">
        <v>103</v>
      </c>
      <c r="F15" s="50">
        <v>36.526719999999997</v>
      </c>
      <c r="G15" s="50">
        <v>-118.74889</v>
      </c>
      <c r="H15" s="51">
        <v>44409</v>
      </c>
    </row>
    <row r="16" spans="1:9" x14ac:dyDescent="0.2">
      <c r="A16" s="19" t="s">
        <v>164</v>
      </c>
      <c r="B16" s="25" t="s">
        <v>98</v>
      </c>
      <c r="C16" s="25">
        <v>2</v>
      </c>
      <c r="D16" s="25">
        <v>14.56</v>
      </c>
      <c r="E16" s="25">
        <v>108</v>
      </c>
      <c r="F16" s="25">
        <v>36.9114</v>
      </c>
      <c r="G16" s="25">
        <v>-119.12979</v>
      </c>
      <c r="H16" s="49">
        <v>44409</v>
      </c>
    </row>
    <row r="17" spans="1:8" x14ac:dyDescent="0.2">
      <c r="A17" s="19" t="s">
        <v>164</v>
      </c>
      <c r="B17" s="25" t="s">
        <v>49</v>
      </c>
      <c r="C17" s="25">
        <v>3.8</v>
      </c>
      <c r="D17" s="25">
        <v>7.1680000000000001</v>
      </c>
      <c r="E17" s="25">
        <v>100</v>
      </c>
      <c r="F17" s="25">
        <v>36.920560000000002</v>
      </c>
      <c r="G17" s="25">
        <v>-119.13292</v>
      </c>
      <c r="H17" s="49">
        <v>44835</v>
      </c>
    </row>
    <row r="18" spans="1:8" x14ac:dyDescent="0.2">
      <c r="A18" s="19" t="s">
        <v>164</v>
      </c>
      <c r="B18" s="25" t="s">
        <v>99</v>
      </c>
      <c r="C18" s="25">
        <v>2.5</v>
      </c>
      <c r="D18" s="25">
        <v>8.2959999999999994</v>
      </c>
      <c r="E18" s="25">
        <v>96</v>
      </c>
      <c r="F18" s="25">
        <v>36.965809999999998</v>
      </c>
      <c r="G18" s="25">
        <v>-119.12354000000001</v>
      </c>
      <c r="H18" s="49">
        <v>44409</v>
      </c>
    </row>
    <row r="19" spans="1:8" x14ac:dyDescent="0.2">
      <c r="A19" s="19" t="s">
        <v>164</v>
      </c>
      <c r="B19" s="25" t="s">
        <v>100</v>
      </c>
      <c r="C19" s="25">
        <v>3.8</v>
      </c>
      <c r="D19" s="25">
        <v>7.9640000000000004</v>
      </c>
      <c r="E19" s="25">
        <v>106</v>
      </c>
      <c r="F19" s="25">
        <v>36.966149999999999</v>
      </c>
      <c r="G19" s="25">
        <v>-119.12264</v>
      </c>
      <c r="H19" s="49">
        <v>44409</v>
      </c>
    </row>
    <row r="20" spans="1:8" x14ac:dyDescent="0.2">
      <c r="A20" s="19" t="s">
        <v>164</v>
      </c>
      <c r="B20" s="25" t="s">
        <v>45</v>
      </c>
      <c r="C20" s="25">
        <v>1.5</v>
      </c>
      <c r="D20" s="25">
        <v>5.2320000000000002</v>
      </c>
      <c r="E20" s="25">
        <v>33</v>
      </c>
      <c r="F20" s="25">
        <v>37.041620000000002</v>
      </c>
      <c r="G20" s="25">
        <v>-119.14649</v>
      </c>
      <c r="H20" s="49">
        <v>44835</v>
      </c>
    </row>
    <row r="21" spans="1:8" x14ac:dyDescent="0.2">
      <c r="A21" s="22" t="s">
        <v>164</v>
      </c>
      <c r="B21" s="50" t="s">
        <v>101</v>
      </c>
      <c r="C21" s="50">
        <v>3.1</v>
      </c>
      <c r="D21" s="50">
        <v>19.760000000000002</v>
      </c>
      <c r="E21" s="50">
        <v>100</v>
      </c>
      <c r="F21" s="50">
        <v>37.084710000000001</v>
      </c>
      <c r="G21" s="50">
        <v>-119.15429</v>
      </c>
      <c r="H21" s="51">
        <v>44409</v>
      </c>
    </row>
    <row r="22" spans="1:8" ht="14.25" customHeight="1" x14ac:dyDescent="0.2">
      <c r="A22" s="73" t="s">
        <v>132</v>
      </c>
      <c r="B22" s="75"/>
      <c r="C22" s="75"/>
      <c r="D22" s="75"/>
      <c r="E22" s="75"/>
      <c r="F22" s="75"/>
      <c r="G22" s="75"/>
    </row>
  </sheetData>
  <mergeCells count="2">
    <mergeCell ref="A22:G22"/>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 S1</vt:lpstr>
      <vt:lpstr>Table S2</vt:lpstr>
      <vt:lpstr>Table S3</vt:lpstr>
      <vt:lpstr>Table S4</vt:lpstr>
      <vt:lpstr>Table S5</vt:lpstr>
      <vt:lpstr>Table S6</vt:lpstr>
      <vt:lpstr>Table S7</vt:lpstr>
      <vt:lpstr>Table S8</vt:lpstr>
      <vt:lpstr>Table S9</vt:lpstr>
      <vt:lpstr>Table S10</vt:lpstr>
      <vt:lpstr>Table S11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 Rothman</dc:creator>
  <cp:lastModifiedBy>Sophie Rothman</cp:lastModifiedBy>
  <dcterms:created xsi:type="dcterms:W3CDTF">2015-06-05T18:17:20Z</dcterms:created>
  <dcterms:modified xsi:type="dcterms:W3CDTF">2024-09-12T04:06:48Z</dcterms:modified>
</cp:coreProperties>
</file>